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Centr. salarii CIM" sheetId="1" r:id="rId1"/>
    <sheet name="Centr. salarii inst. publice" sheetId="2" r:id="rId2"/>
    <sheet name="Centr. salarii experti CIM" sheetId="3" r:id="rId3"/>
    <sheet name="Centr. onorarii " sheetId="4" r:id="rId4"/>
  </sheets>
  <definedNames>
    <definedName name="anexa15" localSheetId="3">'Centr. onorarii '!$I$1</definedName>
    <definedName name="anexa15" localSheetId="0">'Centr. salarii CIM'!$N$1</definedName>
    <definedName name="anexa15" localSheetId="2">'Centr. salarii experti CIM'!$N$1</definedName>
    <definedName name="anexa15" localSheetId="1">'Centr. salarii inst. publice'!$R$1</definedName>
  </definedNames>
  <calcPr fullCalcOnLoad="1"/>
</workbook>
</file>

<file path=xl/sharedStrings.xml><?xml version="1.0" encoding="utf-8"?>
<sst xmlns="http://schemas.openxmlformats.org/spreadsheetml/2006/main" count="436" uniqueCount="166">
  <si>
    <t>TOTAL GENERAL</t>
  </si>
  <si>
    <t>Nr. Crt.</t>
  </si>
  <si>
    <t>Venit impozabil</t>
  </si>
  <si>
    <t>Impozit</t>
  </si>
  <si>
    <t>Rest de plată</t>
  </si>
  <si>
    <t>CONTRIBUŢIILE ANGAJATORULUI</t>
  </si>
  <si>
    <t>Procent</t>
  </si>
  <si>
    <t>Total cheltuieli salarizare angajat</t>
  </si>
  <si>
    <t xml:space="preserve"> ian  20XX</t>
  </si>
  <si>
    <t>febr 20XX</t>
  </si>
  <si>
    <t xml:space="preserve">RECAPITULAŢIE STAT DE PLATĂ </t>
  </si>
  <si>
    <t xml:space="preserve">Luna </t>
  </si>
  <si>
    <t>perioada de referinţă de la …../……/……. până la  ……../………/………...</t>
  </si>
  <si>
    <t>Valoare</t>
  </si>
  <si>
    <t>Nr. şi data documentului de plată</t>
  </si>
  <si>
    <t xml:space="preserve"> 1a</t>
  </si>
  <si>
    <t>1b</t>
  </si>
  <si>
    <t>2a</t>
  </si>
  <si>
    <t>2b</t>
  </si>
  <si>
    <t>NUME BENEFICIAR:</t>
  </si>
  <si>
    <t>Nr. ore lucrătoare lună</t>
  </si>
  <si>
    <t>Funcţia în echipa de implementare</t>
  </si>
  <si>
    <t xml:space="preserve"> ….</t>
  </si>
  <si>
    <t xml:space="preserve"> …..</t>
  </si>
  <si>
    <t xml:space="preserve"> ……</t>
  </si>
  <si>
    <t xml:space="preserve"> …</t>
  </si>
  <si>
    <t>Autoritatea de Management pentru Programul Operaţional Capacitate Administrativă</t>
  </si>
  <si>
    <t>Declar ca prezentul document  a fost completat cunoscând prevederile articolului 326 din Codul penal, cu privire la falsul în declaraţii</t>
  </si>
  <si>
    <t>REZULTATUL R2/ACTIVITATEA A1</t>
  </si>
  <si>
    <t>TOTAL REZULTATUL R2/ACTIVITATEA A1</t>
  </si>
  <si>
    <t>OP nr.</t>
  </si>
  <si>
    <t>Salariu de baza aferent orelor lucrate pe proiect</t>
  </si>
  <si>
    <t>TOTAL SOLICITAT LA RAMBURSARE</t>
  </si>
  <si>
    <t>Expert 1</t>
  </si>
  <si>
    <t>responsabil financiar</t>
  </si>
  <si>
    <t>Managementul proiectului</t>
  </si>
  <si>
    <t>Ionescu</t>
  </si>
  <si>
    <t>Florescu</t>
  </si>
  <si>
    <t>Cod SIPOCA/SMIS 2014+:</t>
  </si>
  <si>
    <t>Anexa 6 - Centralizator stat de plată</t>
  </si>
  <si>
    <t>manager proiect</t>
  </si>
  <si>
    <t>asistent manager</t>
  </si>
  <si>
    <t>responsabil achizitii publice</t>
  </si>
  <si>
    <t>Nr. ore lucrate pe proiect</t>
  </si>
  <si>
    <t>Nume şi prenume 
- se au în vedere persoanele nominalizate în decizie</t>
  </si>
  <si>
    <t>Salariu brut proiect solicitat la rambursare</t>
  </si>
  <si>
    <t xml:space="preserve">Nr. şi data de înregistrare beneficiar: </t>
  </si>
  <si>
    <t>IONESCU</t>
  </si>
  <si>
    <t>GEORGESCU</t>
  </si>
  <si>
    <t>VASILESCU</t>
  </si>
  <si>
    <t>Tip, nr. şi data documentului de plată 
(OP, DP, etc.)</t>
  </si>
  <si>
    <t>Deducere personală 
(dacă este cazul)</t>
  </si>
  <si>
    <t>Contribuţii angajat
(%)</t>
  </si>
  <si>
    <t>REZULTATUL R1</t>
  </si>
  <si>
    <t>EXPERT 1</t>
  </si>
  <si>
    <t>EXPERT 2</t>
  </si>
  <si>
    <t>ILIE</t>
  </si>
  <si>
    <t>ION</t>
  </si>
  <si>
    <t>TOTAL SOLICITAT MANAGEMENTUL PROIECTULUI</t>
  </si>
  <si>
    <t>TOTAL SOLICITAT REZULTATUL R1</t>
  </si>
  <si>
    <t>TOTAL SOLICITAT ÎN CEREREA CURENTĂ</t>
  </si>
  <si>
    <t>VERIFICARE</t>
  </si>
  <si>
    <t>POPESCU</t>
  </si>
  <si>
    <t>TOTAL CHELTUIELI SALARII SOLICITATE ÎN CEREREA CURENTĂ</t>
  </si>
  <si>
    <t>Salariul de bază din decizia/ordinul de încadrare, stabilit înainte de acordarea  majorarii salariale cuvenite pentru activitatea prestată în proiecte finanțate din fonduri europene</t>
  </si>
  <si>
    <t>Alte sporuri care nu sunt incluse în salariul de bază (ex. sporul pentru condiții vătămătoare)</t>
  </si>
  <si>
    <t>Asigurari Sociale (CAS)</t>
  </si>
  <si>
    <t>Asigurari Sociale de Sanatate (CASS)</t>
  </si>
  <si>
    <t>Contributie Asiguratorie pentru Munca (CAM)</t>
  </si>
  <si>
    <t>LUNA  FEBRUARIE 2018</t>
  </si>
  <si>
    <r>
      <t>Semnătura reprezentantului legal</t>
    </r>
    <r>
      <rPr>
        <sz val="11"/>
        <color indexed="10"/>
        <rFont val="Calibri"/>
        <family val="1"/>
      </rPr>
      <t>/împuternicit desemnat</t>
    </r>
  </si>
  <si>
    <t>OP nr. (CAS),(CASS) (Impozit), (CAM)</t>
  </si>
  <si>
    <t xml:space="preserve">Total cheltuieli solicitate la rambursare
</t>
  </si>
  <si>
    <t>(suma OP-urilor şi a plăţilor prin casierie)</t>
  </si>
  <si>
    <t>* tabelul se va completa cu orice altă contribuţie reglementată prin legislaţia naţională, fiind eligibilă dacă se face dovada plăţii acesteia</t>
  </si>
  <si>
    <t>CASS</t>
  </si>
  <si>
    <t>CAS</t>
  </si>
  <si>
    <t>LUNA IANUARIE 2018</t>
  </si>
  <si>
    <t>TOTAL CHELTUIELI CU SALARIILE SOLICITATE ÎN CEREREA CURENTĂ (REZULTATUL R1 + REZULTATUL R2)</t>
  </si>
  <si>
    <t xml:space="preserve">TOTAL SOLICITAT </t>
  </si>
  <si>
    <t>Total cheltuieli cu salariile- luna FEBRUARIE 2018</t>
  </si>
  <si>
    <t>Total cheltuieli cu salariile- luna IANUARIE 2018</t>
  </si>
  <si>
    <t xml:space="preserve">expert </t>
  </si>
  <si>
    <t>NICOLAE</t>
  </si>
  <si>
    <t>expert</t>
  </si>
  <si>
    <t>VASILE</t>
  </si>
  <si>
    <t>REZULTAT R2</t>
  </si>
  <si>
    <t>*contribuţia de asigurare pentru accidente de muncă şi boli profesionale  se calculează pe sectoare de activitate ale economiei naţionale  - pe  clase CAEN</t>
  </si>
  <si>
    <t>SUBTOTAL LUNA AUGUST 2017</t>
  </si>
  <si>
    <t xml:space="preserve">OP nr. </t>
  </si>
  <si>
    <t>Contribuţia de asigurare pentru accidente de muncă şi boli profesionale </t>
  </si>
  <si>
    <t>Fondul pentru concedii şi îndemnizaţii de asigurări sociale de sănătate</t>
  </si>
  <si>
    <t>Şomaj</t>
  </si>
  <si>
    <t>SUBTOTAL LUNA IULIE 2017</t>
  </si>
  <si>
    <t>Cota de contribuţie de asigurare pentru accidente de muncă şi boli profesionale este cuprinsă între 0,15% şi 0,85%, diferenţiată în funcţie de clasa de risc, conform legii (art. 203 CF 2017)</t>
  </si>
  <si>
    <r>
      <rPr>
        <sz val="11"/>
        <rFont val="Calibri"/>
        <family val="1"/>
      </rPr>
      <t>2=1*col 7 - total lună</t>
    </r>
    <r>
      <rPr>
        <sz val="11"/>
        <color indexed="8"/>
        <rFont val="Calibri"/>
        <family val="1"/>
      </rPr>
      <t xml:space="preserve">
</t>
    </r>
    <r>
      <rPr>
        <sz val="11"/>
        <color indexed="10"/>
        <rFont val="Calibri"/>
        <family val="1"/>
      </rPr>
      <t xml:space="preserve"> (din tabel salarii solicitate, inclusiv contrib angajatului)</t>
    </r>
  </si>
  <si>
    <t>VALORAREA DIN CELULA U37 TREBUIE SĂ FIE EGALĂ CU VALOAREA DIN CELULELE U40 şi F60</t>
  </si>
  <si>
    <t>REZULTAT R1</t>
  </si>
  <si>
    <t>13=7-8-9-12</t>
  </si>
  <si>
    <r>
      <t xml:space="preserve">12=11*
</t>
    </r>
    <r>
      <rPr>
        <sz val="11"/>
        <color indexed="10"/>
        <rFont val="Calibri"/>
        <family val="1"/>
      </rPr>
      <t>10%</t>
    </r>
  </si>
  <si>
    <t>11=7-8-9-10</t>
  </si>
  <si>
    <r>
      <t xml:space="preserve">9=7*
</t>
    </r>
    <r>
      <rPr>
        <sz val="11"/>
        <color indexed="10"/>
        <rFont val="Calibri"/>
        <family val="1"/>
      </rPr>
      <t>10%</t>
    </r>
  </si>
  <si>
    <r>
      <t xml:space="preserve">8=7*
</t>
    </r>
    <r>
      <rPr>
        <sz val="11"/>
        <color indexed="10"/>
        <rFont val="Calibri"/>
        <family val="1"/>
      </rPr>
      <t>25%</t>
    </r>
  </si>
  <si>
    <t>7=4/5*6</t>
  </si>
  <si>
    <t>Total cheltuieli solicitate la rambursare</t>
  </si>
  <si>
    <t xml:space="preserve">Tip, nr. şi data documentului de plată 
(OP, DP, etc.) pentru 
Rest de plată (col 13) </t>
  </si>
  <si>
    <t>Salariul de bază aferent orelor lucrate pe proiect, solicitat la rambursare</t>
  </si>
  <si>
    <t>Nr. ore lucrătoare lună conform CIM</t>
  </si>
  <si>
    <t>Salariul din  contractul de muncă</t>
  </si>
  <si>
    <t>Funcţia în echipa de proiect</t>
  </si>
  <si>
    <r>
      <t xml:space="preserve">Nume şi prenume 
- se au în vedere persoanele care fac parte din echipa de proiect nominalizate prin  act administrativ de către conducătorul instituției/autorității publice încadrat cu </t>
    </r>
    <r>
      <rPr>
        <b/>
        <sz val="12"/>
        <color indexed="10"/>
        <rFont val="Times New Roman"/>
        <family val="1"/>
      </rPr>
      <t xml:space="preserve">contract individual de muncă </t>
    </r>
    <r>
      <rPr>
        <b/>
        <sz val="12"/>
        <color indexed="8"/>
        <rFont val="Times New Roman"/>
        <family val="1"/>
      </rPr>
      <t xml:space="preserve">pe durată determinată, pe posturi în afara organigramei, angajat cu unicul scop de a desfășura numai activități în cadrul proiectului   </t>
    </r>
  </si>
  <si>
    <t>15=7*2,25%</t>
  </si>
  <si>
    <t xml:space="preserve">16=7+15
</t>
  </si>
  <si>
    <r>
      <t xml:space="preserve">Nume şi prenume 
- se au în vedere persoanele care </t>
    </r>
    <r>
      <rPr>
        <b/>
        <sz val="12"/>
        <color indexed="8"/>
        <rFont val="Times New Roman"/>
        <family val="1"/>
      </rPr>
      <t>vor desfășura activități în cadrul proiectului</t>
    </r>
  </si>
  <si>
    <t>Funcţia în cadrul proiect</t>
  </si>
  <si>
    <t>Onorariul  prevazut în  contract</t>
  </si>
  <si>
    <t>Onorariu brut solicitat la rambursare</t>
  </si>
  <si>
    <t>Contribuţii 
(%)</t>
  </si>
  <si>
    <t>Cota forfetară de 40% 
(dacă este cazul)</t>
  </si>
  <si>
    <t xml:space="preserve">Nr. ore lucrate/ livrabil  </t>
  </si>
  <si>
    <t>Total onorarii expert</t>
  </si>
  <si>
    <t>Total onorarii- luna IANUARIE 2018</t>
  </si>
  <si>
    <t>Total onorarii- luna FEBRUARIE 2018</t>
  </si>
  <si>
    <t>Total  onorarii luna FEBRUARIE 2018</t>
  </si>
  <si>
    <t>TOTAL ONORARII SOLICITATE ÎN CEREREA CURENTĂ (REZULTATUL R1 + REZULTATUL R2)</t>
  </si>
  <si>
    <t>ONORARII SOLICITATE</t>
  </si>
  <si>
    <t>RECAPITULAŢIE STAT DE PLATĂ ONORARII</t>
  </si>
  <si>
    <t>Nr. ore lucrătoare lună conform contract
 (daca este cazul)</t>
  </si>
  <si>
    <t>Semnătura reprezentantului legal/împuternicit desemnat</t>
  </si>
  <si>
    <r>
      <t>Semnătura reprezentantului legal</t>
    </r>
    <r>
      <rPr>
        <b/>
        <sz val="11"/>
        <rFont val="Calibri"/>
        <family val="1"/>
      </rPr>
      <t>/împuternicit desemnat</t>
    </r>
  </si>
  <si>
    <t xml:space="preserve">                                                                                                                                                              Anexa 6 - Centralizator stat de plată</t>
  </si>
  <si>
    <t>Ștampila (numai pentru instituțiile si autoritațile  publice):</t>
  </si>
  <si>
    <t>Nume şi prenume 
- se au în vedere persoanele care fac parte din echipa de proiect nominalizate prin  act administrativ de către conducătorul organizației și persoanele angajate cu unicul scop de a desfășura activități în cadrul proiectului, încadrate cu contract individual de muncă pe durată determinată,</t>
  </si>
  <si>
    <t>SALARII SOLICITATE, INCLUSIV CONTRIBUŢIILE AFERENTE</t>
  </si>
  <si>
    <t>Regulamentul cadru din 10 mai 2018</t>
  </si>
  <si>
    <t>nr. ore pprestate pe proiecte</t>
  </si>
  <si>
    <t>până la 20</t>
  </si>
  <si>
    <t>procent majorare</t>
  </si>
  <si>
    <t>21 - 40</t>
  </si>
  <si>
    <t xml:space="preserve">41 - 60 </t>
  </si>
  <si>
    <t>61 - 80</t>
  </si>
  <si>
    <t>peste 80</t>
  </si>
  <si>
    <t>Nr. ore lucrate pe proiecte</t>
  </si>
  <si>
    <t>Nr. ore lucrate pe proiectul pentru care se solicită rambursarea</t>
  </si>
  <si>
    <t>9=(4+5)/6*8</t>
  </si>
  <si>
    <t>11=9+10
sau 11=10</t>
  </si>
  <si>
    <r>
      <t xml:space="preserve">12=11*
</t>
    </r>
    <r>
      <rPr>
        <sz val="11"/>
        <color indexed="10"/>
        <rFont val="Calibri"/>
        <family val="1"/>
      </rPr>
      <t>25%</t>
    </r>
  </si>
  <si>
    <r>
      <t xml:space="preserve">13=11*
</t>
    </r>
    <r>
      <rPr>
        <sz val="11"/>
        <color indexed="10"/>
        <rFont val="Calibri"/>
        <family val="1"/>
      </rPr>
      <t>10%</t>
    </r>
  </si>
  <si>
    <t>15=11-12-13-14</t>
  </si>
  <si>
    <t xml:space="preserve">16=15*10%
</t>
  </si>
  <si>
    <t>17=11-12-13-16</t>
  </si>
  <si>
    <t>19=11*2,25/%</t>
  </si>
  <si>
    <t>20=11+19</t>
  </si>
  <si>
    <r>
      <t xml:space="preserve">10=(4*%
 </t>
    </r>
    <r>
      <rPr>
        <sz val="11"/>
        <color indexed="10"/>
        <rFont val="Calibri"/>
        <family val="1"/>
      </rPr>
      <t>conform  deciziei/ ordinului)/7*8</t>
    </r>
  </si>
  <si>
    <t>Total cheltuieli salarizare angajaţi luna IUNIE 2018</t>
  </si>
  <si>
    <t>Total cheltuieli salarizare angajaţi luna IULIE 2018</t>
  </si>
  <si>
    <t>LUNA IUNIE 2018</t>
  </si>
  <si>
    <t>LUNA IULIE 2018</t>
  </si>
  <si>
    <r>
      <t xml:space="preserve">Majorare salarială </t>
    </r>
    <r>
      <rPr>
        <b/>
        <sz val="12"/>
        <color indexed="10"/>
        <rFont val="Times New Roman"/>
        <family val="1"/>
      </rPr>
      <t xml:space="preserve">solicitată la rambursare, </t>
    </r>
    <r>
      <rPr>
        <b/>
        <sz val="12"/>
        <color indexed="8"/>
        <rFont val="Times New Roman"/>
        <family val="1"/>
      </rPr>
      <t xml:space="preserve">acordată conform </t>
    </r>
    <r>
      <rPr>
        <b/>
        <sz val="12"/>
        <color indexed="10"/>
        <rFont val="Times New Roman"/>
        <family val="1"/>
      </rPr>
      <t>H.G. nr.325/2018</t>
    </r>
  </si>
  <si>
    <r>
      <t xml:space="preserve">8=7*
</t>
    </r>
    <r>
      <rPr>
        <sz val="11"/>
        <color indexed="10"/>
        <rFont val="Calibri"/>
        <family val="1"/>
      </rPr>
      <t>25%</t>
    </r>
  </si>
  <si>
    <r>
      <t xml:space="preserve">9=7*
</t>
    </r>
    <r>
      <rPr>
        <sz val="11"/>
        <color indexed="10"/>
        <rFont val="Calibri"/>
        <family val="1"/>
      </rPr>
      <t>10%</t>
    </r>
  </si>
  <si>
    <r>
      <t xml:space="preserve">12=11*
</t>
    </r>
    <r>
      <rPr>
        <sz val="11"/>
        <color indexed="10"/>
        <rFont val="Calibri"/>
        <family val="1"/>
      </rPr>
      <t>10%</t>
    </r>
  </si>
  <si>
    <r>
      <rPr>
        <sz val="11"/>
        <rFont val="Calibri"/>
        <family val="1"/>
      </rPr>
      <t>2=1*col 7 - total lună</t>
    </r>
    <r>
      <rPr>
        <sz val="11"/>
        <color indexed="8"/>
        <rFont val="Calibri"/>
        <family val="1"/>
      </rPr>
      <t xml:space="preserve">
</t>
    </r>
    <r>
      <rPr>
        <sz val="11"/>
        <color indexed="10"/>
        <rFont val="Calibri"/>
        <family val="1"/>
      </rPr>
      <t xml:space="preserve"> (din tabel salarii solicitate, inclusiv contrib angajatului)</t>
    </r>
  </si>
  <si>
    <r>
      <t>Semnătura reprezentantului legal</t>
    </r>
    <r>
      <rPr>
        <sz val="11"/>
        <color indexed="10"/>
        <rFont val="Calibri"/>
        <family val="1"/>
      </rPr>
      <t>/împuternicit desemnat</t>
    </r>
  </si>
  <si>
    <t>Ghidul beneficiarului POCA - versiunea iulie 2018</t>
  </si>
  <si>
    <t>Ghidul beneficiarului POCA - versiunea iulie 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</si>
</sst>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ddd\,\ mmmm\ dd\,\ yyyy"/>
    <numFmt numFmtId="177" formatCode="[$-418]mmmm\-yy;@"/>
    <numFmt numFmtId="178" formatCode="[$-418]mmm\-yy;@"/>
    <numFmt numFmtId="179" formatCode="#,##0.0"/>
    <numFmt numFmtId="180" formatCode="0.000%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1"/>
    </font>
    <font>
      <sz val="11"/>
      <name val="Calibri"/>
      <family val="1"/>
    </font>
    <font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1"/>
      <name val="Calibri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b/>
      <i/>
      <u val="single"/>
      <sz val="12"/>
      <color indexed="8"/>
      <name val="Palatino Linotype"/>
      <family val="1"/>
    </font>
    <font>
      <b/>
      <sz val="12"/>
      <color indexed="8"/>
      <name val="Calibri"/>
      <family val="2"/>
    </font>
    <font>
      <i/>
      <sz val="12"/>
      <color indexed="8"/>
      <name val="Palatino Linotype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9"/>
      <color indexed="8"/>
      <name val="Times New Roman"/>
      <family val="1"/>
    </font>
    <font>
      <sz val="16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3.2"/>
      <color indexed="23"/>
      <name val="Arial"/>
      <family val="2"/>
    </font>
    <font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Palatino Linotype"/>
      <family val="1"/>
    </font>
    <font>
      <i/>
      <sz val="10"/>
      <color theme="1"/>
      <name val="Palatino Linotype"/>
      <family val="1"/>
    </font>
    <font>
      <b/>
      <i/>
      <u val="single"/>
      <sz val="12"/>
      <color theme="1"/>
      <name val="Palatino Linotype"/>
      <family val="1"/>
    </font>
    <font>
      <b/>
      <sz val="12"/>
      <color theme="1"/>
      <name val="Calibri"/>
      <family val="2"/>
    </font>
    <font>
      <i/>
      <sz val="12"/>
      <color theme="1"/>
      <name val="Palatino Linotype"/>
      <family val="1"/>
    </font>
    <font>
      <sz val="12"/>
      <color theme="1"/>
      <name val="Calibri"/>
      <family val="2"/>
    </font>
    <font>
      <sz val="11"/>
      <color rgb="FF2B2B2B"/>
      <name val="Arial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6"/>
      <color rgb="FFFF00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Arial"/>
      <family val="2"/>
    </font>
    <font>
      <sz val="13.2"/>
      <color rgb="FF6F777A"/>
      <name val="Arial"/>
      <family val="2"/>
    </font>
    <font>
      <sz val="14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333333"/>
      <name val="Arial"/>
      <family val="2"/>
    </font>
    <font>
      <b/>
      <sz val="12"/>
      <color rgb="FFFF0000"/>
      <name val="Calibri"/>
      <family val="2"/>
    </font>
    <font>
      <b/>
      <i/>
      <sz val="12"/>
      <color theme="1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65">
    <xf numFmtId="0" fontId="0" fillId="0" borderId="0" xfId="0" applyFont="1" applyAlignment="1">
      <alignment/>
    </xf>
    <xf numFmtId="0" fontId="70" fillId="0" borderId="0" xfId="56" applyFont="1" applyAlignment="1">
      <alignment vertical="center"/>
      <protection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3" fontId="72" fillId="0" borderId="0" xfId="0" applyNumberFormat="1" applyFont="1" applyAlignment="1">
      <alignment vertical="center"/>
    </xf>
    <xf numFmtId="4" fontId="7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56" applyFont="1" applyAlignment="1">
      <alignment horizontal="left" vertical="center"/>
      <protection/>
    </xf>
    <xf numFmtId="0" fontId="75" fillId="0" borderId="0" xfId="0" applyFont="1" applyAlignment="1">
      <alignment vertical="center"/>
    </xf>
    <xf numFmtId="3" fontId="75" fillId="0" borderId="0" xfId="0" applyNumberFormat="1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56" applyFont="1" applyAlignment="1">
      <alignment vertical="center"/>
      <protection/>
    </xf>
    <xf numFmtId="0" fontId="76" fillId="0" borderId="0" xfId="56" applyFont="1" applyAlignment="1">
      <alignment horizontal="left" vertical="center"/>
      <protection/>
    </xf>
    <xf numFmtId="3" fontId="76" fillId="0" borderId="0" xfId="56" applyNumberFormat="1" applyFont="1" applyAlignment="1">
      <alignment vertical="center"/>
      <protection/>
    </xf>
    <xf numFmtId="4" fontId="76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3" fontId="74" fillId="0" borderId="0" xfId="56" applyNumberFormat="1" applyFont="1" applyAlignment="1">
      <alignment horizontal="left" vertical="center"/>
      <protection/>
    </xf>
    <xf numFmtId="4" fontId="2" fillId="0" borderId="0" xfId="56" applyNumberFormat="1" applyFont="1" applyAlignment="1">
      <alignment horizontal="left" vertical="center" wrapText="1"/>
      <protection/>
    </xf>
    <xf numFmtId="3" fontId="2" fillId="0" borderId="0" xfId="56" applyNumberFormat="1" applyFont="1" applyAlignment="1">
      <alignment horizontal="left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76" fillId="0" borderId="0" xfId="56" applyFont="1" applyAlignment="1">
      <alignment horizontal="center" vertical="center"/>
      <protection/>
    </xf>
    <xf numFmtId="0" fontId="76" fillId="0" borderId="0" xfId="56" applyFont="1">
      <alignment/>
      <protection/>
    </xf>
    <xf numFmtId="0" fontId="2" fillId="0" borderId="0" xfId="56" applyFont="1" applyAlignment="1">
      <alignment horizontal="left" vertical="center" wrapText="1" indent="1"/>
      <protection/>
    </xf>
    <xf numFmtId="0" fontId="0" fillId="0" borderId="0" xfId="56" applyFont="1">
      <alignment/>
      <protection/>
    </xf>
    <xf numFmtId="0" fontId="74" fillId="0" borderId="0" xfId="56" applyFont="1" applyBorder="1" applyAlignment="1">
      <alignment horizontal="center" vertical="center"/>
      <protection/>
    </xf>
    <xf numFmtId="0" fontId="74" fillId="0" borderId="0" xfId="56" applyFont="1" applyBorder="1" applyAlignment="1">
      <alignment horizontal="left" vertical="center" indent="1"/>
      <protection/>
    </xf>
    <xf numFmtId="3" fontId="74" fillId="0" borderId="0" xfId="56" applyNumberFormat="1" applyFont="1" applyBorder="1" applyAlignment="1">
      <alignment horizontal="center" vertical="center"/>
      <protection/>
    </xf>
    <xf numFmtId="4" fontId="74" fillId="0" borderId="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0" fillId="0" borderId="0" xfId="56" applyFont="1" applyAlignment="1">
      <alignment horizontal="center" vertical="center"/>
      <protection/>
    </xf>
    <xf numFmtId="0" fontId="78" fillId="0" borderId="10" xfId="56" applyFont="1" applyBorder="1" applyAlignment="1">
      <alignment horizontal="center" vertical="center" wrapText="1"/>
      <protection/>
    </xf>
    <xf numFmtId="0" fontId="79" fillId="0" borderId="0" xfId="56" applyFont="1" applyAlignment="1">
      <alignment horizontal="center" vertical="center"/>
      <protection/>
    </xf>
    <xf numFmtId="0" fontId="80" fillId="0" borderId="11" xfId="56" applyFont="1" applyBorder="1" applyAlignment="1">
      <alignment horizontal="center" vertical="center" wrapText="1"/>
      <protection/>
    </xf>
    <xf numFmtId="0" fontId="80" fillId="0" borderId="12" xfId="56" applyFont="1" applyBorder="1" applyAlignment="1">
      <alignment horizontal="left" vertical="center" wrapText="1" indent="1"/>
      <protection/>
    </xf>
    <xf numFmtId="0" fontId="80" fillId="0" borderId="12" xfId="56" applyFont="1" applyBorder="1" applyAlignment="1">
      <alignment horizontal="center" vertical="center" wrapText="1"/>
      <protection/>
    </xf>
    <xf numFmtId="3" fontId="80" fillId="0" borderId="12" xfId="56" applyNumberFormat="1" applyFont="1" applyBorder="1" applyAlignment="1">
      <alignment horizontal="center" vertical="center" wrapText="1"/>
      <protection/>
    </xf>
    <xf numFmtId="3" fontId="80" fillId="0" borderId="12" xfId="56" applyNumberFormat="1" applyFont="1" applyFill="1" applyBorder="1" applyAlignment="1">
      <alignment horizontal="center" vertical="center" wrapText="1"/>
      <protection/>
    </xf>
    <xf numFmtId="0" fontId="80" fillId="0" borderId="13" xfId="56" applyFont="1" applyBorder="1" applyAlignment="1">
      <alignment horizontal="center" vertical="center" wrapText="1"/>
      <protection/>
    </xf>
    <xf numFmtId="0" fontId="80" fillId="0" borderId="14" xfId="56" applyFont="1" applyBorder="1" applyAlignment="1">
      <alignment horizontal="center" vertical="center" wrapText="1"/>
      <protection/>
    </xf>
    <xf numFmtId="177" fontId="78" fillId="0" borderId="10" xfId="56" applyNumberFormat="1" applyFont="1" applyBorder="1" applyAlignment="1">
      <alignment horizontal="center" vertical="center" wrapText="1"/>
      <protection/>
    </xf>
    <xf numFmtId="3" fontId="81" fillId="0" borderId="10" xfId="56" applyNumberFormat="1" applyFont="1" applyFill="1" applyBorder="1" applyAlignment="1">
      <alignment horizontal="center" vertical="center" wrapText="1"/>
      <protection/>
    </xf>
    <xf numFmtId="3" fontId="81" fillId="0" borderId="15" xfId="56" applyNumberFormat="1" applyFont="1" applyFill="1" applyBorder="1" applyAlignment="1">
      <alignment horizontal="center" vertical="center" wrapText="1"/>
      <protection/>
    </xf>
    <xf numFmtId="3" fontId="81" fillId="0" borderId="16" xfId="56" applyNumberFormat="1" applyFont="1" applyFill="1" applyBorder="1" applyAlignment="1">
      <alignment horizontal="center" vertical="center" wrapText="1"/>
      <protection/>
    </xf>
    <xf numFmtId="3" fontId="78" fillId="5" borderId="10" xfId="56" applyNumberFormat="1" applyFont="1" applyFill="1" applyBorder="1" applyAlignment="1">
      <alignment horizontal="center" vertical="center" wrapText="1"/>
      <protection/>
    </xf>
    <xf numFmtId="4" fontId="78" fillId="5" borderId="10" xfId="56" applyNumberFormat="1" applyFont="1" applyFill="1" applyBorder="1" applyAlignment="1">
      <alignment horizontal="center" vertical="center" wrapText="1"/>
      <protection/>
    </xf>
    <xf numFmtId="3" fontId="78" fillId="5" borderId="16" xfId="56" applyNumberFormat="1" applyFont="1" applyFill="1" applyBorder="1" applyAlignment="1">
      <alignment horizontal="center" vertical="center" wrapText="1"/>
      <protection/>
    </xf>
    <xf numFmtId="3" fontId="81" fillId="7" borderId="17" xfId="56" applyNumberFormat="1" applyFont="1" applyFill="1" applyBorder="1" applyAlignment="1">
      <alignment horizontal="center" vertical="center" wrapText="1"/>
      <protection/>
    </xf>
    <xf numFmtId="4" fontId="81" fillId="0" borderId="10" xfId="56" applyNumberFormat="1" applyFont="1" applyBorder="1" applyAlignment="1">
      <alignment horizontal="center" vertical="center" wrapText="1"/>
      <protection/>
    </xf>
    <xf numFmtId="3" fontId="78" fillId="0" borderId="10" xfId="56" applyNumberFormat="1" applyFont="1" applyBorder="1" applyAlignment="1">
      <alignment horizontal="center" vertical="center" wrapText="1"/>
      <protection/>
    </xf>
    <xf numFmtId="3" fontId="76" fillId="0" borderId="10" xfId="56" applyNumberFormat="1" applyFont="1" applyBorder="1" applyAlignment="1">
      <alignment horizontal="center" vertical="center"/>
      <protection/>
    </xf>
    <xf numFmtId="3" fontId="76" fillId="0" borderId="15" xfId="56" applyNumberFormat="1" applyFont="1" applyBorder="1" applyAlignment="1">
      <alignment horizontal="center" vertical="center"/>
      <protection/>
    </xf>
    <xf numFmtId="3" fontId="74" fillId="0" borderId="16" xfId="56" applyNumberFormat="1" applyFont="1" applyBorder="1" applyAlignment="1">
      <alignment horizontal="center" vertical="center"/>
      <protection/>
    </xf>
    <xf numFmtId="0" fontId="81" fillId="4" borderId="17" xfId="56" applyFont="1" applyFill="1" applyBorder="1" applyAlignment="1">
      <alignment horizontal="center" vertical="center" wrapText="1"/>
      <protection/>
    </xf>
    <xf numFmtId="0" fontId="78" fillId="0" borderId="17" xfId="56" applyFont="1" applyBorder="1" applyAlignment="1">
      <alignment horizontal="center" vertical="center" wrapText="1"/>
      <protection/>
    </xf>
    <xf numFmtId="3" fontId="81" fillId="0" borderId="15" xfId="56" applyNumberFormat="1" applyFont="1" applyBorder="1" applyAlignment="1">
      <alignment horizontal="center" vertical="center" wrapText="1"/>
      <protection/>
    </xf>
    <xf numFmtId="3" fontId="81" fillId="0" borderId="16" xfId="56" applyNumberFormat="1" applyFont="1" applyBorder="1" applyAlignment="1">
      <alignment horizontal="center" vertical="center" wrapText="1"/>
      <protection/>
    </xf>
    <xf numFmtId="0" fontId="78" fillId="11" borderId="10" xfId="56" applyFont="1" applyFill="1" applyBorder="1" applyAlignment="1">
      <alignment horizontal="center" vertical="center" wrapText="1"/>
      <protection/>
    </xf>
    <xf numFmtId="4" fontId="78" fillId="0" borderId="10" xfId="56" applyNumberFormat="1" applyFont="1" applyBorder="1" applyAlignment="1">
      <alignment horizontal="center" vertical="center" wrapText="1"/>
      <protection/>
    </xf>
    <xf numFmtId="3" fontId="78" fillId="0" borderId="15" xfId="56" applyNumberFormat="1" applyFont="1" applyBorder="1" applyAlignment="1">
      <alignment horizontal="center" vertical="center" wrapText="1"/>
      <protection/>
    </xf>
    <xf numFmtId="3" fontId="78" fillId="0" borderId="16" xfId="56" applyNumberFormat="1" applyFont="1" applyBorder="1" applyAlignment="1">
      <alignment horizontal="center" vertical="center" wrapText="1"/>
      <protection/>
    </xf>
    <xf numFmtId="0" fontId="81" fillId="7" borderId="18" xfId="56" applyFont="1" applyFill="1" applyBorder="1" applyAlignment="1">
      <alignment horizontal="center" vertical="center" wrapText="1"/>
      <protection/>
    </xf>
    <xf numFmtId="0" fontId="81" fillId="0" borderId="19" xfId="56" applyFont="1" applyBorder="1" applyAlignment="1">
      <alignment horizontal="center" vertical="center" wrapText="1"/>
      <protection/>
    </xf>
    <xf numFmtId="3" fontId="81" fillId="0" borderId="19" xfId="56" applyNumberFormat="1" applyFont="1" applyBorder="1" applyAlignment="1">
      <alignment horizontal="center" vertical="center" wrapText="1"/>
      <protection/>
    </xf>
    <xf numFmtId="4" fontId="81" fillId="0" borderId="19" xfId="56" applyNumberFormat="1" applyFont="1" applyBorder="1" applyAlignment="1">
      <alignment horizontal="center" vertical="center" wrapText="1"/>
      <protection/>
    </xf>
    <xf numFmtId="0" fontId="76" fillId="0" borderId="19" xfId="56" applyFont="1" applyBorder="1" applyAlignment="1">
      <alignment horizontal="center" vertical="center"/>
      <protection/>
    </xf>
    <xf numFmtId="0" fontId="76" fillId="0" borderId="20" xfId="56" applyFont="1" applyBorder="1" applyAlignment="1">
      <alignment horizontal="center" vertical="center"/>
      <protection/>
    </xf>
    <xf numFmtId="3" fontId="74" fillId="0" borderId="21" xfId="56" applyNumberFormat="1" applyFont="1" applyBorder="1" applyAlignment="1">
      <alignment horizontal="center" vertical="center"/>
      <protection/>
    </xf>
    <xf numFmtId="4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3" xfId="56" applyNumberFormat="1" applyFont="1" applyFill="1" applyBorder="1" applyAlignment="1">
      <alignment horizontal="center" vertical="center" wrapText="1"/>
      <protection/>
    </xf>
    <xf numFmtId="4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5" xfId="56" applyNumberFormat="1" applyFont="1" applyFill="1" applyBorder="1" applyAlignment="1">
      <alignment horizontal="center" vertical="center" wrapText="1"/>
      <protection/>
    </xf>
    <xf numFmtId="3" fontId="81" fillId="4" borderId="16" xfId="56" applyNumberFormat="1" applyFont="1" applyFill="1" applyBorder="1" applyAlignment="1">
      <alignment horizontal="center" vertical="center" wrapText="1"/>
      <protection/>
    </xf>
    <xf numFmtId="4" fontId="81" fillId="16" borderId="12" xfId="56" applyNumberFormat="1" applyFont="1" applyFill="1" applyBorder="1" applyAlignment="1">
      <alignment horizontal="center" vertical="center" wrapText="1"/>
      <protection/>
    </xf>
    <xf numFmtId="3" fontId="81" fillId="16" borderId="12" xfId="56" applyNumberFormat="1" applyFont="1" applyFill="1" applyBorder="1" applyAlignment="1">
      <alignment horizontal="center" vertical="center" wrapText="1"/>
      <protection/>
    </xf>
    <xf numFmtId="3" fontId="81" fillId="16" borderId="14" xfId="56" applyNumberFormat="1" applyFont="1" applyFill="1" applyBorder="1" applyAlignment="1">
      <alignment horizontal="center" vertical="center" wrapText="1"/>
      <protection/>
    </xf>
    <xf numFmtId="0" fontId="76" fillId="0" borderId="0" xfId="56" applyFont="1" applyFill="1">
      <alignment/>
      <protection/>
    </xf>
    <xf numFmtId="0" fontId="82" fillId="18" borderId="24" xfId="56" applyFont="1" applyFill="1" applyBorder="1" applyAlignment="1">
      <alignment horizontal="left" vertical="center" indent="2"/>
      <protection/>
    </xf>
    <xf numFmtId="0" fontId="0" fillId="0" borderId="0" xfId="56" applyFont="1" applyFill="1">
      <alignment/>
      <protection/>
    </xf>
    <xf numFmtId="3" fontId="78" fillId="16" borderId="14" xfId="56" applyNumberFormat="1" applyFont="1" applyFill="1" applyBorder="1" applyAlignment="1">
      <alignment horizontal="center" vertical="center" wrapText="1"/>
      <protection/>
    </xf>
    <xf numFmtId="0" fontId="76" fillId="0" borderId="0" xfId="56" applyFont="1" applyAlignment="1">
      <alignment horizontal="left" vertical="center" indent="1"/>
      <protection/>
    </xf>
    <xf numFmtId="4" fontId="83" fillId="0" borderId="0" xfId="56" applyNumberFormat="1" applyFont="1" applyAlignment="1">
      <alignment vertical="center"/>
      <protection/>
    </xf>
    <xf numFmtId="0" fontId="82" fillId="33" borderId="0" xfId="56" applyFont="1" applyFill="1" applyAlignment="1">
      <alignment horizontal="center" vertical="center"/>
      <protection/>
    </xf>
    <xf numFmtId="3" fontId="82" fillId="33" borderId="0" xfId="56" applyNumberFormat="1" applyFont="1" applyFill="1" applyAlignment="1">
      <alignment horizontal="center" vertical="center"/>
      <protection/>
    </xf>
    <xf numFmtId="0" fontId="74" fillId="0" borderId="0" xfId="56" applyFont="1" applyAlignment="1">
      <alignment horizontal="left" vertical="center" indent="1"/>
      <protection/>
    </xf>
    <xf numFmtId="0" fontId="78" fillId="0" borderId="25" xfId="56" applyFont="1" applyBorder="1" applyAlignment="1">
      <alignment horizontal="left" vertical="center" wrapText="1" indent="1"/>
      <protection/>
    </xf>
    <xf numFmtId="0" fontId="78" fillId="0" borderId="22" xfId="56" applyFont="1" applyBorder="1" applyAlignment="1">
      <alignment horizontal="center" vertical="center" wrapText="1"/>
      <protection/>
    </xf>
    <xf numFmtId="0" fontId="78" fillId="0" borderId="26" xfId="56" applyFont="1" applyBorder="1" applyAlignment="1">
      <alignment horizontal="center" vertical="center" wrapText="1"/>
      <protection/>
    </xf>
    <xf numFmtId="0" fontId="78" fillId="0" borderId="0" xfId="56" applyFont="1" applyBorder="1" applyAlignment="1">
      <alignment horizontal="center" vertical="center" wrapText="1"/>
      <protection/>
    </xf>
    <xf numFmtId="3" fontId="78" fillId="0" borderId="0" xfId="56" applyNumberFormat="1" applyFont="1" applyBorder="1" applyAlignment="1">
      <alignment vertical="center" wrapText="1"/>
      <protection/>
    </xf>
    <xf numFmtId="4" fontId="78" fillId="0" borderId="0" xfId="56" applyNumberFormat="1" applyFont="1" applyBorder="1" applyAlignment="1">
      <alignment horizontal="center" vertical="center" wrapText="1"/>
      <protection/>
    </xf>
    <xf numFmtId="0" fontId="84" fillId="0" borderId="27" xfId="56" applyFont="1" applyBorder="1" applyAlignment="1">
      <alignment horizontal="center" vertical="center" wrapText="1"/>
      <protection/>
    </xf>
    <xf numFmtId="0" fontId="84" fillId="0" borderId="28" xfId="56" applyFont="1" applyBorder="1" applyAlignment="1">
      <alignment horizontal="center" vertical="center" wrapText="1"/>
      <protection/>
    </xf>
    <xf numFmtId="10" fontId="78" fillId="0" borderId="22" xfId="56" applyNumberFormat="1" applyFont="1" applyBorder="1" applyAlignment="1">
      <alignment horizontal="center" vertical="center" wrapText="1"/>
      <protection/>
    </xf>
    <xf numFmtId="3" fontId="78" fillId="0" borderId="29" xfId="56" applyNumberFormat="1" applyFont="1" applyBorder="1" applyAlignment="1">
      <alignment horizontal="center" vertical="center" wrapText="1"/>
      <protection/>
    </xf>
    <xf numFmtId="0" fontId="78" fillId="0" borderId="0" xfId="56" applyFont="1" applyBorder="1" applyAlignment="1">
      <alignment horizontal="left" vertical="center" indent="1"/>
      <protection/>
    </xf>
    <xf numFmtId="3" fontId="78" fillId="0" borderId="0" xfId="56" applyNumberFormat="1" applyFont="1" applyBorder="1" applyAlignment="1">
      <alignment horizontal="center" vertical="center" wrapText="1"/>
      <protection/>
    </xf>
    <xf numFmtId="0" fontId="81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4" fontId="0" fillId="0" borderId="0" xfId="56" applyNumberFormat="1" applyFont="1" applyAlignment="1">
      <alignment vertical="center"/>
      <protection/>
    </xf>
    <xf numFmtId="0" fontId="72" fillId="0" borderId="0" xfId="0" applyFont="1" applyAlignment="1">
      <alignment horizontal="left" vertical="center" inden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 indent="1"/>
    </xf>
    <xf numFmtId="0" fontId="0" fillId="0" borderId="0" xfId="56" applyFont="1" applyAlignment="1">
      <alignment horizontal="left" vertical="center" indent="1"/>
      <protection/>
    </xf>
    <xf numFmtId="3" fontId="78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>
      <alignment/>
      <protection/>
    </xf>
    <xf numFmtId="0" fontId="81" fillId="0" borderId="0" xfId="56" applyFont="1" applyAlignment="1">
      <alignment vertical="center"/>
      <protection/>
    </xf>
    <xf numFmtId="4" fontId="81" fillId="0" borderId="0" xfId="56" applyNumberFormat="1" applyFont="1" applyAlignment="1">
      <alignment vertical="center"/>
      <protection/>
    </xf>
    <xf numFmtId="3" fontId="81" fillId="0" borderId="0" xfId="56" applyNumberFormat="1" applyFont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42" fillId="0" borderId="0" xfId="56" applyFont="1" applyAlignment="1">
      <alignment vertical="center"/>
      <protection/>
    </xf>
    <xf numFmtId="0" fontId="42" fillId="0" borderId="0" xfId="56" applyFont="1" applyAlignment="1">
      <alignment horizontal="left" vertical="center" indent="1"/>
      <protection/>
    </xf>
    <xf numFmtId="0" fontId="85" fillId="0" borderId="0" xfId="56" applyFont="1" applyAlignment="1">
      <alignment vertical="center"/>
      <protection/>
    </xf>
    <xf numFmtId="3" fontId="78" fillId="18" borderId="0" xfId="56" applyNumberFormat="1" applyFont="1" applyFill="1" applyBorder="1" applyAlignment="1">
      <alignment horizontal="center" vertical="center" wrapText="1"/>
      <protection/>
    </xf>
    <xf numFmtId="0" fontId="78" fillId="18" borderId="0" xfId="56" applyFont="1" applyFill="1" applyBorder="1" applyAlignment="1">
      <alignment horizontal="center" vertical="center" wrapText="1"/>
      <protection/>
    </xf>
    <xf numFmtId="0" fontId="78" fillId="18" borderId="0" xfId="56" applyFont="1" applyFill="1" applyBorder="1" applyAlignment="1">
      <alignment horizontal="left" vertical="center" indent="1"/>
      <protection/>
    </xf>
    <xf numFmtId="0" fontId="0" fillId="0" borderId="0" xfId="56" applyFont="1" applyBorder="1" applyAlignment="1">
      <alignment vertical="center"/>
      <protection/>
    </xf>
    <xf numFmtId="3" fontId="81" fillId="0" borderId="0" xfId="56" applyNumberFormat="1" applyFont="1" applyFill="1" applyBorder="1" applyAlignment="1">
      <alignment horizontal="center" vertical="center" wrapText="1"/>
      <protection/>
    </xf>
    <xf numFmtId="0" fontId="82" fillId="0" borderId="0" xfId="56" applyFont="1">
      <alignment/>
      <protection/>
    </xf>
    <xf numFmtId="3" fontId="85" fillId="18" borderId="30" xfId="56" applyNumberFormat="1" applyFont="1" applyFill="1" applyBorder="1" applyAlignment="1">
      <alignment horizontal="center" vertical="center" wrapText="1"/>
      <protection/>
    </xf>
    <xf numFmtId="4" fontId="85" fillId="18" borderId="30" xfId="56" applyNumberFormat="1" applyFont="1" applyFill="1" applyBorder="1" applyAlignment="1">
      <alignment horizontal="center" vertical="center" wrapText="1"/>
      <protection/>
    </xf>
    <xf numFmtId="3" fontId="81" fillId="4" borderId="31" xfId="56" applyNumberFormat="1" applyFont="1" applyFill="1" applyBorder="1" applyAlignment="1">
      <alignment horizontal="center" vertical="center" wrapText="1"/>
      <protection/>
    </xf>
    <xf numFmtId="4" fontId="81" fillId="4" borderId="19" xfId="56" applyNumberFormat="1" applyFont="1" applyFill="1" applyBorder="1" applyAlignment="1">
      <alignment horizontal="center" vertical="center" wrapText="1"/>
      <protection/>
    </xf>
    <xf numFmtId="4" fontId="81" fillId="4" borderId="31" xfId="56" applyNumberFormat="1" applyFont="1" applyFill="1" applyBorder="1" applyAlignment="1">
      <alignment horizontal="center" vertical="center" wrapText="1"/>
      <protection/>
    </xf>
    <xf numFmtId="0" fontId="82" fillId="18" borderId="32" xfId="56" applyFont="1" applyFill="1" applyBorder="1" applyAlignment="1">
      <alignment vertical="center"/>
      <protection/>
    </xf>
    <xf numFmtId="3" fontId="86" fillId="16" borderId="14" xfId="56" applyNumberFormat="1" applyFont="1" applyFill="1" applyBorder="1" applyAlignment="1">
      <alignment horizontal="center" vertical="center" wrapText="1"/>
      <protection/>
    </xf>
    <xf numFmtId="3" fontId="86" fillId="16" borderId="12" xfId="56" applyNumberFormat="1" applyFont="1" applyFill="1" applyBorder="1" applyAlignment="1">
      <alignment horizontal="center" vertical="center" wrapText="1"/>
      <protection/>
    </xf>
    <xf numFmtId="4" fontId="86" fillId="16" borderId="12" xfId="56" applyNumberFormat="1" applyFont="1" applyFill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horizontal="center" vertical="center"/>
      <protection/>
    </xf>
    <xf numFmtId="3" fontId="81" fillId="0" borderId="10" xfId="56" applyNumberFormat="1" applyFont="1" applyFill="1" applyBorder="1" applyAlignment="1">
      <alignment horizontal="left" vertical="center" wrapText="1" indent="1"/>
      <protection/>
    </xf>
    <xf numFmtId="0" fontId="0" fillId="34" borderId="0" xfId="0" applyFont="1" applyFill="1" applyAlignment="1">
      <alignment/>
    </xf>
    <xf numFmtId="0" fontId="87" fillId="34" borderId="0" xfId="0" applyFont="1" applyFill="1" applyAlignment="1">
      <alignment horizontal="center" vertical="center" wrapText="1"/>
    </xf>
    <xf numFmtId="0" fontId="87" fillId="34" borderId="0" xfId="0" applyFont="1" applyFill="1" applyAlignment="1">
      <alignment vertical="center" wrapText="1"/>
    </xf>
    <xf numFmtId="0" fontId="88" fillId="0" borderId="0" xfId="0" applyFont="1" applyAlignment="1">
      <alignment horizontal="justify" vertical="center" wrapText="1"/>
    </xf>
    <xf numFmtId="0" fontId="62" fillId="0" borderId="0" xfId="52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9" fillId="0" borderId="0" xfId="0" applyFont="1" applyAlignment="1">
      <alignment vertical="center"/>
    </xf>
    <xf numFmtId="180" fontId="78" fillId="0" borderId="33" xfId="56" applyNumberFormat="1" applyFont="1" applyBorder="1" applyAlignment="1">
      <alignment horizontal="center" vertical="center" wrapText="1"/>
      <protection/>
    </xf>
    <xf numFmtId="0" fontId="78" fillId="0" borderId="34" xfId="56" applyFont="1" applyBorder="1" applyAlignment="1">
      <alignment horizontal="center" vertical="center" wrapText="1"/>
      <protection/>
    </xf>
    <xf numFmtId="3" fontId="78" fillId="5" borderId="30" xfId="56" applyNumberFormat="1" applyFont="1" applyFill="1" applyBorder="1" applyAlignment="1">
      <alignment horizontal="center" vertical="center" wrapText="1"/>
      <protection/>
    </xf>
    <xf numFmtId="10" fontId="78" fillId="5" borderId="30" xfId="56" applyNumberFormat="1" applyFont="1" applyFill="1" applyBorder="1" applyAlignment="1">
      <alignment horizontal="center" vertical="center" wrapText="1"/>
      <protection/>
    </xf>
    <xf numFmtId="0" fontId="78" fillId="5" borderId="35" xfId="56" applyFont="1" applyFill="1" applyBorder="1" applyAlignment="1">
      <alignment horizontal="left" vertical="center" wrapText="1" indent="1"/>
      <protection/>
    </xf>
    <xf numFmtId="3" fontId="81" fillId="0" borderId="22" xfId="56" applyNumberFormat="1" applyFont="1" applyBorder="1" applyAlignment="1">
      <alignment horizontal="center" vertical="center" wrapText="1"/>
      <protection/>
    </xf>
    <xf numFmtId="10" fontId="90" fillId="0" borderId="10" xfId="56" applyNumberFormat="1" applyFont="1" applyBorder="1" applyAlignment="1">
      <alignment horizontal="center" vertical="center" wrapText="1"/>
      <protection/>
    </xf>
    <xf numFmtId="0" fontId="78" fillId="0" borderId="17" xfId="56" applyFont="1" applyBorder="1" applyAlignment="1">
      <alignment horizontal="left" vertical="center" wrapText="1" indent="1"/>
      <protection/>
    </xf>
    <xf numFmtId="10" fontId="78" fillId="0" borderId="10" xfId="56" applyNumberFormat="1" applyFont="1" applyBorder="1" applyAlignment="1">
      <alignment horizontal="center" vertical="center" wrapText="1"/>
      <protection/>
    </xf>
    <xf numFmtId="10" fontId="78" fillId="0" borderId="31" xfId="56" applyNumberFormat="1" applyFont="1" applyBorder="1" applyAlignment="1">
      <alignment horizontal="center" vertical="center" wrapText="1"/>
      <protection/>
    </xf>
    <xf numFmtId="0" fontId="78" fillId="0" borderId="36" xfId="56" applyFont="1" applyBorder="1" applyAlignment="1">
      <alignment horizontal="left" vertical="center" wrapText="1" indent="1"/>
      <protection/>
    </xf>
    <xf numFmtId="10" fontId="90" fillId="0" borderId="19" xfId="56" applyNumberFormat="1" applyFont="1" applyBorder="1" applyAlignment="1">
      <alignment horizontal="center" vertical="center" wrapText="1"/>
      <protection/>
    </xf>
    <xf numFmtId="0" fontId="78" fillId="0" borderId="18" xfId="56" applyFont="1" applyBorder="1" applyAlignment="1">
      <alignment horizontal="left" vertical="center" wrapText="1" indent="1"/>
      <protection/>
    </xf>
    <xf numFmtId="0" fontId="0" fillId="0" borderId="37" xfId="56" applyFont="1" applyBorder="1" applyAlignment="1">
      <alignment horizontal="center" vertical="center" wrapText="1"/>
      <protection/>
    </xf>
    <xf numFmtId="49" fontId="0" fillId="0" borderId="0" xfId="56" applyNumberFormat="1" applyFont="1" applyAlignment="1">
      <alignment vertical="center"/>
      <protection/>
    </xf>
    <xf numFmtId="49" fontId="70" fillId="0" borderId="0" xfId="56" applyNumberFormat="1" applyFont="1" applyAlignment="1">
      <alignment vertical="center"/>
      <protection/>
    </xf>
    <xf numFmtId="49" fontId="73" fillId="0" borderId="0" xfId="0" applyNumberFormat="1" applyFont="1" applyAlignment="1">
      <alignment vertical="center"/>
    </xf>
    <xf numFmtId="0" fontId="10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56" applyFont="1" applyAlignment="1">
      <alignment vertical="center"/>
      <protection/>
    </xf>
    <xf numFmtId="0" fontId="81" fillId="0" borderId="10" xfId="56" applyFont="1" applyBorder="1" applyAlignment="1">
      <alignment horizontal="center" vertical="center" wrapText="1"/>
      <protection/>
    </xf>
    <xf numFmtId="0" fontId="78" fillId="7" borderId="19" xfId="56" applyFont="1" applyFill="1" applyBorder="1" applyAlignment="1">
      <alignment horizontal="center" vertical="center" wrapText="1"/>
      <protection/>
    </xf>
    <xf numFmtId="3" fontId="78" fillId="7" borderId="10" xfId="56" applyNumberFormat="1" applyFont="1" applyFill="1" applyBorder="1" applyAlignment="1">
      <alignment horizontal="center" vertical="center" wrapText="1"/>
      <protection/>
    </xf>
    <xf numFmtId="0" fontId="78" fillId="4" borderId="10" xfId="56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74" fillId="0" borderId="0" xfId="56" applyFont="1" applyAlignment="1">
      <alignment horizontal="left" vertical="center"/>
      <protection/>
    </xf>
    <xf numFmtId="0" fontId="74" fillId="0" borderId="0" xfId="56" applyFont="1" applyBorder="1" applyAlignment="1">
      <alignment horizontal="center" vertical="center"/>
      <protection/>
    </xf>
    <xf numFmtId="0" fontId="78" fillId="0" borderId="10" xfId="56" applyFont="1" applyBorder="1" applyAlignment="1">
      <alignment horizontal="center" vertical="center" wrapText="1"/>
      <protection/>
    </xf>
    <xf numFmtId="0" fontId="80" fillId="0" borderId="11" xfId="56" applyFont="1" applyBorder="1" applyAlignment="1">
      <alignment horizontal="center" vertical="center" wrapText="1"/>
      <protection/>
    </xf>
    <xf numFmtId="0" fontId="80" fillId="0" borderId="12" xfId="56" applyFont="1" applyBorder="1" applyAlignment="1">
      <alignment horizontal="left" vertical="center" wrapText="1" indent="1"/>
      <protection/>
    </xf>
    <xf numFmtId="0" fontId="80" fillId="0" borderId="12" xfId="56" applyFont="1" applyBorder="1" applyAlignment="1">
      <alignment horizontal="center" vertical="center" wrapText="1"/>
      <protection/>
    </xf>
    <xf numFmtId="3" fontId="80" fillId="0" borderId="12" xfId="56" applyNumberFormat="1" applyFont="1" applyBorder="1" applyAlignment="1">
      <alignment horizontal="center" vertical="center" wrapText="1"/>
      <protection/>
    </xf>
    <xf numFmtId="0" fontId="80" fillId="0" borderId="13" xfId="56" applyFont="1" applyBorder="1" applyAlignment="1">
      <alignment horizontal="center" vertical="center" wrapText="1"/>
      <protection/>
    </xf>
    <xf numFmtId="177" fontId="78" fillId="0" borderId="10" xfId="56" applyNumberFormat="1" applyFont="1" applyBorder="1" applyAlignment="1">
      <alignment horizontal="center" vertical="center" wrapText="1"/>
      <protection/>
    </xf>
    <xf numFmtId="3" fontId="81" fillId="0" borderId="10" xfId="56" applyNumberFormat="1" applyFont="1" applyBorder="1" applyAlignment="1">
      <alignment horizontal="center" vertical="center" wrapText="1"/>
      <protection/>
    </xf>
    <xf numFmtId="3" fontId="81" fillId="0" borderId="10" xfId="56" applyNumberFormat="1" applyFont="1" applyFill="1" applyBorder="1" applyAlignment="1">
      <alignment horizontal="center" vertical="center" wrapText="1"/>
      <protection/>
    </xf>
    <xf numFmtId="3" fontId="81" fillId="0" borderId="15" xfId="56" applyNumberFormat="1" applyFont="1" applyFill="1" applyBorder="1" applyAlignment="1">
      <alignment horizontal="center" vertical="center" wrapText="1"/>
      <protection/>
    </xf>
    <xf numFmtId="3" fontId="81" fillId="0" borderId="16" xfId="56" applyNumberFormat="1" applyFont="1" applyFill="1" applyBorder="1" applyAlignment="1">
      <alignment horizontal="center" vertical="center" wrapText="1"/>
      <protection/>
    </xf>
    <xf numFmtId="3" fontId="78" fillId="5" borderId="10" xfId="56" applyNumberFormat="1" applyFont="1" applyFill="1" applyBorder="1" applyAlignment="1">
      <alignment horizontal="center" vertical="center" wrapText="1"/>
      <protection/>
    </xf>
    <xf numFmtId="3" fontId="78" fillId="5" borderId="16" xfId="56" applyNumberFormat="1" applyFont="1" applyFill="1" applyBorder="1" applyAlignment="1">
      <alignment horizontal="center" vertical="center" wrapText="1"/>
      <protection/>
    </xf>
    <xf numFmtId="4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3" xfId="56" applyNumberFormat="1" applyFont="1" applyFill="1" applyBorder="1" applyAlignment="1">
      <alignment horizontal="center" vertical="center" wrapText="1"/>
      <protection/>
    </xf>
    <xf numFmtId="4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6" xfId="56" applyNumberFormat="1" applyFont="1" applyFill="1" applyBorder="1" applyAlignment="1">
      <alignment horizontal="center" vertical="center" wrapText="1"/>
      <protection/>
    </xf>
    <xf numFmtId="0" fontId="78" fillId="0" borderId="0" xfId="56" applyFont="1" applyBorder="1" applyAlignment="1">
      <alignment horizontal="center" vertical="center" wrapText="1"/>
      <protection/>
    </xf>
    <xf numFmtId="3" fontId="81" fillId="4" borderId="31" xfId="56" applyNumberFormat="1" applyFont="1" applyFill="1" applyBorder="1" applyAlignment="1">
      <alignment horizontal="center" vertical="center" wrapText="1"/>
      <protection/>
    </xf>
    <xf numFmtId="9" fontId="0" fillId="0" borderId="0" xfId="56" applyNumberFormat="1" applyFont="1">
      <alignment/>
      <protection/>
    </xf>
    <xf numFmtId="0" fontId="0" fillId="33" borderId="0" xfId="56" applyFont="1" applyFill="1" applyAlignment="1">
      <alignment vertical="center" wrapText="1"/>
      <protection/>
    </xf>
    <xf numFmtId="0" fontId="0" fillId="33" borderId="0" xfId="56" applyFont="1" applyFill="1" applyAlignment="1">
      <alignment horizontal="left" vertical="center" indent="1"/>
      <protection/>
    </xf>
    <xf numFmtId="9" fontId="0" fillId="33" borderId="0" xfId="56" applyNumberFormat="1" applyFont="1" applyFill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78" fillId="35" borderId="22" xfId="56" applyFont="1" applyFill="1" applyBorder="1" applyAlignment="1">
      <alignment horizontal="center" vertical="center" wrapText="1"/>
      <protection/>
    </xf>
    <xf numFmtId="0" fontId="78" fillId="35" borderId="10" xfId="56" applyFont="1" applyFill="1" applyBorder="1" applyAlignment="1">
      <alignment horizontal="center" vertical="center" wrapText="1"/>
      <protection/>
    </xf>
    <xf numFmtId="0" fontId="74" fillId="0" borderId="0" xfId="56" applyFont="1" applyAlignment="1">
      <alignment horizontal="left" vertical="center"/>
      <protection/>
    </xf>
    <xf numFmtId="0" fontId="73" fillId="0" borderId="0" xfId="0" applyFont="1" applyAlignment="1">
      <alignment horizontal="right" vertical="center"/>
    </xf>
    <xf numFmtId="0" fontId="78" fillId="0" borderId="22" xfId="56" applyFont="1" applyBorder="1" applyAlignment="1">
      <alignment horizontal="center" vertical="center" wrapText="1"/>
      <protection/>
    </xf>
    <xf numFmtId="0" fontId="78" fillId="0" borderId="10" xfId="56" applyFont="1" applyBorder="1" applyAlignment="1">
      <alignment horizontal="center" vertical="center" wrapText="1"/>
      <protection/>
    </xf>
    <xf numFmtId="0" fontId="82" fillId="0" borderId="0" xfId="56" applyFont="1" applyBorder="1" applyAlignment="1">
      <alignment horizontal="center" vertical="center"/>
      <protection/>
    </xf>
    <xf numFmtId="0" fontId="74" fillId="0" borderId="0" xfId="56" applyFont="1" applyBorder="1" applyAlignment="1">
      <alignment horizontal="left" vertical="center"/>
      <protection/>
    </xf>
    <xf numFmtId="0" fontId="78" fillId="35" borderId="25" xfId="56" applyFont="1" applyFill="1" applyBorder="1" applyAlignment="1">
      <alignment horizontal="center" vertical="center" wrapText="1"/>
      <protection/>
    </xf>
    <xf numFmtId="0" fontId="78" fillId="35" borderId="17" xfId="56" applyFont="1" applyFill="1" applyBorder="1" applyAlignment="1">
      <alignment horizontal="center" vertical="center" wrapText="1"/>
      <protection/>
    </xf>
    <xf numFmtId="0" fontId="78" fillId="35" borderId="22" xfId="56" applyFont="1" applyFill="1" applyBorder="1" applyAlignment="1">
      <alignment horizontal="left" vertical="center" wrapText="1" indent="1"/>
      <protection/>
    </xf>
    <xf numFmtId="0" fontId="78" fillId="35" borderId="10" xfId="56" applyFont="1" applyFill="1" applyBorder="1" applyAlignment="1">
      <alignment horizontal="left" vertical="center" wrapText="1" indent="1"/>
      <protection/>
    </xf>
    <xf numFmtId="0" fontId="78" fillId="0" borderId="38" xfId="56" applyFont="1" applyBorder="1" applyAlignment="1">
      <alignment horizontal="center" vertical="center" wrapText="1"/>
      <protection/>
    </xf>
    <xf numFmtId="0" fontId="78" fillId="0" borderId="31" xfId="56" applyFont="1" applyBorder="1" applyAlignment="1">
      <alignment horizontal="center" vertical="center" wrapText="1"/>
      <protection/>
    </xf>
    <xf numFmtId="0" fontId="78" fillId="0" borderId="23" xfId="56" applyFont="1" applyBorder="1" applyAlignment="1">
      <alignment horizontal="center" vertical="center" wrapText="1"/>
      <protection/>
    </xf>
    <xf numFmtId="0" fontId="78" fillId="0" borderId="16" xfId="56" applyFont="1" applyBorder="1" applyAlignment="1">
      <alignment horizontal="center" vertical="center" wrapText="1"/>
      <protection/>
    </xf>
    <xf numFmtId="49" fontId="91" fillId="0" borderId="0" xfId="56" applyNumberFormat="1" applyFont="1" applyBorder="1" applyAlignment="1">
      <alignment horizontal="center" vertical="center" wrapText="1"/>
      <protection/>
    </xf>
    <xf numFmtId="0" fontId="78" fillId="6" borderId="39" xfId="56" applyFont="1" applyFill="1" applyBorder="1" applyAlignment="1">
      <alignment horizontal="left" vertical="center" wrapText="1" indent="3"/>
      <protection/>
    </xf>
    <xf numFmtId="0" fontId="78" fillId="6" borderId="40" xfId="56" applyFont="1" applyFill="1" applyBorder="1" applyAlignment="1">
      <alignment horizontal="left" vertical="center" wrapText="1" indent="3"/>
      <protection/>
    </xf>
    <xf numFmtId="0" fontId="78" fillId="6" borderId="41" xfId="56" applyFont="1" applyFill="1" applyBorder="1" applyAlignment="1">
      <alignment horizontal="left" vertical="center" wrapText="1" indent="3"/>
      <protection/>
    </xf>
    <xf numFmtId="3" fontId="78" fillId="0" borderId="17" xfId="56" applyNumberFormat="1" applyFont="1" applyBorder="1" applyAlignment="1">
      <alignment horizontal="center" vertical="center" wrapText="1"/>
      <protection/>
    </xf>
    <xf numFmtId="3" fontId="78" fillId="0" borderId="10" xfId="56" applyNumberFormat="1" applyFont="1" applyBorder="1" applyAlignment="1">
      <alignment horizontal="left" vertical="center" wrapText="1" indent="1"/>
      <protection/>
    </xf>
    <xf numFmtId="3" fontId="81" fillId="0" borderId="10" xfId="56" applyNumberFormat="1" applyFont="1" applyBorder="1" applyAlignment="1">
      <alignment horizontal="center" vertical="center" wrapText="1"/>
      <protection/>
    </xf>
    <xf numFmtId="3" fontId="78" fillId="35" borderId="22" xfId="56" applyNumberFormat="1" applyFont="1" applyFill="1" applyBorder="1" applyAlignment="1">
      <alignment horizontal="center" vertical="center" wrapText="1"/>
      <protection/>
    </xf>
    <xf numFmtId="3" fontId="78" fillId="35" borderId="10" xfId="56" applyNumberFormat="1" applyFont="1" applyFill="1" applyBorder="1" applyAlignment="1">
      <alignment horizontal="center" vertical="center" wrapText="1"/>
      <protection/>
    </xf>
    <xf numFmtId="3" fontId="78" fillId="5" borderId="42" xfId="56" applyNumberFormat="1" applyFont="1" applyFill="1" applyBorder="1" applyAlignment="1">
      <alignment horizontal="center" vertical="center" wrapText="1"/>
      <protection/>
    </xf>
    <xf numFmtId="3" fontId="78" fillId="5" borderId="43" xfId="56" applyNumberFormat="1" applyFont="1" applyFill="1" applyBorder="1" applyAlignment="1">
      <alignment horizontal="center" vertical="center" wrapText="1"/>
      <protection/>
    </xf>
    <xf numFmtId="3" fontId="78" fillId="5" borderId="44" xfId="56" applyNumberFormat="1" applyFont="1" applyFill="1" applyBorder="1" applyAlignment="1">
      <alignment horizontal="center" vertical="center" wrapText="1"/>
      <protection/>
    </xf>
    <xf numFmtId="0" fontId="74" fillId="11" borderId="39" xfId="56" applyFont="1" applyFill="1" applyBorder="1" applyAlignment="1">
      <alignment horizontal="center" vertical="center"/>
      <protection/>
    </xf>
    <xf numFmtId="0" fontId="74" fillId="11" borderId="40" xfId="56" applyFont="1" applyFill="1" applyBorder="1" applyAlignment="1">
      <alignment horizontal="center" vertical="center"/>
      <protection/>
    </xf>
    <xf numFmtId="0" fontId="74" fillId="11" borderId="45" xfId="56" applyFont="1" applyFill="1" applyBorder="1" applyAlignment="1">
      <alignment horizontal="center" vertical="center"/>
      <protection/>
    </xf>
    <xf numFmtId="0" fontId="74" fillId="11" borderId="42" xfId="56" applyFont="1" applyFill="1" applyBorder="1" applyAlignment="1">
      <alignment horizontal="center" vertical="center"/>
      <protection/>
    </xf>
    <xf numFmtId="0" fontId="74" fillId="11" borderId="43" xfId="56" applyFont="1" applyFill="1" applyBorder="1" applyAlignment="1">
      <alignment horizontal="center" vertical="center"/>
      <protection/>
    </xf>
    <xf numFmtId="0" fontId="74" fillId="11" borderId="44" xfId="56" applyFont="1" applyFill="1" applyBorder="1" applyAlignment="1">
      <alignment horizontal="center" vertical="center"/>
      <protection/>
    </xf>
    <xf numFmtId="0" fontId="92" fillId="16" borderId="46" xfId="56" applyFont="1" applyFill="1" applyBorder="1" applyAlignment="1">
      <alignment horizontal="center" vertical="center"/>
      <protection/>
    </xf>
    <xf numFmtId="0" fontId="92" fillId="16" borderId="47" xfId="56" applyFont="1" applyFill="1" applyBorder="1" applyAlignment="1">
      <alignment horizontal="center" vertical="center"/>
      <protection/>
    </xf>
    <xf numFmtId="0" fontId="92" fillId="16" borderId="48" xfId="56" applyFont="1" applyFill="1" applyBorder="1" applyAlignment="1">
      <alignment horizontal="center" vertical="center"/>
      <protection/>
    </xf>
    <xf numFmtId="0" fontId="82" fillId="33" borderId="0" xfId="56" applyFont="1" applyFill="1" applyAlignment="1">
      <alignment horizontal="center" vertical="center" wrapText="1"/>
      <protection/>
    </xf>
    <xf numFmtId="0" fontId="84" fillId="0" borderId="20" xfId="56" applyFont="1" applyBorder="1" applyAlignment="1">
      <alignment horizontal="center" vertical="center" wrapText="1"/>
      <protection/>
    </xf>
    <xf numFmtId="0" fontId="84" fillId="0" borderId="49" xfId="56" applyFont="1" applyBorder="1" applyAlignment="1">
      <alignment horizontal="center" vertical="center" wrapText="1"/>
      <protection/>
    </xf>
    <xf numFmtId="0" fontId="81" fillId="0" borderId="22" xfId="56" applyFont="1" applyBorder="1" applyAlignment="1">
      <alignment horizontal="left" vertical="center" wrapText="1" indent="1"/>
      <protection/>
    </xf>
    <xf numFmtId="0" fontId="81" fillId="0" borderId="23" xfId="56" applyFont="1" applyBorder="1" applyAlignment="1">
      <alignment horizontal="left" vertical="center" wrapText="1" indent="1"/>
      <protection/>
    </xf>
    <xf numFmtId="0" fontId="81" fillId="0" borderId="10" xfId="56" applyFont="1" applyBorder="1" applyAlignment="1">
      <alignment horizontal="left" vertical="center" wrapText="1" indent="1"/>
      <protection/>
    </xf>
    <xf numFmtId="0" fontId="81" fillId="0" borderId="16" xfId="56" applyFont="1" applyBorder="1" applyAlignment="1">
      <alignment horizontal="left" vertical="center" wrapText="1" indent="1"/>
      <protection/>
    </xf>
    <xf numFmtId="0" fontId="81" fillId="0" borderId="19" xfId="56" applyFont="1" applyBorder="1" applyAlignment="1">
      <alignment horizontal="left" vertical="center" wrapText="1" indent="1"/>
      <protection/>
    </xf>
    <xf numFmtId="0" fontId="81" fillId="0" borderId="21" xfId="56" applyFont="1" applyBorder="1" applyAlignment="1">
      <alignment horizontal="left" vertical="center" wrapText="1" indent="1"/>
      <protection/>
    </xf>
    <xf numFmtId="0" fontId="93" fillId="0" borderId="0" xfId="0" applyFont="1" applyAlignment="1">
      <alignment horizontal="center" vertical="center" wrapText="1"/>
    </xf>
    <xf numFmtId="0" fontId="78" fillId="5" borderId="30" xfId="56" applyFont="1" applyFill="1" applyBorder="1" applyAlignment="1">
      <alignment horizontal="left" vertical="center" wrapText="1" indent="1"/>
      <protection/>
    </xf>
    <xf numFmtId="0" fontId="78" fillId="5" borderId="50" xfId="56" applyFont="1" applyFill="1" applyBorder="1" applyAlignment="1">
      <alignment horizontal="left" vertical="center" wrapText="1" indent="1"/>
      <protection/>
    </xf>
    <xf numFmtId="0" fontId="81" fillId="0" borderId="31" xfId="56" applyFont="1" applyBorder="1" applyAlignment="1">
      <alignment horizontal="left" vertical="center" wrapText="1" indent="1"/>
      <protection/>
    </xf>
    <xf numFmtId="0" fontId="81" fillId="0" borderId="51" xfId="56" applyFont="1" applyBorder="1" applyAlignment="1">
      <alignment horizontal="left" vertical="center" wrapText="1" indent="1"/>
      <protection/>
    </xf>
    <xf numFmtId="0" fontId="78" fillId="11" borderId="52" xfId="56" applyFont="1" applyFill="1" applyBorder="1" applyAlignment="1">
      <alignment horizontal="center" vertical="center" wrapText="1"/>
      <protection/>
    </xf>
    <xf numFmtId="0" fontId="78" fillId="11" borderId="53" xfId="56" applyFont="1" applyFill="1" applyBorder="1" applyAlignment="1">
      <alignment horizontal="center" vertical="center" wrapText="1"/>
      <protection/>
    </xf>
    <xf numFmtId="0" fontId="78" fillId="0" borderId="54" xfId="56" applyFont="1" applyBorder="1" applyAlignment="1">
      <alignment horizontal="left" vertical="center" wrapText="1"/>
      <protection/>
    </xf>
    <xf numFmtId="49" fontId="78" fillId="18" borderId="0" xfId="56" applyNumberFormat="1" applyFont="1" applyFill="1" applyBorder="1" applyAlignment="1">
      <alignment horizontal="left" vertical="center" wrapText="1" indent="1"/>
      <protection/>
    </xf>
    <xf numFmtId="0" fontId="87" fillId="34" borderId="0" xfId="0" applyFont="1" applyFill="1" applyAlignment="1">
      <alignment horizontal="center" vertical="center" wrapText="1"/>
    </xf>
    <xf numFmtId="0" fontId="92" fillId="18" borderId="24" xfId="56" applyFont="1" applyFill="1" applyBorder="1" applyAlignment="1">
      <alignment horizontal="center" vertical="center"/>
      <protection/>
    </xf>
    <xf numFmtId="0" fontId="92" fillId="18" borderId="32" xfId="56" applyFont="1" applyFill="1" applyBorder="1" applyAlignment="1">
      <alignment horizontal="center" vertical="center"/>
      <protection/>
    </xf>
    <xf numFmtId="0" fontId="92" fillId="18" borderId="55" xfId="56" applyFont="1" applyFill="1" applyBorder="1" applyAlignment="1">
      <alignment horizontal="center" vertical="center"/>
      <protection/>
    </xf>
    <xf numFmtId="0" fontId="82" fillId="12" borderId="56" xfId="56" applyFont="1" applyFill="1" applyBorder="1" applyAlignment="1">
      <alignment horizontal="center" vertical="center"/>
      <protection/>
    </xf>
    <xf numFmtId="0" fontId="82" fillId="12" borderId="57" xfId="56" applyFont="1" applyFill="1" applyBorder="1" applyAlignment="1">
      <alignment horizontal="center" vertical="center"/>
      <protection/>
    </xf>
    <xf numFmtId="0" fontId="82" fillId="12" borderId="58" xfId="56" applyFont="1" applyFill="1" applyBorder="1" applyAlignment="1">
      <alignment horizontal="center" vertical="center"/>
      <protection/>
    </xf>
    <xf numFmtId="0" fontId="82" fillId="12" borderId="42" xfId="56" applyFont="1" applyFill="1" applyBorder="1" applyAlignment="1">
      <alignment horizontal="center" vertical="center"/>
      <protection/>
    </xf>
    <xf numFmtId="0" fontId="82" fillId="12" borderId="43" xfId="56" applyFont="1" applyFill="1" applyBorder="1" applyAlignment="1">
      <alignment horizontal="center" vertical="center"/>
      <protection/>
    </xf>
    <xf numFmtId="0" fontId="82" fillId="12" borderId="44" xfId="56" applyFont="1" applyFill="1" applyBorder="1" applyAlignment="1">
      <alignment horizontal="center" vertical="center"/>
      <protection/>
    </xf>
    <xf numFmtId="0" fontId="94" fillId="33" borderId="0" xfId="56" applyFont="1" applyFill="1" applyAlignment="1">
      <alignment horizontal="center" wrapText="1"/>
      <protection/>
    </xf>
    <xf numFmtId="0" fontId="81" fillId="0" borderId="10" xfId="56" applyFont="1" applyBorder="1" applyAlignment="1">
      <alignment horizontal="center" vertical="center" wrapText="1"/>
      <protection/>
    </xf>
    <xf numFmtId="0" fontId="81" fillId="0" borderId="15" xfId="56" applyFont="1" applyBorder="1" applyAlignment="1">
      <alignment horizontal="center" vertical="center" wrapText="1"/>
      <protection/>
    </xf>
    <xf numFmtId="0" fontId="81" fillId="0" borderId="16" xfId="56" applyFont="1" applyBorder="1" applyAlignment="1">
      <alignment horizontal="center" vertical="center" wrapText="1"/>
      <protection/>
    </xf>
    <xf numFmtId="0" fontId="74" fillId="16" borderId="46" xfId="56" applyFont="1" applyFill="1" applyBorder="1" applyAlignment="1">
      <alignment horizontal="center" vertical="center"/>
      <protection/>
    </xf>
    <xf numFmtId="0" fontId="74" fillId="16" borderId="47" xfId="56" applyFont="1" applyFill="1" applyBorder="1" applyAlignment="1">
      <alignment horizontal="center" vertical="center"/>
      <protection/>
    </xf>
    <xf numFmtId="0" fontId="74" fillId="16" borderId="48" xfId="56" applyFont="1" applyFill="1" applyBorder="1" applyAlignment="1">
      <alignment horizontal="center" vertical="center"/>
      <protection/>
    </xf>
    <xf numFmtId="0" fontId="78" fillId="0" borderId="10" xfId="56" applyFont="1" applyBorder="1" applyAlignment="1">
      <alignment horizontal="left" vertical="center" wrapText="1" indent="1"/>
      <protection/>
    </xf>
    <xf numFmtId="0" fontId="74" fillId="11" borderId="42" xfId="56" applyFont="1" applyFill="1" applyBorder="1" applyAlignment="1">
      <alignment horizontal="center" vertical="center" wrapText="1"/>
      <protection/>
    </xf>
    <xf numFmtId="0" fontId="82" fillId="18" borderId="24" xfId="56" applyFont="1" applyFill="1" applyBorder="1" applyAlignment="1">
      <alignment horizontal="left" vertical="center" indent="2"/>
      <protection/>
    </xf>
    <xf numFmtId="0" fontId="82" fillId="18" borderId="32" xfId="56" applyFont="1" applyFill="1" applyBorder="1" applyAlignment="1">
      <alignment horizontal="left" vertical="center" indent="2"/>
      <protection/>
    </xf>
    <xf numFmtId="0" fontId="82" fillId="18" borderId="59" xfId="56" applyFont="1" applyFill="1" applyBorder="1" applyAlignment="1">
      <alignment horizontal="left" vertical="center" indent="2"/>
      <protection/>
    </xf>
    <xf numFmtId="0" fontId="78" fillId="7" borderId="19" xfId="56" applyFont="1" applyFill="1" applyBorder="1" applyAlignment="1">
      <alignment horizontal="center" vertical="center" wrapText="1"/>
      <protection/>
    </xf>
    <xf numFmtId="0" fontId="78" fillId="0" borderId="17" xfId="56" applyFont="1" applyBorder="1" applyAlignment="1">
      <alignment horizontal="left" vertical="center" wrapText="1"/>
      <protection/>
    </xf>
    <xf numFmtId="0" fontId="78" fillId="0" borderId="10" xfId="56" applyFont="1" applyBorder="1" applyAlignment="1">
      <alignment horizontal="left" vertical="center" wrapText="1"/>
      <protection/>
    </xf>
    <xf numFmtId="3" fontId="78" fillId="7" borderId="10" xfId="56" applyNumberFormat="1" applyFont="1" applyFill="1" applyBorder="1" applyAlignment="1">
      <alignment horizontal="center" vertical="center" wrapText="1"/>
      <protection/>
    </xf>
    <xf numFmtId="0" fontId="78" fillId="4" borderId="10" xfId="56" applyFont="1" applyFill="1" applyBorder="1" applyAlignment="1">
      <alignment horizontal="center" vertical="center" wrapText="1"/>
      <protection/>
    </xf>
    <xf numFmtId="3" fontId="78" fillId="0" borderId="22" xfId="56" applyNumberFormat="1" applyFont="1" applyFill="1" applyBorder="1" applyAlignment="1">
      <alignment horizontal="center" vertical="center" wrapText="1"/>
      <protection/>
    </xf>
    <xf numFmtId="3" fontId="78" fillId="0" borderId="10" xfId="56" applyNumberFormat="1" applyFont="1" applyFill="1" applyBorder="1" applyAlignment="1">
      <alignment horizontal="center" vertical="center" wrapText="1"/>
      <protection/>
    </xf>
    <xf numFmtId="0" fontId="95" fillId="0" borderId="0" xfId="0" applyFont="1" applyAlignment="1">
      <alignment horizontal="left" vertical="center" indent="2"/>
    </xf>
    <xf numFmtId="0" fontId="70" fillId="0" borderId="0" xfId="56" applyFont="1" applyAlignment="1">
      <alignment vertical="center"/>
      <protection/>
    </xf>
    <xf numFmtId="0" fontId="74" fillId="0" borderId="0" xfId="56" applyFont="1" applyAlignment="1">
      <alignment horizontal="left" vertical="center"/>
      <protection/>
    </xf>
    <xf numFmtId="0" fontId="72" fillId="0" borderId="0" xfId="0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3" fillId="0" borderId="0" xfId="0" applyFont="1" applyAlignment="1">
      <alignment horizontal="right" vertical="center"/>
    </xf>
    <xf numFmtId="49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3" fontId="75" fillId="0" borderId="0" xfId="0" applyNumberFormat="1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56" applyFont="1" applyAlignment="1">
      <alignment vertical="center"/>
      <protection/>
    </xf>
    <xf numFmtId="49" fontId="70" fillId="0" borderId="0" xfId="56" applyNumberFormat="1" applyFont="1" applyAlignment="1">
      <alignment vertical="center"/>
      <protection/>
    </xf>
    <xf numFmtId="0" fontId="76" fillId="0" borderId="0" xfId="56" applyFont="1" applyAlignment="1">
      <alignment horizontal="left" vertical="center"/>
      <protection/>
    </xf>
    <xf numFmtId="3" fontId="76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49" fontId="0" fillId="0" borderId="0" xfId="56" applyNumberFormat="1" applyFont="1" applyAlignment="1">
      <alignment vertical="center"/>
      <protection/>
    </xf>
    <xf numFmtId="0" fontId="74" fillId="0" borderId="0" xfId="56" applyFont="1" applyAlignment="1">
      <alignment horizontal="left" vertical="center"/>
      <protection/>
    </xf>
    <xf numFmtId="3" fontId="74" fillId="0" borderId="0" xfId="56" applyNumberFormat="1" applyFont="1" applyAlignment="1">
      <alignment horizontal="left" vertical="center"/>
      <protection/>
    </xf>
    <xf numFmtId="0" fontId="2" fillId="0" borderId="0" xfId="56" applyFont="1" applyAlignment="1">
      <alignment horizontal="left" vertical="center" wrapText="1"/>
      <protection/>
    </xf>
    <xf numFmtId="0" fontId="76" fillId="0" borderId="0" xfId="56" applyFont="1" applyAlignment="1">
      <alignment horizontal="center" vertical="center"/>
      <protection/>
    </xf>
    <xf numFmtId="0" fontId="76" fillId="0" borderId="0" xfId="56" applyFont="1">
      <alignment/>
      <protection/>
    </xf>
    <xf numFmtId="0" fontId="2" fillId="0" borderId="0" xfId="56" applyFont="1" applyAlignment="1">
      <alignment horizontal="left" vertical="center" wrapText="1" indent="1"/>
      <protection/>
    </xf>
    <xf numFmtId="3" fontId="2" fillId="0" borderId="0" xfId="56" applyNumberFormat="1" applyFont="1" applyAlignment="1">
      <alignment horizontal="left" vertical="center" wrapText="1"/>
      <protection/>
    </xf>
    <xf numFmtId="49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82" fillId="0" borderId="0" xfId="56" applyFont="1" applyBorder="1" applyAlignment="1">
      <alignment horizontal="center" vertical="center"/>
      <protection/>
    </xf>
    <xf numFmtId="0" fontId="74" fillId="0" borderId="0" xfId="56" applyFont="1" applyBorder="1" applyAlignment="1">
      <alignment horizontal="center" vertical="center"/>
      <protection/>
    </xf>
    <xf numFmtId="0" fontId="74" fillId="0" borderId="0" xfId="56" applyFont="1" applyBorder="1" applyAlignment="1">
      <alignment horizontal="left" vertical="center" indent="1"/>
      <protection/>
    </xf>
    <xf numFmtId="3" fontId="74" fillId="0" borderId="0" xfId="56" applyNumberFormat="1" applyFont="1" applyBorder="1" applyAlignment="1">
      <alignment horizontal="center" vertical="center"/>
      <protection/>
    </xf>
    <xf numFmtId="0" fontId="74" fillId="0" borderId="0" xfId="56" applyFont="1" applyBorder="1" applyAlignment="1">
      <alignment horizontal="left" vertical="center"/>
      <protection/>
    </xf>
    <xf numFmtId="0" fontId="78" fillId="35" borderId="25" xfId="56" applyFont="1" applyFill="1" applyBorder="1" applyAlignment="1">
      <alignment horizontal="center" vertical="center" wrapText="1"/>
      <protection/>
    </xf>
    <xf numFmtId="0" fontId="78" fillId="35" borderId="22" xfId="56" applyFont="1" applyFill="1" applyBorder="1" applyAlignment="1">
      <alignment horizontal="left" vertical="center" wrapText="1" indent="1"/>
      <protection/>
    </xf>
    <xf numFmtId="0" fontId="78" fillId="35" borderId="22" xfId="56" applyFont="1" applyFill="1" applyBorder="1" applyAlignment="1">
      <alignment horizontal="center" vertical="center" wrapText="1"/>
      <protection/>
    </xf>
    <xf numFmtId="3" fontId="78" fillId="35" borderId="22" xfId="56" applyNumberFormat="1" applyFont="1" applyFill="1" applyBorder="1" applyAlignment="1">
      <alignment horizontal="center" vertical="center" wrapText="1"/>
      <protection/>
    </xf>
    <xf numFmtId="0" fontId="78" fillId="0" borderId="22" xfId="56" applyFont="1" applyBorder="1" applyAlignment="1">
      <alignment horizontal="center" vertical="center" wrapText="1"/>
      <protection/>
    </xf>
    <xf numFmtId="0" fontId="78" fillId="0" borderId="38" xfId="56" applyFont="1" applyBorder="1" applyAlignment="1">
      <alignment horizontal="center" vertical="center" wrapText="1"/>
      <protection/>
    </xf>
    <xf numFmtId="0" fontId="78" fillId="0" borderId="23" xfId="56" applyFont="1" applyBorder="1" applyAlignment="1">
      <alignment horizontal="center" vertical="center" wrapText="1"/>
      <protection/>
    </xf>
    <xf numFmtId="49" fontId="91" fillId="0" borderId="0" xfId="56" applyNumberFormat="1" applyFont="1" applyBorder="1" applyAlignment="1">
      <alignment horizontal="center" vertical="center" wrapText="1"/>
      <protection/>
    </xf>
    <xf numFmtId="0" fontId="78" fillId="35" borderId="17" xfId="56" applyFont="1" applyFill="1" applyBorder="1" applyAlignment="1">
      <alignment horizontal="center" vertical="center" wrapText="1"/>
      <protection/>
    </xf>
    <xf numFmtId="0" fontId="78" fillId="35" borderId="10" xfId="56" applyFont="1" applyFill="1" applyBorder="1" applyAlignment="1">
      <alignment horizontal="left" vertical="center" wrapText="1" indent="1"/>
      <protection/>
    </xf>
    <xf numFmtId="0" fontId="78" fillId="35" borderId="10" xfId="56" applyFont="1" applyFill="1" applyBorder="1" applyAlignment="1">
      <alignment horizontal="center" vertical="center" wrapText="1"/>
      <protection/>
    </xf>
    <xf numFmtId="3" fontId="78" fillId="35" borderId="10" xfId="56" applyNumberFormat="1" applyFont="1" applyFill="1" applyBorder="1" applyAlignment="1">
      <alignment horizontal="center" vertical="center" wrapText="1"/>
      <protection/>
    </xf>
    <xf numFmtId="0" fontId="78" fillId="0" borderId="10" xfId="56" applyFont="1" applyBorder="1" applyAlignment="1">
      <alignment horizontal="center" vertical="center" wrapText="1"/>
      <protection/>
    </xf>
    <xf numFmtId="0" fontId="78" fillId="0" borderId="10" xfId="56" applyFont="1" applyBorder="1" applyAlignment="1">
      <alignment horizontal="center" vertical="center" wrapText="1"/>
      <protection/>
    </xf>
    <xf numFmtId="0" fontId="78" fillId="0" borderId="31" xfId="56" applyFont="1" applyBorder="1" applyAlignment="1">
      <alignment horizontal="center" vertical="center" wrapText="1"/>
      <protection/>
    </xf>
    <xf numFmtId="0" fontId="78" fillId="0" borderId="16" xfId="56" applyFont="1" applyBorder="1" applyAlignment="1">
      <alignment horizontal="center" vertical="center" wrapText="1"/>
      <protection/>
    </xf>
    <xf numFmtId="0" fontId="80" fillId="0" borderId="11" xfId="56" applyFont="1" applyBorder="1" applyAlignment="1">
      <alignment horizontal="center" vertical="center" wrapText="1"/>
      <protection/>
    </xf>
    <xf numFmtId="0" fontId="80" fillId="0" borderId="12" xfId="56" applyFont="1" applyBorder="1" applyAlignment="1">
      <alignment horizontal="left" vertical="center" wrapText="1" indent="1"/>
      <protection/>
    </xf>
    <xf numFmtId="0" fontId="80" fillId="0" borderId="12" xfId="56" applyFont="1" applyBorder="1" applyAlignment="1">
      <alignment horizontal="center" vertical="center" wrapText="1"/>
      <protection/>
    </xf>
    <xf numFmtId="3" fontId="80" fillId="0" borderId="12" xfId="56" applyNumberFormat="1" applyFont="1" applyBorder="1" applyAlignment="1">
      <alignment horizontal="center" vertical="center" wrapText="1"/>
      <protection/>
    </xf>
    <xf numFmtId="0" fontId="80" fillId="0" borderId="13" xfId="56" applyFont="1" applyBorder="1" applyAlignment="1">
      <alignment horizontal="center" vertical="center" wrapText="1"/>
      <protection/>
    </xf>
    <xf numFmtId="0" fontId="80" fillId="0" borderId="14" xfId="56" applyFont="1" applyBorder="1" applyAlignment="1">
      <alignment horizontal="center" vertical="center" wrapText="1"/>
      <protection/>
    </xf>
    <xf numFmtId="0" fontId="78" fillId="6" borderId="39" xfId="56" applyFont="1" applyFill="1" applyBorder="1" applyAlignment="1">
      <alignment horizontal="left" vertical="center" wrapText="1" indent="3"/>
      <protection/>
    </xf>
    <xf numFmtId="0" fontId="78" fillId="6" borderId="40" xfId="56" applyFont="1" applyFill="1" applyBorder="1" applyAlignment="1">
      <alignment horizontal="left" vertical="center" wrapText="1" indent="3"/>
      <protection/>
    </xf>
    <xf numFmtId="0" fontId="78" fillId="6" borderId="41" xfId="56" applyFont="1" applyFill="1" applyBorder="1" applyAlignment="1">
      <alignment horizontal="left" vertical="center" wrapText="1" indent="3"/>
      <protection/>
    </xf>
    <xf numFmtId="49" fontId="0" fillId="0" borderId="0" xfId="56" applyNumberFormat="1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3" fontId="78" fillId="0" borderId="17" xfId="56" applyNumberFormat="1" applyFont="1" applyBorder="1" applyAlignment="1">
      <alignment horizontal="center" vertical="center" wrapText="1"/>
      <protection/>
    </xf>
    <xf numFmtId="3" fontId="78" fillId="0" borderId="10" xfId="56" applyNumberFormat="1" applyFont="1" applyBorder="1" applyAlignment="1">
      <alignment horizontal="left" vertical="center" wrapText="1" indent="1"/>
      <protection/>
    </xf>
    <xf numFmtId="177" fontId="78" fillId="0" borderId="10" xfId="56" applyNumberFormat="1" applyFont="1" applyBorder="1" applyAlignment="1">
      <alignment horizontal="center" vertical="center" wrapText="1"/>
      <protection/>
    </xf>
    <xf numFmtId="3" fontId="81" fillId="0" borderId="10" xfId="56" applyNumberFormat="1" applyFont="1" applyBorder="1" applyAlignment="1">
      <alignment horizontal="center" vertical="center" wrapText="1"/>
      <protection/>
    </xf>
    <xf numFmtId="3" fontId="81" fillId="0" borderId="10" xfId="56" applyNumberFormat="1" applyFont="1" applyFill="1" applyBorder="1" applyAlignment="1">
      <alignment horizontal="center" vertical="center" wrapText="1"/>
      <protection/>
    </xf>
    <xf numFmtId="3" fontId="81" fillId="0" borderId="15" xfId="56" applyNumberFormat="1" applyFont="1" applyFill="1" applyBorder="1" applyAlignment="1">
      <alignment horizontal="center" vertical="center" wrapText="1"/>
      <protection/>
    </xf>
    <xf numFmtId="3" fontId="81" fillId="0" borderId="16" xfId="56" applyNumberFormat="1" applyFont="1" applyFill="1" applyBorder="1" applyAlignment="1">
      <alignment horizontal="center" vertical="center" wrapText="1"/>
      <protection/>
    </xf>
    <xf numFmtId="3" fontId="78" fillId="5" borderId="42" xfId="56" applyNumberFormat="1" applyFont="1" applyFill="1" applyBorder="1" applyAlignment="1">
      <alignment horizontal="center" vertical="center" wrapText="1"/>
      <protection/>
    </xf>
    <xf numFmtId="3" fontId="78" fillId="5" borderId="43" xfId="56" applyNumberFormat="1" applyFont="1" applyFill="1" applyBorder="1" applyAlignment="1">
      <alignment horizontal="center" vertical="center" wrapText="1"/>
      <protection/>
    </xf>
    <xf numFmtId="3" fontId="78" fillId="5" borderId="44" xfId="56" applyNumberFormat="1" applyFont="1" applyFill="1" applyBorder="1" applyAlignment="1">
      <alignment horizontal="center" vertical="center" wrapText="1"/>
      <protection/>
    </xf>
    <xf numFmtId="3" fontId="78" fillId="5" borderId="10" xfId="56" applyNumberFormat="1" applyFont="1" applyFill="1" applyBorder="1" applyAlignment="1">
      <alignment horizontal="center" vertical="center" wrapText="1"/>
      <protection/>
    </xf>
    <xf numFmtId="3" fontId="78" fillId="5" borderId="16" xfId="56" applyNumberFormat="1" applyFont="1" applyFill="1" applyBorder="1" applyAlignment="1">
      <alignment horizontal="center" vertical="center" wrapText="1"/>
      <protection/>
    </xf>
    <xf numFmtId="0" fontId="74" fillId="11" borderId="39" xfId="56" applyFont="1" applyFill="1" applyBorder="1" applyAlignment="1">
      <alignment horizontal="center" vertical="center"/>
      <protection/>
    </xf>
    <xf numFmtId="0" fontId="74" fillId="11" borderId="40" xfId="56" applyFont="1" applyFill="1" applyBorder="1" applyAlignment="1">
      <alignment horizontal="center" vertical="center"/>
      <protection/>
    </xf>
    <xf numFmtId="0" fontId="74" fillId="11" borderId="45" xfId="56" applyFont="1" applyFill="1" applyBorder="1" applyAlignment="1">
      <alignment horizontal="center" vertical="center"/>
      <protection/>
    </xf>
    <xf numFmtId="4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2" xfId="56" applyNumberFormat="1" applyFont="1" applyFill="1" applyBorder="1" applyAlignment="1">
      <alignment horizontal="center" vertical="center" wrapText="1"/>
      <protection/>
    </xf>
    <xf numFmtId="3" fontId="81" fillId="4" borderId="23" xfId="56" applyNumberFormat="1" applyFont="1" applyFill="1" applyBorder="1" applyAlignment="1">
      <alignment horizontal="center" vertical="center" wrapText="1"/>
      <protection/>
    </xf>
    <xf numFmtId="0" fontId="74" fillId="11" borderId="42" xfId="56" applyFont="1" applyFill="1" applyBorder="1" applyAlignment="1">
      <alignment horizontal="center" vertical="center"/>
      <protection/>
    </xf>
    <xf numFmtId="0" fontId="74" fillId="11" borderId="43" xfId="56" applyFont="1" applyFill="1" applyBorder="1" applyAlignment="1">
      <alignment horizontal="center" vertical="center"/>
      <protection/>
    </xf>
    <xf numFmtId="0" fontId="74" fillId="11" borderId="44" xfId="56" applyFont="1" applyFill="1" applyBorder="1" applyAlignment="1">
      <alignment horizontal="center" vertical="center"/>
      <protection/>
    </xf>
    <xf numFmtId="4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0" xfId="56" applyNumberFormat="1" applyFont="1" applyFill="1" applyBorder="1" applyAlignment="1">
      <alignment horizontal="center" vertical="center" wrapText="1"/>
      <protection/>
    </xf>
    <xf numFmtId="3" fontId="81" fillId="4" borderId="16" xfId="56" applyNumberFormat="1" applyFont="1" applyFill="1" applyBorder="1" applyAlignment="1">
      <alignment horizontal="center" vertical="center" wrapText="1"/>
      <protection/>
    </xf>
    <xf numFmtId="0" fontId="92" fillId="16" borderId="46" xfId="56" applyFont="1" applyFill="1" applyBorder="1" applyAlignment="1">
      <alignment horizontal="center" vertical="center"/>
      <protection/>
    </xf>
    <xf numFmtId="0" fontId="92" fillId="16" borderId="47" xfId="56" applyFont="1" applyFill="1" applyBorder="1" applyAlignment="1">
      <alignment horizontal="center" vertical="center"/>
      <protection/>
    </xf>
    <xf numFmtId="0" fontId="92" fillId="16" borderId="48" xfId="56" applyFont="1" applyFill="1" applyBorder="1" applyAlignment="1">
      <alignment horizontal="center" vertical="center"/>
      <protection/>
    </xf>
    <xf numFmtId="4" fontId="86" fillId="16" borderId="12" xfId="56" applyNumberFormat="1" applyFont="1" applyFill="1" applyBorder="1" applyAlignment="1">
      <alignment horizontal="center" vertical="center" wrapText="1"/>
      <protection/>
    </xf>
    <xf numFmtId="3" fontId="86" fillId="16" borderId="12" xfId="56" applyNumberFormat="1" applyFont="1" applyFill="1" applyBorder="1" applyAlignment="1">
      <alignment horizontal="center" vertical="center" wrapText="1"/>
      <protection/>
    </xf>
    <xf numFmtId="3" fontId="86" fillId="16" borderId="14" xfId="56" applyNumberFormat="1" applyFont="1" applyFill="1" applyBorder="1" applyAlignment="1">
      <alignment horizontal="center" vertical="center" wrapText="1"/>
      <protection/>
    </xf>
    <xf numFmtId="0" fontId="76" fillId="0" borderId="0" xfId="56" applyFont="1" applyAlignment="1">
      <alignment horizontal="left" vertical="center" indent="1"/>
      <protection/>
    </xf>
    <xf numFmtId="0" fontId="82" fillId="33" borderId="0" xfId="56" applyFont="1" applyFill="1" applyAlignment="1">
      <alignment horizontal="center" vertical="center"/>
      <protection/>
    </xf>
    <xf numFmtId="3" fontId="82" fillId="33" borderId="0" xfId="56" applyNumberFormat="1" applyFont="1" applyFill="1" applyAlignment="1">
      <alignment horizontal="center" vertical="center"/>
      <protection/>
    </xf>
    <xf numFmtId="0" fontId="74" fillId="0" borderId="0" xfId="56" applyFont="1" applyAlignment="1">
      <alignment horizontal="left" vertical="center" indent="1"/>
      <protection/>
    </xf>
    <xf numFmtId="0" fontId="78" fillId="0" borderId="25" xfId="56" applyFont="1" applyBorder="1" applyAlignment="1">
      <alignment horizontal="left" vertical="center" wrapText="1" indent="1"/>
      <protection/>
    </xf>
    <xf numFmtId="0" fontId="78" fillId="0" borderId="22" xfId="56" applyFont="1" applyBorder="1" applyAlignment="1">
      <alignment horizontal="center" vertical="center" wrapText="1"/>
      <protection/>
    </xf>
    <xf numFmtId="0" fontId="78" fillId="0" borderId="26" xfId="56" applyFont="1" applyBorder="1" applyAlignment="1">
      <alignment horizontal="center" vertical="center" wrapText="1"/>
      <protection/>
    </xf>
    <xf numFmtId="0" fontId="78" fillId="0" borderId="0" xfId="56" applyFont="1" applyBorder="1" applyAlignment="1">
      <alignment horizontal="center" vertical="center" wrapText="1"/>
      <protection/>
    </xf>
    <xf numFmtId="3" fontId="78" fillId="0" borderId="0" xfId="56" applyNumberFormat="1" applyFont="1" applyBorder="1" applyAlignment="1">
      <alignment vertical="center" wrapText="1"/>
      <protection/>
    </xf>
    <xf numFmtId="0" fontId="82" fillId="33" borderId="0" xfId="56" applyFont="1" applyFill="1" applyAlignment="1">
      <alignment horizontal="center" vertical="center" wrapText="1"/>
      <protection/>
    </xf>
    <xf numFmtId="0" fontId="84" fillId="0" borderId="27" xfId="56" applyFont="1" applyBorder="1" applyAlignment="1">
      <alignment horizontal="center" vertical="center" wrapText="1"/>
      <protection/>
    </xf>
    <xf numFmtId="0" fontId="84" fillId="0" borderId="28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84" fillId="0" borderId="20" xfId="56" applyFont="1" applyBorder="1" applyAlignment="1">
      <alignment horizontal="center" vertical="center" wrapText="1"/>
      <protection/>
    </xf>
    <xf numFmtId="0" fontId="84" fillId="0" borderId="49" xfId="56" applyFont="1" applyBorder="1" applyAlignment="1">
      <alignment horizontal="center" vertical="center" wrapText="1"/>
      <protection/>
    </xf>
    <xf numFmtId="10" fontId="78" fillId="0" borderId="22" xfId="56" applyNumberFormat="1" applyFont="1" applyBorder="1" applyAlignment="1">
      <alignment horizontal="center" vertical="center" wrapText="1"/>
      <protection/>
    </xf>
    <xf numFmtId="3" fontId="81" fillId="0" borderId="22" xfId="56" applyNumberFormat="1" applyFont="1" applyBorder="1" applyAlignment="1">
      <alignment horizontal="center" vertical="center" wrapText="1"/>
      <protection/>
    </xf>
    <xf numFmtId="0" fontId="81" fillId="0" borderId="22" xfId="56" applyFont="1" applyBorder="1" applyAlignment="1">
      <alignment horizontal="left" vertical="center" wrapText="1" indent="1"/>
      <protection/>
    </xf>
    <xf numFmtId="0" fontId="81" fillId="0" borderId="23" xfId="56" applyFont="1" applyBorder="1" applyAlignment="1">
      <alignment horizontal="left" vertical="center" wrapText="1" indent="1"/>
      <protection/>
    </xf>
    <xf numFmtId="0" fontId="78" fillId="0" borderId="17" xfId="56" applyFont="1" applyBorder="1" applyAlignment="1">
      <alignment horizontal="left" vertical="center" wrapText="1" indent="1"/>
      <protection/>
    </xf>
    <xf numFmtId="10" fontId="78" fillId="0" borderId="10" xfId="56" applyNumberFormat="1" applyFont="1" applyBorder="1" applyAlignment="1">
      <alignment horizontal="center" vertical="center" wrapText="1"/>
      <protection/>
    </xf>
    <xf numFmtId="0" fontId="81" fillId="0" borderId="10" xfId="56" applyFont="1" applyBorder="1" applyAlignment="1">
      <alignment horizontal="left" vertical="center" wrapText="1" indent="1"/>
      <protection/>
    </xf>
    <xf numFmtId="0" fontId="81" fillId="0" borderId="16" xfId="56" applyFont="1" applyBorder="1" applyAlignment="1">
      <alignment horizontal="left" vertical="center" wrapText="1" indent="1"/>
      <protection/>
    </xf>
    <xf numFmtId="0" fontId="78" fillId="0" borderId="18" xfId="56" applyFont="1" applyBorder="1" applyAlignment="1">
      <alignment horizontal="left" vertical="center" wrapText="1" indent="1"/>
      <protection/>
    </xf>
    <xf numFmtId="10" fontId="90" fillId="0" borderId="19" xfId="56" applyNumberFormat="1" applyFont="1" applyBorder="1" applyAlignment="1">
      <alignment horizontal="center" vertical="center" wrapText="1"/>
      <protection/>
    </xf>
    <xf numFmtId="0" fontId="81" fillId="0" borderId="19" xfId="56" applyFont="1" applyBorder="1" applyAlignment="1">
      <alignment horizontal="left" vertical="center" wrapText="1" indent="1"/>
      <protection/>
    </xf>
    <xf numFmtId="0" fontId="81" fillId="0" borderId="21" xfId="56" applyFont="1" applyBorder="1" applyAlignment="1">
      <alignment horizontal="left" vertical="center" wrapText="1" indent="1"/>
      <protection/>
    </xf>
    <xf numFmtId="0" fontId="93" fillId="0" borderId="0" xfId="0" applyFont="1" applyAlignment="1">
      <alignment horizontal="center" vertical="center" wrapText="1"/>
    </xf>
    <xf numFmtId="0" fontId="78" fillId="5" borderId="35" xfId="56" applyFont="1" applyFill="1" applyBorder="1" applyAlignment="1">
      <alignment horizontal="left" vertical="center" wrapText="1" indent="1"/>
      <protection/>
    </xf>
    <xf numFmtId="10" fontId="78" fillId="5" borderId="30" xfId="56" applyNumberFormat="1" applyFont="1" applyFill="1" applyBorder="1" applyAlignment="1">
      <alignment horizontal="center" vertical="center" wrapText="1"/>
      <protection/>
    </xf>
    <xf numFmtId="3" fontId="78" fillId="5" borderId="30" xfId="56" applyNumberFormat="1" applyFont="1" applyFill="1" applyBorder="1" applyAlignment="1">
      <alignment horizontal="center" vertical="center" wrapText="1"/>
      <protection/>
    </xf>
    <xf numFmtId="0" fontId="78" fillId="5" borderId="30" xfId="56" applyFont="1" applyFill="1" applyBorder="1" applyAlignment="1">
      <alignment horizontal="left" vertical="center" wrapText="1" indent="1"/>
      <protection/>
    </xf>
    <xf numFmtId="0" fontId="78" fillId="5" borderId="50" xfId="56" applyFont="1" applyFill="1" applyBorder="1" applyAlignment="1">
      <alignment horizontal="left" vertical="center" wrapText="1" indent="1"/>
      <protection/>
    </xf>
    <xf numFmtId="0" fontId="78" fillId="0" borderId="36" xfId="56" applyFont="1" applyBorder="1" applyAlignment="1">
      <alignment horizontal="left" vertical="center" wrapText="1" indent="1"/>
      <protection/>
    </xf>
    <xf numFmtId="10" fontId="78" fillId="0" borderId="31" xfId="56" applyNumberFormat="1" applyFont="1" applyBorder="1" applyAlignment="1">
      <alignment horizontal="center" vertical="center" wrapText="1"/>
      <protection/>
    </xf>
    <xf numFmtId="0" fontId="81" fillId="0" borderId="31" xfId="56" applyFont="1" applyBorder="1" applyAlignment="1">
      <alignment horizontal="left" vertical="center" wrapText="1" indent="1"/>
      <protection/>
    </xf>
    <xf numFmtId="0" fontId="81" fillId="0" borderId="51" xfId="56" applyFont="1" applyBorder="1" applyAlignment="1">
      <alignment horizontal="left" vertical="center" wrapText="1" indent="1"/>
      <protection/>
    </xf>
    <xf numFmtId="10" fontId="90" fillId="0" borderId="10" xfId="56" applyNumberFormat="1" applyFont="1" applyBorder="1" applyAlignment="1">
      <alignment horizontal="center" vertical="center" wrapText="1"/>
      <protection/>
    </xf>
    <xf numFmtId="0" fontId="78" fillId="0" borderId="34" xfId="56" applyFont="1" applyBorder="1" applyAlignment="1">
      <alignment horizontal="center" vertical="center" wrapText="1"/>
      <protection/>
    </xf>
    <xf numFmtId="180" fontId="78" fillId="0" borderId="33" xfId="56" applyNumberFormat="1" applyFont="1" applyBorder="1" applyAlignment="1">
      <alignment horizontal="center" vertical="center" wrapText="1"/>
      <protection/>
    </xf>
    <xf numFmtId="3" fontId="78" fillId="0" borderId="29" xfId="56" applyNumberFormat="1" applyFont="1" applyBorder="1" applyAlignment="1">
      <alignment horizontal="center" vertical="center" wrapText="1"/>
      <protection/>
    </xf>
    <xf numFmtId="0" fontId="78" fillId="11" borderId="52" xfId="56" applyFont="1" applyFill="1" applyBorder="1" applyAlignment="1">
      <alignment horizontal="center" vertical="center" wrapText="1"/>
      <protection/>
    </xf>
    <xf numFmtId="0" fontId="78" fillId="11" borderId="53" xfId="56" applyFont="1" applyFill="1" applyBorder="1" applyAlignment="1">
      <alignment horizontal="center" vertical="center" wrapText="1"/>
      <protection/>
    </xf>
    <xf numFmtId="0" fontId="78" fillId="0" borderId="54" xfId="56" applyFont="1" applyBorder="1" applyAlignment="1">
      <alignment horizontal="left" vertical="center" wrapText="1"/>
      <protection/>
    </xf>
    <xf numFmtId="0" fontId="78" fillId="18" borderId="0" xfId="56" applyFont="1" applyFill="1" applyBorder="1" applyAlignment="1">
      <alignment horizontal="left" vertical="center" indent="1"/>
      <protection/>
    </xf>
    <xf numFmtId="0" fontId="78" fillId="18" borderId="0" xfId="56" applyFont="1" applyFill="1" applyBorder="1" applyAlignment="1">
      <alignment horizontal="center" vertical="center" wrapText="1"/>
      <protection/>
    </xf>
    <xf numFmtId="3" fontId="78" fillId="18" borderId="0" xfId="56" applyNumberFormat="1" applyFont="1" applyFill="1" applyBorder="1" applyAlignment="1">
      <alignment horizontal="center" vertical="center" wrapText="1"/>
      <protection/>
    </xf>
    <xf numFmtId="49" fontId="78" fillId="18" borderId="0" xfId="56" applyNumberFormat="1" applyFont="1" applyFill="1" applyBorder="1" applyAlignment="1">
      <alignment horizontal="left" vertical="center" wrapText="1" indent="1"/>
      <protection/>
    </xf>
    <xf numFmtId="0" fontId="78" fillId="0" borderId="0" xfId="56" applyFont="1" applyBorder="1" applyAlignment="1">
      <alignment horizontal="left" vertical="center" indent="1"/>
      <protection/>
    </xf>
    <xf numFmtId="3" fontId="78" fillId="0" borderId="0" xfId="56" applyNumberFormat="1" applyFont="1" applyBorder="1" applyAlignment="1">
      <alignment horizontal="center" vertical="center" wrapText="1"/>
      <protection/>
    </xf>
    <xf numFmtId="0" fontId="89" fillId="0" borderId="0" xfId="0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0" fontId="81" fillId="0" borderId="0" xfId="0" applyFont="1" applyAlignment="1">
      <alignment vertical="center"/>
    </xf>
    <xf numFmtId="0" fontId="85" fillId="0" borderId="0" xfId="56" applyFont="1" applyAlignment="1">
      <alignment vertical="center"/>
      <protection/>
    </xf>
    <xf numFmtId="0" fontId="0" fillId="0" borderId="0" xfId="56" applyFont="1" applyAlignment="1">
      <alignment horizontal="left" vertical="center" indent="1"/>
      <protection/>
    </xf>
    <xf numFmtId="0" fontId="42" fillId="0" borderId="0" xfId="56" applyFont="1" applyAlignment="1">
      <alignment horizontal="left" vertical="center" indent="1"/>
      <protection/>
    </xf>
    <xf numFmtId="0" fontId="42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6" applyFont="1" applyAlignment="1">
      <alignment vertical="center"/>
      <protection/>
    </xf>
    <xf numFmtId="0" fontId="81" fillId="0" borderId="0" xfId="56" applyFont="1" applyAlignment="1">
      <alignment vertical="center"/>
      <protection/>
    </xf>
    <xf numFmtId="3" fontId="81" fillId="0" borderId="0" xfId="56" applyNumberFormat="1" applyFont="1" applyAlignment="1">
      <alignment vertical="center"/>
      <protection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8" fillId="0" borderId="0" xfId="0" applyFont="1" applyAlignment="1">
      <alignment horizontal="justify" vertical="center" wrapText="1"/>
    </xf>
    <xf numFmtId="0" fontId="62" fillId="0" borderId="0" xfId="52" applyFont="1" applyAlignment="1">
      <alignment horizontal="justify" vertical="center" wrapText="1"/>
    </xf>
    <xf numFmtId="0" fontId="87" fillId="34" borderId="0" xfId="0" applyFont="1" applyFill="1" applyAlignment="1">
      <alignment horizontal="center" vertical="center" wrapText="1"/>
    </xf>
    <xf numFmtId="0" fontId="87" fillId="34" borderId="0" xfId="0" applyFont="1" applyFill="1" applyAlignment="1">
      <alignment vertical="center" wrapText="1"/>
    </xf>
    <xf numFmtId="0" fontId="87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3" fontId="81" fillId="0" borderId="10" xfId="56" applyNumberFormat="1" applyFont="1" applyFill="1" applyBorder="1" applyAlignment="1">
      <alignment horizontal="left" vertical="center" wrapText="1" indent="1"/>
      <protection/>
    </xf>
    <xf numFmtId="0" fontId="82" fillId="18" borderId="24" xfId="56" applyFont="1" applyFill="1" applyBorder="1" applyAlignment="1">
      <alignment horizontal="left" vertical="center" indent="2"/>
      <protection/>
    </xf>
    <xf numFmtId="0" fontId="82" fillId="18" borderId="32" xfId="56" applyFont="1" applyFill="1" applyBorder="1" applyAlignment="1">
      <alignment vertical="center"/>
      <protection/>
    </xf>
    <xf numFmtId="0" fontId="82" fillId="12" borderId="56" xfId="56" applyFont="1" applyFill="1" applyBorder="1" applyAlignment="1">
      <alignment horizontal="center" vertical="center"/>
      <protection/>
    </xf>
    <xf numFmtId="0" fontId="82" fillId="12" borderId="57" xfId="56" applyFont="1" applyFill="1" applyBorder="1" applyAlignment="1">
      <alignment horizontal="center" vertical="center"/>
      <protection/>
    </xf>
    <xf numFmtId="0" fontId="82" fillId="12" borderId="58" xfId="56" applyFont="1" applyFill="1" applyBorder="1" applyAlignment="1">
      <alignment horizontal="center" vertical="center"/>
      <protection/>
    </xf>
    <xf numFmtId="4" fontId="81" fillId="4" borderId="31" xfId="56" applyNumberFormat="1" applyFont="1" applyFill="1" applyBorder="1" applyAlignment="1">
      <alignment horizontal="center" vertical="center" wrapText="1"/>
      <protection/>
    </xf>
    <xf numFmtId="3" fontId="81" fillId="4" borderId="31" xfId="56" applyNumberFormat="1" applyFont="1" applyFill="1" applyBorder="1" applyAlignment="1">
      <alignment horizontal="center" vertical="center" wrapText="1"/>
      <protection/>
    </xf>
    <xf numFmtId="0" fontId="82" fillId="12" borderId="42" xfId="56" applyFont="1" applyFill="1" applyBorder="1" applyAlignment="1">
      <alignment horizontal="center" vertical="center"/>
      <protection/>
    </xf>
    <xf numFmtId="0" fontId="82" fillId="12" borderId="43" xfId="56" applyFont="1" applyFill="1" applyBorder="1" applyAlignment="1">
      <alignment horizontal="center" vertical="center"/>
      <protection/>
    </xf>
    <xf numFmtId="0" fontId="82" fillId="12" borderId="44" xfId="56" applyFont="1" applyFill="1" applyBorder="1" applyAlignment="1">
      <alignment horizontal="center" vertical="center"/>
      <protection/>
    </xf>
    <xf numFmtId="4" fontId="81" fillId="4" borderId="19" xfId="56" applyNumberFormat="1" applyFont="1" applyFill="1" applyBorder="1" applyAlignment="1">
      <alignment horizontal="center" vertical="center" wrapText="1"/>
      <protection/>
    </xf>
    <xf numFmtId="0" fontId="82" fillId="0" borderId="0" xfId="56" applyFont="1">
      <alignment/>
      <protection/>
    </xf>
    <xf numFmtId="0" fontId="92" fillId="18" borderId="24" xfId="56" applyFont="1" applyFill="1" applyBorder="1" applyAlignment="1">
      <alignment horizontal="center" vertical="center"/>
      <protection/>
    </xf>
    <xf numFmtId="0" fontId="92" fillId="18" borderId="32" xfId="56" applyFont="1" applyFill="1" applyBorder="1" applyAlignment="1">
      <alignment horizontal="center" vertical="center"/>
      <protection/>
    </xf>
    <xf numFmtId="0" fontId="92" fillId="18" borderId="55" xfId="56" applyFont="1" applyFill="1" applyBorder="1" applyAlignment="1">
      <alignment horizontal="center" vertical="center"/>
      <protection/>
    </xf>
    <xf numFmtId="4" fontId="85" fillId="18" borderId="30" xfId="56" applyNumberFormat="1" applyFont="1" applyFill="1" applyBorder="1" applyAlignment="1">
      <alignment horizontal="center" vertical="center" wrapText="1"/>
      <protection/>
    </xf>
    <xf numFmtId="3" fontId="85" fillId="18" borderId="30" xfId="56" applyNumberFormat="1" applyFont="1" applyFill="1" applyBorder="1" applyAlignment="1">
      <alignment horizontal="center" vertical="center" wrapText="1"/>
      <protection/>
    </xf>
    <xf numFmtId="4" fontId="0" fillId="0" borderId="0" xfId="56" applyNumberFormat="1" applyFont="1" applyAlignment="1">
      <alignment vertical="center"/>
      <protection/>
    </xf>
    <xf numFmtId="3" fontId="81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vertical="center"/>
      <protection/>
    </xf>
    <xf numFmtId="4" fontId="78" fillId="0" borderId="0" xfId="56" applyNumberFormat="1" applyFont="1" applyBorder="1" applyAlignment="1">
      <alignment horizontal="center" vertical="center" wrapText="1"/>
      <protection/>
    </xf>
    <xf numFmtId="4" fontId="76" fillId="0" borderId="0" xfId="56" applyNumberFormat="1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0" fillId="0" borderId="0" xfId="0" applyFont="1" applyAlignment="1">
      <alignment wrapText="1"/>
    </xf>
    <xf numFmtId="4" fontId="81" fillId="0" borderId="0" xfId="56" applyNumberFormat="1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="70" zoomScaleNormal="70" zoomScaleSheetLayoutView="90" zoomScalePageLayoutView="0" workbookViewId="0" topLeftCell="A1">
      <selection activeCell="J12" sqref="J12"/>
    </sheetView>
  </sheetViews>
  <sheetFormatPr defaultColWidth="9.140625" defaultRowHeight="15"/>
  <cols>
    <col min="1" max="1" width="3.00390625" style="307" customWidth="1"/>
    <col min="2" max="2" width="6.421875" style="297" customWidth="1"/>
    <col min="3" max="3" width="46.421875" style="424" customWidth="1"/>
    <col min="4" max="4" width="19.28125" style="297" customWidth="1"/>
    <col min="5" max="5" width="20.7109375" style="297" customWidth="1"/>
    <col min="6" max="6" width="17.421875" style="297" customWidth="1"/>
    <col min="7" max="7" width="12.8515625" style="297" customWidth="1"/>
    <col min="8" max="8" width="10.140625" style="297" customWidth="1"/>
    <col min="9" max="9" width="15.28125" style="421" customWidth="1"/>
    <col min="10" max="11" width="15.7109375" style="297" customWidth="1"/>
    <col min="12" max="15" width="13.8515625" style="297" customWidth="1"/>
    <col min="16" max="17" width="27.8515625" style="297" customWidth="1"/>
    <col min="18" max="18" width="19.421875" style="297" customWidth="1"/>
    <col min="19" max="19" width="19.28125" style="306" customWidth="1"/>
    <col min="20" max="16384" width="9.140625" style="307" customWidth="1"/>
  </cols>
  <sheetData>
    <row r="1" spans="2:20" s="283" customFormat="1" ht="24" customHeight="1">
      <c r="B1" s="284" t="s">
        <v>26</v>
      </c>
      <c r="C1" s="284"/>
      <c r="D1" s="284"/>
      <c r="E1" s="284"/>
      <c r="F1" s="284"/>
      <c r="G1" s="285"/>
      <c r="H1" s="285"/>
      <c r="I1" s="286"/>
      <c r="J1" s="285"/>
      <c r="K1" s="285"/>
      <c r="L1" s="285"/>
      <c r="N1" s="287" t="s">
        <v>39</v>
      </c>
      <c r="O1" s="287"/>
      <c r="P1" s="287"/>
      <c r="Q1" s="287"/>
      <c r="R1" s="287"/>
      <c r="S1" s="288"/>
      <c r="T1" s="289"/>
    </row>
    <row r="2" spans="2:19" s="283" customFormat="1" ht="24" customHeight="1">
      <c r="B2" s="284" t="s">
        <v>164</v>
      </c>
      <c r="C2" s="284"/>
      <c r="D2" s="284"/>
      <c r="E2" s="284"/>
      <c r="F2" s="284"/>
      <c r="G2" s="290"/>
      <c r="H2" s="290"/>
      <c r="I2" s="291"/>
      <c r="J2" s="290"/>
      <c r="K2" s="290"/>
      <c r="L2" s="290"/>
      <c r="M2" s="290"/>
      <c r="N2" s="290"/>
      <c r="O2" s="290"/>
      <c r="P2" s="292"/>
      <c r="Q2" s="292"/>
      <c r="R2" s="293"/>
      <c r="S2" s="294"/>
    </row>
    <row r="3" spans="1:19" s="297" customFormat="1" ht="24" customHeight="1">
      <c r="A3" s="295"/>
      <c r="B3" s="284" t="s">
        <v>19</v>
      </c>
      <c r="C3" s="284"/>
      <c r="D3" s="284"/>
      <c r="E3" s="284"/>
      <c r="F3" s="284"/>
      <c r="G3" s="293"/>
      <c r="H3" s="293"/>
      <c r="I3" s="296"/>
      <c r="J3" s="293"/>
      <c r="K3" s="293"/>
      <c r="S3" s="298"/>
    </row>
    <row r="4" spans="1:19" s="297" customFormat="1" ht="24" customHeight="1">
      <c r="A4" s="295"/>
      <c r="B4" s="284" t="s">
        <v>38</v>
      </c>
      <c r="C4" s="284"/>
      <c r="D4" s="284"/>
      <c r="E4" s="284"/>
      <c r="F4" s="284"/>
      <c r="G4" s="293"/>
      <c r="H4" s="293"/>
      <c r="I4" s="296"/>
      <c r="J4" s="293"/>
      <c r="K4" s="293"/>
      <c r="L4" s="293"/>
      <c r="M4" s="293"/>
      <c r="N4" s="293"/>
      <c r="O4" s="293"/>
      <c r="P4" s="293"/>
      <c r="Q4" s="293"/>
      <c r="R4" s="293"/>
      <c r="S4" s="298"/>
    </row>
    <row r="5" spans="1:19" s="297" customFormat="1" ht="24" customHeight="1">
      <c r="A5" s="295"/>
      <c r="B5" s="284" t="s">
        <v>46</v>
      </c>
      <c r="C5" s="284"/>
      <c r="D5" s="284"/>
      <c r="E5" s="284"/>
      <c r="F5" s="284"/>
      <c r="G5" s="299"/>
      <c r="H5" s="299"/>
      <c r="I5" s="300"/>
      <c r="J5" s="301"/>
      <c r="K5" s="301"/>
      <c r="L5" s="301"/>
      <c r="M5" s="301"/>
      <c r="N5" s="301"/>
      <c r="O5" s="302"/>
      <c r="P5" s="302"/>
      <c r="Q5" s="302"/>
      <c r="R5" s="293"/>
      <c r="S5" s="298"/>
    </row>
    <row r="6" spans="1:18" ht="9.75" customHeight="1">
      <c r="A6" s="303"/>
      <c r="B6" s="293"/>
      <c r="C6" s="304"/>
      <c r="D6" s="301"/>
      <c r="E6" s="301"/>
      <c r="F6" s="301"/>
      <c r="G6" s="301"/>
      <c r="H6" s="301"/>
      <c r="I6" s="305"/>
      <c r="J6" s="301"/>
      <c r="K6" s="301"/>
      <c r="L6" s="301"/>
      <c r="M6" s="301"/>
      <c r="N6" s="301"/>
      <c r="O6" s="302"/>
      <c r="P6" s="302"/>
      <c r="Q6" s="302"/>
      <c r="R6" s="293"/>
    </row>
    <row r="7" spans="1:18" ht="30" customHeight="1">
      <c r="A7" s="303"/>
      <c r="B7" s="308" t="s">
        <v>10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</row>
    <row r="8" spans="1:18" ht="21" customHeight="1">
      <c r="A8" s="303"/>
      <c r="B8" s="308" t="s">
        <v>12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</row>
    <row r="9" spans="1:18" ht="15.75" customHeight="1">
      <c r="A9" s="303"/>
      <c r="B9" s="309"/>
      <c r="C9" s="310"/>
      <c r="D9" s="309"/>
      <c r="E9" s="309"/>
      <c r="F9" s="309"/>
      <c r="G9" s="309"/>
      <c r="H9" s="309"/>
      <c r="I9" s="311"/>
      <c r="J9" s="309"/>
      <c r="K9" s="309"/>
      <c r="L9" s="309"/>
      <c r="M9" s="309"/>
      <c r="N9" s="309"/>
      <c r="O9" s="309"/>
      <c r="P9" s="309"/>
      <c r="Q9" s="309"/>
      <c r="R9" s="309"/>
    </row>
    <row r="10" spans="1:18" ht="29.25" customHeight="1" thickBot="1">
      <c r="A10" s="303"/>
      <c r="B10" s="312" t="s">
        <v>133</v>
      </c>
      <c r="C10" s="312"/>
      <c r="D10" s="312"/>
      <c r="E10" s="312"/>
      <c r="F10" s="309"/>
      <c r="G10" s="309"/>
      <c r="H10" s="309"/>
      <c r="I10" s="311"/>
      <c r="J10" s="309"/>
      <c r="K10" s="309"/>
      <c r="L10" s="309"/>
      <c r="M10" s="309"/>
      <c r="N10" s="309"/>
      <c r="O10" s="309"/>
      <c r="P10" s="309"/>
      <c r="Q10" s="309"/>
      <c r="R10" s="309"/>
    </row>
    <row r="11" spans="1:19" ht="90.75" customHeight="1">
      <c r="A11" s="303"/>
      <c r="B11" s="313" t="s">
        <v>1</v>
      </c>
      <c r="C11" s="314" t="s">
        <v>132</v>
      </c>
      <c r="D11" s="315" t="s">
        <v>11</v>
      </c>
      <c r="E11" s="315" t="s">
        <v>109</v>
      </c>
      <c r="F11" s="315" t="s">
        <v>108</v>
      </c>
      <c r="G11" s="315" t="s">
        <v>107</v>
      </c>
      <c r="H11" s="315" t="s">
        <v>43</v>
      </c>
      <c r="I11" s="316" t="s">
        <v>106</v>
      </c>
      <c r="J11" s="317" t="s">
        <v>52</v>
      </c>
      <c r="K11" s="317"/>
      <c r="L11" s="317" t="s">
        <v>51</v>
      </c>
      <c r="M11" s="317" t="s">
        <v>2</v>
      </c>
      <c r="N11" s="317" t="s">
        <v>3</v>
      </c>
      <c r="O11" s="317" t="s">
        <v>4</v>
      </c>
      <c r="P11" s="317" t="s">
        <v>105</v>
      </c>
      <c r="Q11" s="318" t="s">
        <v>68</v>
      </c>
      <c r="R11" s="319" t="s">
        <v>104</v>
      </c>
      <c r="S11" s="320"/>
    </row>
    <row r="12" spans="1:19" ht="70.5" customHeight="1">
      <c r="A12" s="303"/>
      <c r="B12" s="321"/>
      <c r="C12" s="322"/>
      <c r="D12" s="323"/>
      <c r="E12" s="323"/>
      <c r="F12" s="323"/>
      <c r="G12" s="323"/>
      <c r="H12" s="323"/>
      <c r="I12" s="324"/>
      <c r="J12" s="325" t="s">
        <v>76</v>
      </c>
      <c r="K12" s="325" t="s">
        <v>75</v>
      </c>
      <c r="L12" s="326"/>
      <c r="M12" s="326"/>
      <c r="N12" s="326"/>
      <c r="O12" s="326"/>
      <c r="P12" s="326"/>
      <c r="Q12" s="327"/>
      <c r="R12" s="328"/>
      <c r="S12" s="320"/>
    </row>
    <row r="13" spans="1:19" ht="71.25" customHeight="1" thickBot="1">
      <c r="A13" s="303"/>
      <c r="B13" s="329">
        <v>0</v>
      </c>
      <c r="C13" s="330">
        <v>1</v>
      </c>
      <c r="D13" s="331">
        <v>2</v>
      </c>
      <c r="E13" s="331">
        <v>3</v>
      </c>
      <c r="F13" s="331">
        <v>4</v>
      </c>
      <c r="G13" s="331">
        <v>5</v>
      </c>
      <c r="H13" s="331">
        <v>6</v>
      </c>
      <c r="I13" s="332" t="s">
        <v>103</v>
      </c>
      <c r="J13" s="331" t="s">
        <v>159</v>
      </c>
      <c r="K13" s="331" t="s">
        <v>160</v>
      </c>
      <c r="L13" s="331">
        <v>10</v>
      </c>
      <c r="M13" s="331" t="s">
        <v>100</v>
      </c>
      <c r="N13" s="331" t="s">
        <v>161</v>
      </c>
      <c r="O13" s="331" t="s">
        <v>98</v>
      </c>
      <c r="P13" s="331">
        <v>14</v>
      </c>
      <c r="Q13" s="333" t="s">
        <v>111</v>
      </c>
      <c r="R13" s="334" t="s">
        <v>112</v>
      </c>
      <c r="S13" s="320"/>
    </row>
    <row r="14" spans="1:19" s="339" customFormat="1" ht="29.25" customHeight="1">
      <c r="A14" s="302"/>
      <c r="B14" s="335" t="s">
        <v>97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7"/>
      <c r="S14" s="338"/>
    </row>
    <row r="15" spans="1:19" ht="31.5" customHeight="1">
      <c r="A15" s="303"/>
      <c r="B15" s="340">
        <v>1</v>
      </c>
      <c r="C15" s="341" t="s">
        <v>56</v>
      </c>
      <c r="D15" s="342">
        <v>43101</v>
      </c>
      <c r="E15" s="343" t="s">
        <v>84</v>
      </c>
      <c r="F15" s="344">
        <v>1200</v>
      </c>
      <c r="G15" s="344">
        <v>160</v>
      </c>
      <c r="H15" s="344">
        <v>160</v>
      </c>
      <c r="I15" s="344">
        <f>ROUND(F15/G15*H15,0)</f>
        <v>1200</v>
      </c>
      <c r="J15" s="344">
        <f>ROUND(I15*25%,0)</f>
        <v>300</v>
      </c>
      <c r="K15" s="344">
        <f>ROUND(I15*10%,0)</f>
        <v>120</v>
      </c>
      <c r="L15" s="344"/>
      <c r="M15" s="344">
        <f>I15-J15-K15-L15</f>
        <v>780</v>
      </c>
      <c r="N15" s="344">
        <f>ROUND(M15*0.1,0)</f>
        <v>78</v>
      </c>
      <c r="O15" s="344">
        <f>I15-J15-K15-N15</f>
        <v>702</v>
      </c>
      <c r="P15" s="344" t="s">
        <v>30</v>
      </c>
      <c r="Q15" s="345">
        <f>ROUND(I15*2.25/100,2)</f>
        <v>27</v>
      </c>
      <c r="R15" s="346">
        <f>I15+Q15</f>
        <v>1227</v>
      </c>
      <c r="S15" s="338"/>
    </row>
    <row r="16" spans="1:19" ht="31.5" customHeight="1">
      <c r="A16" s="303"/>
      <c r="B16" s="340"/>
      <c r="C16" s="341"/>
      <c r="D16" s="342">
        <v>43132</v>
      </c>
      <c r="E16" s="343"/>
      <c r="F16" s="344">
        <v>1200</v>
      </c>
      <c r="G16" s="344">
        <v>160</v>
      </c>
      <c r="H16" s="344">
        <v>150</v>
      </c>
      <c r="I16" s="344">
        <f>ROUND(F16/G16*H16,0)</f>
        <v>1125</v>
      </c>
      <c r="J16" s="344">
        <f>ROUND(I16*25%,0)</f>
        <v>281</v>
      </c>
      <c r="K16" s="344">
        <f>ROUND(I16*10%,0)</f>
        <v>113</v>
      </c>
      <c r="L16" s="344"/>
      <c r="M16" s="344">
        <f>I16-J16-K16-L16</f>
        <v>731</v>
      </c>
      <c r="N16" s="344">
        <f>ROUND(M16*0.1,0)</f>
        <v>73</v>
      </c>
      <c r="O16" s="344">
        <f>I16-J16-K16-N16</f>
        <v>658</v>
      </c>
      <c r="P16" s="344" t="s">
        <v>30</v>
      </c>
      <c r="Q16" s="345">
        <f>ROUND(I16*2.25/100,2)</f>
        <v>25.31</v>
      </c>
      <c r="R16" s="346">
        <f>I16+Q16</f>
        <v>1150.31</v>
      </c>
      <c r="S16" s="338"/>
    </row>
    <row r="17" spans="1:18" ht="22.5" customHeight="1">
      <c r="A17" s="303"/>
      <c r="B17" s="347" t="s">
        <v>7</v>
      </c>
      <c r="C17" s="348"/>
      <c r="D17" s="348"/>
      <c r="E17" s="349"/>
      <c r="F17" s="350"/>
      <c r="G17" s="350"/>
      <c r="H17" s="350">
        <f>SUM(H15:H16)</f>
        <v>310</v>
      </c>
      <c r="I17" s="350"/>
      <c r="J17" s="350">
        <f aca="true" t="shared" si="0" ref="J17:R17">SUM(J15:J16)</f>
        <v>581</v>
      </c>
      <c r="K17" s="350">
        <f t="shared" si="0"/>
        <v>233</v>
      </c>
      <c r="L17" s="350">
        <f t="shared" si="0"/>
        <v>0</v>
      </c>
      <c r="M17" s="350">
        <f t="shared" si="0"/>
        <v>1511</v>
      </c>
      <c r="N17" s="350">
        <f t="shared" si="0"/>
        <v>151</v>
      </c>
      <c r="O17" s="350">
        <f t="shared" si="0"/>
        <v>1360</v>
      </c>
      <c r="P17" s="350">
        <f t="shared" si="0"/>
        <v>0</v>
      </c>
      <c r="Q17" s="350">
        <f t="shared" si="0"/>
        <v>52.31</v>
      </c>
      <c r="R17" s="351">
        <f t="shared" si="0"/>
        <v>2377.31</v>
      </c>
    </row>
    <row r="18" spans="1:18" ht="31.5" customHeight="1">
      <c r="A18" s="303"/>
      <c r="B18" s="340">
        <v>2</v>
      </c>
      <c r="C18" s="341" t="s">
        <v>57</v>
      </c>
      <c r="D18" s="342">
        <v>43101</v>
      </c>
      <c r="E18" s="343" t="s">
        <v>82</v>
      </c>
      <c r="F18" s="344">
        <v>1000</v>
      </c>
      <c r="G18" s="344">
        <v>160</v>
      </c>
      <c r="H18" s="344">
        <v>120</v>
      </c>
      <c r="I18" s="344">
        <f>ROUND(F18/G18*H18,0)</f>
        <v>750</v>
      </c>
      <c r="J18" s="344">
        <f>ROUND(I18*25%,0)</f>
        <v>188</v>
      </c>
      <c r="K18" s="344">
        <f>ROUND(I18*10%,0)</f>
        <v>75</v>
      </c>
      <c r="L18" s="344"/>
      <c r="M18" s="344">
        <f>I18-J18-K18-L18</f>
        <v>487</v>
      </c>
      <c r="N18" s="344">
        <f>ROUND(M18*0.1,0)</f>
        <v>49</v>
      </c>
      <c r="O18" s="344">
        <f>I18-J18-K18-N18</f>
        <v>438</v>
      </c>
      <c r="P18" s="344" t="s">
        <v>30</v>
      </c>
      <c r="Q18" s="345">
        <f>ROUND(I18*2.25/100,2)</f>
        <v>16.88</v>
      </c>
      <c r="R18" s="346">
        <f>I18+Q18</f>
        <v>766.88</v>
      </c>
    </row>
    <row r="19" spans="1:19" ht="31.5" customHeight="1">
      <c r="A19" s="303"/>
      <c r="B19" s="340"/>
      <c r="C19" s="341"/>
      <c r="D19" s="342">
        <v>43132</v>
      </c>
      <c r="E19" s="343"/>
      <c r="F19" s="344">
        <v>1000</v>
      </c>
      <c r="G19" s="344">
        <v>100</v>
      </c>
      <c r="H19" s="344">
        <v>100</v>
      </c>
      <c r="I19" s="344">
        <f>ROUND(F19/G19*H19,0)</f>
        <v>1000</v>
      </c>
      <c r="J19" s="344">
        <f>ROUND(I19*25%,0)</f>
        <v>250</v>
      </c>
      <c r="K19" s="344">
        <f>ROUND(I19*10%,0)</f>
        <v>100</v>
      </c>
      <c r="L19" s="344"/>
      <c r="M19" s="344">
        <f>I19-J19-K19-L19</f>
        <v>650</v>
      </c>
      <c r="N19" s="344">
        <f>ROUND(M19*0.1,0)</f>
        <v>65</v>
      </c>
      <c r="O19" s="344">
        <f>I19-J19-K19-N19</f>
        <v>585</v>
      </c>
      <c r="P19" s="344" t="s">
        <v>30</v>
      </c>
      <c r="Q19" s="345">
        <f>ROUND(I19*2.25/100,2)</f>
        <v>22.5</v>
      </c>
      <c r="R19" s="346">
        <f>I19+Q19</f>
        <v>1022.5</v>
      </c>
      <c r="S19" s="338"/>
    </row>
    <row r="20" spans="1:18" ht="22.5" customHeight="1" thickBot="1">
      <c r="A20" s="303"/>
      <c r="B20" s="347" t="s">
        <v>7</v>
      </c>
      <c r="C20" s="348"/>
      <c r="D20" s="348"/>
      <c r="E20" s="349"/>
      <c r="F20" s="350"/>
      <c r="G20" s="350"/>
      <c r="H20" s="350">
        <f>SUM(H18:H19)</f>
        <v>220</v>
      </c>
      <c r="I20" s="350"/>
      <c r="J20" s="350">
        <f aca="true" t="shared" si="1" ref="J20:R20">SUM(J18:J19)</f>
        <v>438</v>
      </c>
      <c r="K20" s="350">
        <f t="shared" si="1"/>
        <v>175</v>
      </c>
      <c r="L20" s="350">
        <f t="shared" si="1"/>
        <v>0</v>
      </c>
      <c r="M20" s="350">
        <f t="shared" si="1"/>
        <v>1137</v>
      </c>
      <c r="N20" s="350">
        <f t="shared" si="1"/>
        <v>114</v>
      </c>
      <c r="O20" s="350">
        <f t="shared" si="1"/>
        <v>1023</v>
      </c>
      <c r="P20" s="350">
        <f t="shared" si="1"/>
        <v>0</v>
      </c>
      <c r="Q20" s="350">
        <f t="shared" si="1"/>
        <v>39.379999999999995</v>
      </c>
      <c r="R20" s="351">
        <f t="shared" si="1"/>
        <v>1789.38</v>
      </c>
    </row>
    <row r="21" spans="1:18" ht="33.75" customHeight="1" thickBot="1">
      <c r="A21" s="303"/>
      <c r="B21" s="352" t="s">
        <v>81</v>
      </c>
      <c r="C21" s="353"/>
      <c r="D21" s="353"/>
      <c r="E21" s="354"/>
      <c r="F21" s="355"/>
      <c r="G21" s="355"/>
      <c r="H21" s="356"/>
      <c r="I21" s="356">
        <f aca="true" t="shared" si="2" ref="I21:O22">I15+I18</f>
        <v>1950</v>
      </c>
      <c r="J21" s="356">
        <f t="shared" si="2"/>
        <v>488</v>
      </c>
      <c r="K21" s="356">
        <f t="shared" si="2"/>
        <v>195</v>
      </c>
      <c r="L21" s="356">
        <f t="shared" si="2"/>
        <v>0</v>
      </c>
      <c r="M21" s="356">
        <f t="shared" si="2"/>
        <v>1267</v>
      </c>
      <c r="N21" s="356">
        <f t="shared" si="2"/>
        <v>127</v>
      </c>
      <c r="O21" s="356">
        <f t="shared" si="2"/>
        <v>1140</v>
      </c>
      <c r="P21" s="356" t="s">
        <v>71</v>
      </c>
      <c r="Q21" s="356">
        <f>Q15+Q18</f>
        <v>43.879999999999995</v>
      </c>
      <c r="R21" s="357">
        <f>R15+R18</f>
        <v>1993.88</v>
      </c>
    </row>
    <row r="22" spans="1:18" ht="33.75" customHeight="1">
      <c r="A22" s="303"/>
      <c r="B22" s="358" t="s">
        <v>80</v>
      </c>
      <c r="C22" s="359"/>
      <c r="D22" s="359"/>
      <c r="E22" s="360"/>
      <c r="F22" s="361"/>
      <c r="G22" s="361"/>
      <c r="H22" s="362"/>
      <c r="I22" s="362">
        <f t="shared" si="2"/>
        <v>2125</v>
      </c>
      <c r="J22" s="362">
        <f t="shared" si="2"/>
        <v>531</v>
      </c>
      <c r="K22" s="362">
        <f t="shared" si="2"/>
        <v>213</v>
      </c>
      <c r="L22" s="362">
        <f t="shared" si="2"/>
        <v>0</v>
      </c>
      <c r="M22" s="362">
        <f t="shared" si="2"/>
        <v>1381</v>
      </c>
      <c r="N22" s="362">
        <f t="shared" si="2"/>
        <v>138</v>
      </c>
      <c r="O22" s="362">
        <f t="shared" si="2"/>
        <v>1243</v>
      </c>
      <c r="P22" s="356" t="s">
        <v>71</v>
      </c>
      <c r="Q22" s="362">
        <f>Q16+Q19</f>
        <v>47.81</v>
      </c>
      <c r="R22" s="363">
        <f>R16+R19</f>
        <v>2172.81</v>
      </c>
    </row>
    <row r="23" spans="1:18" ht="33.75" customHeight="1" thickBot="1">
      <c r="A23" s="303"/>
      <c r="B23" s="364" t="s">
        <v>79</v>
      </c>
      <c r="C23" s="365"/>
      <c r="D23" s="365"/>
      <c r="E23" s="366"/>
      <c r="F23" s="367"/>
      <c r="G23" s="367"/>
      <c r="H23" s="368"/>
      <c r="I23" s="368">
        <f aca="true" t="shared" si="3" ref="I23:O23">SUM(I21:I22)</f>
        <v>4075</v>
      </c>
      <c r="J23" s="368">
        <f t="shared" si="3"/>
        <v>1019</v>
      </c>
      <c r="K23" s="368">
        <f t="shared" si="3"/>
        <v>408</v>
      </c>
      <c r="L23" s="368">
        <f t="shared" si="3"/>
        <v>0</v>
      </c>
      <c r="M23" s="368">
        <f t="shared" si="3"/>
        <v>2648</v>
      </c>
      <c r="N23" s="368">
        <f t="shared" si="3"/>
        <v>265</v>
      </c>
      <c r="O23" s="368">
        <f t="shared" si="3"/>
        <v>2383</v>
      </c>
      <c r="P23" s="368"/>
      <c r="Q23" s="368">
        <f>SUM(Q21:Q22)</f>
        <v>91.69</v>
      </c>
      <c r="R23" s="369">
        <f>SUM(R21:R22)</f>
        <v>4166.6900000000005</v>
      </c>
    </row>
    <row r="24" spans="1:18" ht="16.5" hidden="1" thickBot="1">
      <c r="A24" s="303"/>
      <c r="B24" s="293"/>
      <c r="C24" s="370"/>
      <c r="D24" s="293"/>
      <c r="E24" s="293"/>
      <c r="F24" s="293"/>
      <c r="G24" s="293"/>
      <c r="H24" s="293"/>
      <c r="I24" s="296"/>
      <c r="J24" s="293"/>
      <c r="K24" s="293"/>
      <c r="L24" s="293"/>
      <c r="M24" s="293"/>
      <c r="N24" s="293"/>
      <c r="O24" s="293"/>
      <c r="P24" s="293"/>
      <c r="Q24" s="293"/>
      <c r="R24" s="293"/>
    </row>
    <row r="25" spans="1:18" ht="16.5" hidden="1" thickBot="1">
      <c r="A25" s="303"/>
      <c r="B25" s="293"/>
      <c r="C25" s="370"/>
      <c r="D25" s="293"/>
      <c r="E25" s="293"/>
      <c r="F25" s="293"/>
      <c r="G25" s="293"/>
      <c r="H25" s="293"/>
      <c r="I25" s="296"/>
      <c r="J25" s="293"/>
      <c r="K25" s="293"/>
      <c r="L25" s="293"/>
      <c r="M25" s="293"/>
      <c r="N25" s="293"/>
      <c r="O25" s="293"/>
      <c r="P25" s="293"/>
      <c r="Q25" s="293"/>
      <c r="R25" s="293"/>
    </row>
    <row r="26" spans="1:18" ht="25.5" customHeight="1" hidden="1">
      <c r="A26" s="303"/>
      <c r="B26" s="293"/>
      <c r="C26" s="370"/>
      <c r="D26" s="293"/>
      <c r="E26" s="293"/>
      <c r="F26" s="293"/>
      <c r="G26" s="293"/>
      <c r="H26" s="293"/>
      <c r="I26" s="296"/>
      <c r="J26" s="293"/>
      <c r="K26" s="293"/>
      <c r="L26" s="293"/>
      <c r="M26" s="293"/>
      <c r="N26" s="293"/>
      <c r="O26" s="293"/>
      <c r="P26" s="371" t="s">
        <v>61</v>
      </c>
      <c r="Q26" s="371"/>
      <c r="R26" s="372">
        <f>I23+E42</f>
        <v>4952.5</v>
      </c>
    </row>
    <row r="27" spans="1:18" ht="31.5" customHeight="1" hidden="1" thickBot="1">
      <c r="A27" s="303"/>
      <c r="B27" s="293"/>
      <c r="C27" s="373" t="s">
        <v>5</v>
      </c>
      <c r="D27" s="293"/>
      <c r="E27" s="293"/>
      <c r="F27" s="293"/>
      <c r="G27" s="293"/>
      <c r="H27" s="293"/>
      <c r="I27" s="296"/>
      <c r="J27" s="293">
        <f>I23*22.5/100</f>
        <v>916.875</v>
      </c>
      <c r="K27" s="293"/>
      <c r="L27" s="293"/>
      <c r="M27" s="293"/>
      <c r="N27" s="293"/>
      <c r="O27" s="293"/>
      <c r="P27" s="293"/>
      <c r="Q27" s="293"/>
      <c r="R27" s="296"/>
    </row>
    <row r="28" spans="1:20" ht="67.5" customHeight="1" hidden="1">
      <c r="A28" s="303"/>
      <c r="B28" s="293"/>
      <c r="C28" s="374"/>
      <c r="D28" s="375" t="s">
        <v>6</v>
      </c>
      <c r="E28" s="376" t="s">
        <v>13</v>
      </c>
      <c r="F28" s="317" t="s">
        <v>14</v>
      </c>
      <c r="G28" s="319"/>
      <c r="H28" s="377"/>
      <c r="I28" s="378"/>
      <c r="J28" s="296">
        <f>I23+J27</f>
        <v>4991.875</v>
      </c>
      <c r="K28" s="293"/>
      <c r="L28" s="293"/>
      <c r="M28" s="293"/>
      <c r="N28" s="379" t="s">
        <v>96</v>
      </c>
      <c r="O28" s="379"/>
      <c r="P28" s="379"/>
      <c r="Q28" s="379"/>
      <c r="R28" s="379"/>
      <c r="S28" s="379"/>
      <c r="T28" s="379"/>
    </row>
    <row r="29" spans="1:18" ht="69.75" customHeight="1" hidden="1" thickBot="1">
      <c r="A29" s="303"/>
      <c r="B29" s="293"/>
      <c r="C29" s="380">
        <v>0</v>
      </c>
      <c r="D29" s="381">
        <v>1</v>
      </c>
      <c r="E29" s="382" t="s">
        <v>162</v>
      </c>
      <c r="F29" s="383">
        <v>3</v>
      </c>
      <c r="G29" s="384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</row>
    <row r="30" spans="1:18" ht="30.75" customHeight="1" hidden="1" thickBot="1">
      <c r="A30" s="303"/>
      <c r="B30" s="293"/>
      <c r="C30" s="374" t="s">
        <v>76</v>
      </c>
      <c r="D30" s="385">
        <v>0.158</v>
      </c>
      <c r="E30" s="386">
        <f>$I$21*D30</f>
        <v>308.1</v>
      </c>
      <c r="F30" s="387" t="s">
        <v>30</v>
      </c>
      <c r="G30" s="388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</row>
    <row r="31" spans="1:18" ht="30.75" customHeight="1" hidden="1" thickBot="1">
      <c r="A31" s="303"/>
      <c r="B31" s="293"/>
      <c r="C31" s="389" t="s">
        <v>75</v>
      </c>
      <c r="D31" s="390">
        <v>0.052</v>
      </c>
      <c r="E31" s="386">
        <f>$I$21*D31</f>
        <v>101.39999999999999</v>
      </c>
      <c r="F31" s="391" t="s">
        <v>89</v>
      </c>
      <c r="G31" s="392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</row>
    <row r="32" spans="1:18" ht="30.75" customHeight="1" hidden="1" thickBot="1">
      <c r="A32" s="303"/>
      <c r="B32" s="293"/>
      <c r="C32" s="389" t="s">
        <v>92</v>
      </c>
      <c r="D32" s="390">
        <v>0.005</v>
      </c>
      <c r="E32" s="386">
        <f>$I$21*D32</f>
        <v>9.75</v>
      </c>
      <c r="F32" s="391" t="s">
        <v>89</v>
      </c>
      <c r="G32" s="392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</row>
    <row r="33" spans="1:18" ht="44.25" customHeight="1" hidden="1" thickBot="1">
      <c r="A33" s="303"/>
      <c r="B33" s="293"/>
      <c r="C33" s="389" t="s">
        <v>91</v>
      </c>
      <c r="D33" s="390">
        <v>0.0085</v>
      </c>
      <c r="E33" s="386">
        <f>$I$21*D33</f>
        <v>16.575000000000003</v>
      </c>
      <c r="F33" s="391" t="s">
        <v>89</v>
      </c>
      <c r="G33" s="392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</row>
    <row r="34" spans="1:18" ht="42.75" customHeight="1" hidden="1" thickBot="1">
      <c r="A34" s="303"/>
      <c r="B34" s="293"/>
      <c r="C34" s="393" t="s">
        <v>90</v>
      </c>
      <c r="D34" s="394">
        <v>0.0015</v>
      </c>
      <c r="E34" s="386">
        <f>$I$21*D34</f>
        <v>2.9250000000000003</v>
      </c>
      <c r="F34" s="395" t="s">
        <v>89</v>
      </c>
      <c r="G34" s="396"/>
      <c r="H34" s="293"/>
      <c r="I34" s="397" t="s">
        <v>94</v>
      </c>
      <c r="J34" s="397"/>
      <c r="K34" s="397"/>
      <c r="L34" s="397"/>
      <c r="M34" s="397"/>
      <c r="N34" s="397"/>
      <c r="O34" s="293"/>
      <c r="P34" s="293"/>
      <c r="Q34" s="293"/>
      <c r="R34" s="293"/>
    </row>
    <row r="35" spans="1:18" ht="32.25" customHeight="1" hidden="1" thickBot="1">
      <c r="A35" s="303"/>
      <c r="B35" s="293"/>
      <c r="C35" s="398" t="s">
        <v>93</v>
      </c>
      <c r="D35" s="399">
        <f>SUM(D30:D34)</f>
        <v>0.225</v>
      </c>
      <c r="E35" s="400">
        <f>SUM(E30:E34)</f>
        <v>438.75</v>
      </c>
      <c r="F35" s="401"/>
      <c r="G35" s="402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</row>
    <row r="36" spans="1:18" ht="22.5" customHeight="1" hidden="1" thickBot="1">
      <c r="A36" s="303"/>
      <c r="B36" s="293"/>
      <c r="C36" s="403" t="s">
        <v>76</v>
      </c>
      <c r="D36" s="404">
        <v>0.158</v>
      </c>
      <c r="E36" s="386">
        <f>$I$21*D36</f>
        <v>308.1</v>
      </c>
      <c r="F36" s="405" t="s">
        <v>89</v>
      </c>
      <c r="G36" s="406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</row>
    <row r="37" spans="1:18" ht="22.5" customHeight="1" hidden="1" thickBot="1">
      <c r="A37" s="303"/>
      <c r="B37" s="293"/>
      <c r="C37" s="389" t="s">
        <v>75</v>
      </c>
      <c r="D37" s="390">
        <v>0.052</v>
      </c>
      <c r="E37" s="386">
        <f>$I$21*D37</f>
        <v>101.39999999999999</v>
      </c>
      <c r="F37" s="391" t="s">
        <v>89</v>
      </c>
      <c r="G37" s="392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</row>
    <row r="38" spans="1:18" ht="22.5" customHeight="1" hidden="1" thickBot="1">
      <c r="A38" s="303"/>
      <c r="B38" s="293"/>
      <c r="C38" s="389" t="s">
        <v>92</v>
      </c>
      <c r="D38" s="390">
        <v>0.005</v>
      </c>
      <c r="E38" s="386">
        <f>$I$21*D38</f>
        <v>9.75</v>
      </c>
      <c r="F38" s="391" t="s">
        <v>89</v>
      </c>
      <c r="G38" s="392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1:18" ht="60" customHeight="1" hidden="1" thickBot="1">
      <c r="A39" s="303"/>
      <c r="B39" s="293"/>
      <c r="C39" s="389" t="s">
        <v>91</v>
      </c>
      <c r="D39" s="390">
        <v>0.0085</v>
      </c>
      <c r="E39" s="386">
        <f>$I$21*D39</f>
        <v>16.575000000000003</v>
      </c>
      <c r="F39" s="391" t="s">
        <v>89</v>
      </c>
      <c r="G39" s="392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</row>
    <row r="40" spans="1:18" ht="68.25" customHeight="1" hidden="1" thickBot="1">
      <c r="A40" s="303"/>
      <c r="B40" s="293"/>
      <c r="C40" s="389" t="s">
        <v>90</v>
      </c>
      <c r="D40" s="407">
        <v>0.0015</v>
      </c>
      <c r="E40" s="386">
        <f>$I$21*D40</f>
        <v>2.9250000000000003</v>
      </c>
      <c r="F40" s="391" t="s">
        <v>89</v>
      </c>
      <c r="G40" s="392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</row>
    <row r="41" spans="1:18" ht="33" customHeight="1" hidden="1" thickBot="1">
      <c r="A41" s="303"/>
      <c r="B41" s="293"/>
      <c r="C41" s="398" t="s">
        <v>88</v>
      </c>
      <c r="D41" s="399">
        <f>SUM(D36:D40)</f>
        <v>0.225</v>
      </c>
      <c r="E41" s="400">
        <f>SUM(E36:E40)</f>
        <v>438.75</v>
      </c>
      <c r="F41" s="401"/>
      <c r="G41" s="402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  <row r="42" spans="1:18" ht="44.25" customHeight="1" hidden="1" thickBot="1">
      <c r="A42" s="303"/>
      <c r="B42" s="293"/>
      <c r="C42" s="408" t="s">
        <v>0</v>
      </c>
      <c r="D42" s="409"/>
      <c r="E42" s="410">
        <f>E35+E41</f>
        <v>877.5</v>
      </c>
      <c r="F42" s="411"/>
      <c r="G42" s="412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</row>
    <row r="43" spans="1:18" ht="45.75" customHeight="1" hidden="1">
      <c r="A43" s="303"/>
      <c r="B43" s="293"/>
      <c r="C43" s="413" t="s">
        <v>74</v>
      </c>
      <c r="D43" s="413"/>
      <c r="E43" s="413"/>
      <c r="F43" s="413"/>
      <c r="G43" s="41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</row>
    <row r="44" spans="1:18" ht="45" customHeight="1" hidden="1">
      <c r="A44" s="303"/>
      <c r="B44" s="293"/>
      <c r="C44" s="414" t="s">
        <v>32</v>
      </c>
      <c r="D44" s="415"/>
      <c r="E44" s="415"/>
      <c r="F44" s="416" t="e">
        <f>E42+#REF!+#REF!+#REF!+#REF!+#REF!</f>
        <v>#REF!</v>
      </c>
      <c r="G44" s="415"/>
      <c r="H44" s="417" t="s">
        <v>73</v>
      </c>
      <c r="I44" s="417"/>
      <c r="J44" s="417"/>
      <c r="K44" s="417"/>
      <c r="L44" s="293"/>
      <c r="M44" s="293"/>
      <c r="N44" s="293"/>
      <c r="O44" s="293"/>
      <c r="P44" s="293"/>
      <c r="Q44" s="293"/>
      <c r="R44" s="293"/>
    </row>
    <row r="45" spans="1:18" ht="54" customHeight="1" hidden="1">
      <c r="A45" s="303"/>
      <c r="B45" s="293"/>
      <c r="C45" s="418"/>
      <c r="D45" s="377"/>
      <c r="E45" s="377"/>
      <c r="F45" s="377"/>
      <c r="G45" s="377"/>
      <c r="H45" s="377"/>
      <c r="I45" s="419"/>
      <c r="J45" s="293"/>
      <c r="K45" s="293"/>
      <c r="L45" s="293"/>
      <c r="M45" s="293"/>
      <c r="N45" s="293"/>
      <c r="O45" s="293"/>
      <c r="P45" s="293"/>
      <c r="Q45" s="293"/>
      <c r="R45" s="293"/>
    </row>
    <row r="46" spans="2:3" ht="26.25" customHeight="1" hidden="1">
      <c r="B46" s="307"/>
      <c r="C46" s="420" t="s">
        <v>27</v>
      </c>
    </row>
    <row r="47" spans="2:3" ht="16.5" hidden="1" thickBot="1">
      <c r="B47" s="307"/>
      <c r="C47" s="422"/>
    </row>
    <row r="48" spans="2:3" ht="19.5" hidden="1" thickBot="1">
      <c r="B48" s="307"/>
      <c r="C48" s="423" t="s">
        <v>163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425"/>
      <c r="D56" s="426"/>
      <c r="E56" s="426"/>
      <c r="F56" s="426"/>
    </row>
    <row r="57" spans="3:10" ht="16.5" hidden="1" thickBot="1">
      <c r="C57" s="427" t="s">
        <v>87</v>
      </c>
      <c r="D57" s="428"/>
      <c r="E57" s="428"/>
      <c r="F57" s="428"/>
      <c r="G57" s="429"/>
      <c r="H57" s="429"/>
      <c r="I57" s="430"/>
      <c r="J57" s="429"/>
    </row>
    <row r="58" spans="3:6" ht="21.75" hidden="1" thickBot="1">
      <c r="C58" s="431"/>
      <c r="D58" s="426"/>
      <c r="E58" s="426"/>
      <c r="F58" s="426"/>
    </row>
    <row r="59" spans="1:20" s="421" customFormat="1" ht="21.75" hidden="1" thickBot="1">
      <c r="A59" s="307"/>
      <c r="B59" s="297"/>
      <c r="C59" s="432"/>
      <c r="D59" s="426"/>
      <c r="E59" s="426"/>
      <c r="F59" s="426"/>
      <c r="G59" s="297"/>
      <c r="H59" s="297"/>
      <c r="J59" s="297"/>
      <c r="K59" s="297"/>
      <c r="L59" s="297"/>
      <c r="M59" s="297"/>
      <c r="N59" s="297"/>
      <c r="O59" s="297"/>
      <c r="P59" s="297"/>
      <c r="Q59" s="297"/>
      <c r="R59" s="297"/>
      <c r="S59" s="306"/>
      <c r="T59" s="307"/>
    </row>
    <row r="60" spans="1:20" s="421" customFormat="1" ht="18" hidden="1" thickBot="1">
      <c r="A60" s="307"/>
      <c r="B60" s="297"/>
      <c r="C60" s="433"/>
      <c r="D60" s="297"/>
      <c r="E60" s="297"/>
      <c r="F60" s="297"/>
      <c r="G60" s="297"/>
      <c r="H60" s="297"/>
      <c r="J60" s="297"/>
      <c r="K60" s="297"/>
      <c r="L60" s="297"/>
      <c r="M60" s="297"/>
      <c r="N60" s="297"/>
      <c r="O60" s="297"/>
      <c r="P60" s="297"/>
      <c r="Q60" s="297"/>
      <c r="R60" s="297"/>
      <c r="S60" s="306"/>
      <c r="T60" s="307"/>
    </row>
    <row r="61" spans="1:20" s="421" customFormat="1" ht="15.75" hidden="1" thickBot="1">
      <c r="A61" s="307"/>
      <c r="B61" s="297"/>
      <c r="C61" s="434"/>
      <c r="D61" s="297"/>
      <c r="E61" s="297"/>
      <c r="F61" s="297"/>
      <c r="G61" s="297"/>
      <c r="H61" s="297"/>
      <c r="J61" s="297"/>
      <c r="K61" s="297"/>
      <c r="L61" s="297"/>
      <c r="M61" s="297"/>
      <c r="N61" s="297"/>
      <c r="O61" s="297"/>
      <c r="P61" s="297"/>
      <c r="Q61" s="297"/>
      <c r="R61" s="297"/>
      <c r="S61" s="306"/>
      <c r="T61" s="307"/>
    </row>
    <row r="62" spans="1:20" s="421" customFormat="1" ht="18" hidden="1" thickBot="1">
      <c r="A62" s="307"/>
      <c r="B62" s="297"/>
      <c r="C62" s="433"/>
      <c r="D62" s="297"/>
      <c r="E62" s="297"/>
      <c r="F62" s="297"/>
      <c r="G62" s="297"/>
      <c r="H62" s="297"/>
      <c r="J62" s="297"/>
      <c r="K62" s="297"/>
      <c r="L62" s="297"/>
      <c r="M62" s="297"/>
      <c r="N62" s="297"/>
      <c r="O62" s="297"/>
      <c r="P62" s="297"/>
      <c r="Q62" s="297"/>
      <c r="R62" s="297"/>
      <c r="S62" s="306"/>
      <c r="T62" s="307"/>
    </row>
    <row r="63" spans="1:20" s="421" customFormat="1" ht="15.75" hidden="1" thickBot="1">
      <c r="A63" s="307"/>
      <c r="B63" s="297"/>
      <c r="C63" s="435"/>
      <c r="D63" s="435"/>
      <c r="E63" s="435"/>
      <c r="F63" s="436"/>
      <c r="G63" s="436"/>
      <c r="H63" s="436"/>
      <c r="J63" s="297"/>
      <c r="K63" s="297"/>
      <c r="L63" s="297"/>
      <c r="M63" s="297"/>
      <c r="N63" s="297"/>
      <c r="O63" s="297"/>
      <c r="P63" s="297"/>
      <c r="Q63" s="297"/>
      <c r="R63" s="297"/>
      <c r="S63" s="306"/>
      <c r="T63" s="307"/>
    </row>
    <row r="64" spans="1:20" s="421" customFormat="1" ht="15.75" hidden="1" thickBot="1">
      <c r="A64" s="307"/>
      <c r="B64" s="297"/>
      <c r="C64" s="437"/>
      <c r="D64" s="435"/>
      <c r="E64" s="435"/>
      <c r="F64" s="435"/>
      <c r="G64" s="438"/>
      <c r="H64" s="438"/>
      <c r="J64" s="297"/>
      <c r="K64" s="297"/>
      <c r="L64" s="297"/>
      <c r="M64" s="297"/>
      <c r="N64" s="297"/>
      <c r="O64" s="297"/>
      <c r="P64" s="297"/>
      <c r="Q64" s="297"/>
      <c r="R64" s="297"/>
      <c r="S64" s="306"/>
      <c r="T64" s="307"/>
    </row>
    <row r="65" ht="15.75" hidden="1" thickBot="1"/>
    <row r="66" spans="1:19" s="339" customFormat="1" ht="29.25" customHeight="1">
      <c r="A66" s="302"/>
      <c r="B66" s="335" t="s">
        <v>86</v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7"/>
      <c r="S66" s="338"/>
    </row>
    <row r="67" spans="1:19" ht="31.5" customHeight="1">
      <c r="A67" s="303"/>
      <c r="B67" s="340">
        <v>1</v>
      </c>
      <c r="C67" s="341" t="s">
        <v>85</v>
      </c>
      <c r="D67" s="342">
        <v>43101</v>
      </c>
      <c r="E67" s="343" t="s">
        <v>84</v>
      </c>
      <c r="F67" s="344">
        <v>1500</v>
      </c>
      <c r="G67" s="344">
        <v>84</v>
      </c>
      <c r="H67" s="344">
        <v>84</v>
      </c>
      <c r="I67" s="344">
        <f>ROUND(F67/G67*H67,0)</f>
        <v>1500</v>
      </c>
      <c r="J67" s="344">
        <f>ROUND(I67*25%,0)</f>
        <v>375</v>
      </c>
      <c r="K67" s="344">
        <f>ROUND(I67*10%,0)</f>
        <v>150</v>
      </c>
      <c r="L67" s="344"/>
      <c r="M67" s="344">
        <f>I67-J67-K67-L67</f>
        <v>975</v>
      </c>
      <c r="N67" s="344">
        <f>ROUND(M67*0.1,0)</f>
        <v>98</v>
      </c>
      <c r="O67" s="344">
        <f>I67-J67-K67-N67</f>
        <v>877</v>
      </c>
      <c r="P67" s="439" t="s">
        <v>30</v>
      </c>
      <c r="Q67" s="345">
        <f>ROUND(I67*2.25/100,2)</f>
        <v>33.75</v>
      </c>
      <c r="R67" s="346">
        <f>I67+Q67</f>
        <v>1533.75</v>
      </c>
      <c r="S67" s="338"/>
    </row>
    <row r="68" spans="1:19" ht="31.5" customHeight="1">
      <c r="A68" s="303"/>
      <c r="B68" s="340"/>
      <c r="C68" s="341"/>
      <c r="D68" s="342">
        <v>43132</v>
      </c>
      <c r="E68" s="343"/>
      <c r="F68" s="344">
        <v>1500</v>
      </c>
      <c r="G68" s="344">
        <v>84</v>
      </c>
      <c r="H68" s="344">
        <v>80</v>
      </c>
      <c r="I68" s="344">
        <f>ROUND(F68/G68*H68,0)</f>
        <v>1429</v>
      </c>
      <c r="J68" s="344">
        <f>ROUND(I68*25%,0)</f>
        <v>357</v>
      </c>
      <c r="K68" s="344">
        <f>ROUND(I68*10%,0)</f>
        <v>143</v>
      </c>
      <c r="L68" s="344"/>
      <c r="M68" s="344">
        <f>I68-J68-K68-L68</f>
        <v>929</v>
      </c>
      <c r="N68" s="344">
        <f>ROUND(M68*0.1,0)</f>
        <v>93</v>
      </c>
      <c r="O68" s="344">
        <f>I68-J68-K68-N68</f>
        <v>836</v>
      </c>
      <c r="P68" s="439" t="s">
        <v>30</v>
      </c>
      <c r="Q68" s="345">
        <f>ROUND(I68*2.25/100,2)</f>
        <v>32.15</v>
      </c>
      <c r="R68" s="346">
        <f>I68+Q68</f>
        <v>1461.15</v>
      </c>
      <c r="S68" s="338"/>
    </row>
    <row r="69" spans="1:18" ht="22.5" customHeight="1">
      <c r="A69" s="303"/>
      <c r="B69" s="347" t="s">
        <v>7</v>
      </c>
      <c r="C69" s="348"/>
      <c r="D69" s="348"/>
      <c r="E69" s="349"/>
      <c r="F69" s="350"/>
      <c r="G69" s="350"/>
      <c r="H69" s="350">
        <f>SUM(H67:H68)</f>
        <v>164</v>
      </c>
      <c r="I69" s="350"/>
      <c r="J69" s="350">
        <f aca="true" t="shared" si="4" ref="J69:O69">SUM(J67:J68)</f>
        <v>732</v>
      </c>
      <c r="K69" s="350">
        <f t="shared" si="4"/>
        <v>293</v>
      </c>
      <c r="L69" s="350">
        <f t="shared" si="4"/>
        <v>0</v>
      </c>
      <c r="M69" s="350">
        <f t="shared" si="4"/>
        <v>1904</v>
      </c>
      <c r="N69" s="350">
        <f t="shared" si="4"/>
        <v>191</v>
      </c>
      <c r="O69" s="350">
        <f t="shared" si="4"/>
        <v>1713</v>
      </c>
      <c r="P69" s="350"/>
      <c r="Q69" s="350">
        <f>SUM(Q67:Q68)</f>
        <v>65.9</v>
      </c>
      <c r="R69" s="351">
        <f>SUM(R67:R68)</f>
        <v>2994.9</v>
      </c>
    </row>
    <row r="70" spans="1:18" ht="31.5" customHeight="1">
      <c r="A70" s="303"/>
      <c r="B70" s="340">
        <v>2</v>
      </c>
      <c r="C70" s="341" t="s">
        <v>83</v>
      </c>
      <c r="D70" s="342">
        <v>43101</v>
      </c>
      <c r="E70" s="343" t="s">
        <v>82</v>
      </c>
      <c r="F70" s="344">
        <v>1000</v>
      </c>
      <c r="G70" s="344">
        <v>100</v>
      </c>
      <c r="H70" s="344">
        <v>100</v>
      </c>
      <c r="I70" s="344">
        <f>ROUND(F70/G70*H70,0)</f>
        <v>1000</v>
      </c>
      <c r="J70" s="344">
        <f>ROUND(I70*25%,0)</f>
        <v>250</v>
      </c>
      <c r="K70" s="344">
        <f>ROUND(I70*10%,0)</f>
        <v>100</v>
      </c>
      <c r="L70" s="344"/>
      <c r="M70" s="344">
        <f>I70-J70-K70-L70</f>
        <v>650</v>
      </c>
      <c r="N70" s="344">
        <f>ROUND(M70*0.1,0)</f>
        <v>65</v>
      </c>
      <c r="O70" s="344">
        <f>I70-J70-K70-N70</f>
        <v>585</v>
      </c>
      <c r="P70" s="439" t="s">
        <v>30</v>
      </c>
      <c r="Q70" s="345">
        <f>ROUND(I70*2.25/100,2)</f>
        <v>22.5</v>
      </c>
      <c r="R70" s="346">
        <f>I70+Q70</f>
        <v>1022.5</v>
      </c>
    </row>
    <row r="71" spans="1:19" ht="31.5" customHeight="1">
      <c r="A71" s="303"/>
      <c r="B71" s="340"/>
      <c r="C71" s="341"/>
      <c r="D71" s="342">
        <v>43132</v>
      </c>
      <c r="E71" s="343"/>
      <c r="F71" s="344">
        <v>1000</v>
      </c>
      <c r="G71" s="344">
        <v>100</v>
      </c>
      <c r="H71" s="344">
        <v>94</v>
      </c>
      <c r="I71" s="344">
        <f>ROUND(F71/G71*H71,0)</f>
        <v>940</v>
      </c>
      <c r="J71" s="344">
        <f>ROUND(I71*25%,0)</f>
        <v>235</v>
      </c>
      <c r="K71" s="344">
        <f>ROUND(I71*10%,0)</f>
        <v>94</v>
      </c>
      <c r="L71" s="344"/>
      <c r="M71" s="344">
        <f>I71-J71-K71-L71</f>
        <v>611</v>
      </c>
      <c r="N71" s="344">
        <f>ROUND(M71*0.1,0)</f>
        <v>61</v>
      </c>
      <c r="O71" s="344">
        <f>I71-J71-K71-N71</f>
        <v>550</v>
      </c>
      <c r="P71" s="439" t="s">
        <v>30</v>
      </c>
      <c r="Q71" s="345">
        <f>ROUND(I71*2.25/100,2)</f>
        <v>21.15</v>
      </c>
      <c r="R71" s="346">
        <f>I71+Q71</f>
        <v>961.15</v>
      </c>
      <c r="S71" s="338"/>
    </row>
    <row r="72" spans="1:18" ht="22.5" customHeight="1" thickBot="1">
      <c r="A72" s="303"/>
      <c r="B72" s="347" t="s">
        <v>7</v>
      </c>
      <c r="C72" s="348"/>
      <c r="D72" s="348"/>
      <c r="E72" s="349"/>
      <c r="F72" s="350"/>
      <c r="G72" s="350"/>
      <c r="H72" s="350">
        <f>SUM(H70:H71)</f>
        <v>194</v>
      </c>
      <c r="I72" s="350"/>
      <c r="J72" s="350">
        <f aca="true" t="shared" si="5" ref="J72:R72">SUM(J70:J71)</f>
        <v>485</v>
      </c>
      <c r="K72" s="350">
        <f t="shared" si="5"/>
        <v>194</v>
      </c>
      <c r="L72" s="350">
        <f t="shared" si="5"/>
        <v>0</v>
      </c>
      <c r="M72" s="350">
        <f t="shared" si="5"/>
        <v>1261</v>
      </c>
      <c r="N72" s="350">
        <f t="shared" si="5"/>
        <v>126</v>
      </c>
      <c r="O72" s="350">
        <f t="shared" si="5"/>
        <v>1135</v>
      </c>
      <c r="P72" s="350">
        <f t="shared" si="5"/>
        <v>0</v>
      </c>
      <c r="Q72" s="350">
        <f t="shared" si="5"/>
        <v>43.65</v>
      </c>
      <c r="R72" s="351">
        <f t="shared" si="5"/>
        <v>1983.65</v>
      </c>
    </row>
    <row r="73" spans="1:18" ht="33.75" customHeight="1">
      <c r="A73" s="303"/>
      <c r="B73" s="352" t="s">
        <v>81</v>
      </c>
      <c r="C73" s="353"/>
      <c r="D73" s="353"/>
      <c r="E73" s="354"/>
      <c r="F73" s="355"/>
      <c r="G73" s="355"/>
      <c r="H73" s="356"/>
      <c r="I73" s="356">
        <f aca="true" t="shared" si="6" ref="I73:O74">I67+I70</f>
        <v>2500</v>
      </c>
      <c r="J73" s="356">
        <f t="shared" si="6"/>
        <v>625</v>
      </c>
      <c r="K73" s="356">
        <f t="shared" si="6"/>
        <v>250</v>
      </c>
      <c r="L73" s="356">
        <f t="shared" si="6"/>
        <v>0</v>
      </c>
      <c r="M73" s="356">
        <f t="shared" si="6"/>
        <v>1625</v>
      </c>
      <c r="N73" s="356">
        <f t="shared" si="6"/>
        <v>163</v>
      </c>
      <c r="O73" s="356">
        <f t="shared" si="6"/>
        <v>1462</v>
      </c>
      <c r="P73" s="356"/>
      <c r="Q73" s="356">
        <f>Q67+Q70</f>
        <v>56.25</v>
      </c>
      <c r="R73" s="357">
        <f>R67+R70</f>
        <v>2556.25</v>
      </c>
    </row>
    <row r="74" spans="1:18" ht="33.75" customHeight="1">
      <c r="A74" s="303"/>
      <c r="B74" s="358" t="s">
        <v>80</v>
      </c>
      <c r="C74" s="359"/>
      <c r="D74" s="359"/>
      <c r="E74" s="360"/>
      <c r="F74" s="361"/>
      <c r="G74" s="361"/>
      <c r="H74" s="362"/>
      <c r="I74" s="362">
        <f t="shared" si="6"/>
        <v>2369</v>
      </c>
      <c r="J74" s="362">
        <f t="shared" si="6"/>
        <v>592</v>
      </c>
      <c r="K74" s="362">
        <f t="shared" si="6"/>
        <v>237</v>
      </c>
      <c r="L74" s="362">
        <f t="shared" si="6"/>
        <v>0</v>
      </c>
      <c r="M74" s="362">
        <f t="shared" si="6"/>
        <v>1540</v>
      </c>
      <c r="N74" s="362">
        <f t="shared" si="6"/>
        <v>154</v>
      </c>
      <c r="O74" s="362">
        <f t="shared" si="6"/>
        <v>1386</v>
      </c>
      <c r="P74" s="362"/>
      <c r="Q74" s="362">
        <f>Q68+Q71</f>
        <v>53.3</v>
      </c>
      <c r="R74" s="363">
        <f>R68+R71</f>
        <v>2422.3</v>
      </c>
    </row>
    <row r="75" spans="1:18" ht="33.75" customHeight="1" thickBot="1">
      <c r="A75" s="303"/>
      <c r="B75" s="364" t="s">
        <v>79</v>
      </c>
      <c r="C75" s="365"/>
      <c r="D75" s="365"/>
      <c r="E75" s="366"/>
      <c r="F75" s="367"/>
      <c r="G75" s="367"/>
      <c r="H75" s="368"/>
      <c r="I75" s="368">
        <f aca="true" t="shared" si="7" ref="I75:O75">SUM(I73:I74)</f>
        <v>4869</v>
      </c>
      <c r="J75" s="368">
        <f t="shared" si="7"/>
        <v>1217</v>
      </c>
      <c r="K75" s="368">
        <f t="shared" si="7"/>
        <v>487</v>
      </c>
      <c r="L75" s="368">
        <f t="shared" si="7"/>
        <v>0</v>
      </c>
      <c r="M75" s="368">
        <f t="shared" si="7"/>
        <v>3165</v>
      </c>
      <c r="N75" s="368">
        <f t="shared" si="7"/>
        <v>317</v>
      </c>
      <c r="O75" s="368">
        <f t="shared" si="7"/>
        <v>2848</v>
      </c>
      <c r="P75" s="368"/>
      <c r="Q75" s="368">
        <f>SUM(Q73:Q74)</f>
        <v>109.55</v>
      </c>
      <c r="R75" s="369">
        <f>SUM(R73:R74)</f>
        <v>4978.55</v>
      </c>
    </row>
    <row r="76" spans="1:18" ht="33.75" customHeight="1" thickBot="1">
      <c r="A76" s="303"/>
      <c r="B76" s="440" t="s">
        <v>78</v>
      </c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</row>
    <row r="77" spans="1:18" ht="38.25" customHeight="1">
      <c r="A77" s="303"/>
      <c r="B77" s="442" t="s">
        <v>77</v>
      </c>
      <c r="C77" s="443"/>
      <c r="D77" s="443"/>
      <c r="E77" s="444"/>
      <c r="F77" s="445"/>
      <c r="G77" s="445"/>
      <c r="H77" s="445"/>
      <c r="I77" s="446">
        <f aca="true" t="shared" si="8" ref="I77:O78">I21+I73</f>
        <v>4450</v>
      </c>
      <c r="J77" s="446">
        <f t="shared" si="8"/>
        <v>1113</v>
      </c>
      <c r="K77" s="446">
        <f t="shared" si="8"/>
        <v>445</v>
      </c>
      <c r="L77" s="446">
        <f t="shared" si="8"/>
        <v>0</v>
      </c>
      <c r="M77" s="446">
        <f t="shared" si="8"/>
        <v>2892</v>
      </c>
      <c r="N77" s="446">
        <f t="shared" si="8"/>
        <v>290</v>
      </c>
      <c r="O77" s="446">
        <f t="shared" si="8"/>
        <v>2602</v>
      </c>
      <c r="P77" s="446"/>
      <c r="Q77" s="446">
        <f>Q21+Q73</f>
        <v>100.13</v>
      </c>
      <c r="R77" s="446">
        <f>R21+R73</f>
        <v>4550.13</v>
      </c>
    </row>
    <row r="78" spans="1:18" ht="38.25" customHeight="1" thickBot="1">
      <c r="A78" s="303"/>
      <c r="B78" s="447" t="s">
        <v>69</v>
      </c>
      <c r="C78" s="448"/>
      <c r="D78" s="448"/>
      <c r="E78" s="449"/>
      <c r="F78" s="450"/>
      <c r="G78" s="450"/>
      <c r="H78" s="450"/>
      <c r="I78" s="446">
        <f t="shared" si="8"/>
        <v>4494</v>
      </c>
      <c r="J78" s="446">
        <f t="shared" si="8"/>
        <v>1123</v>
      </c>
      <c r="K78" s="446">
        <f t="shared" si="8"/>
        <v>450</v>
      </c>
      <c r="L78" s="446">
        <f t="shared" si="8"/>
        <v>0</v>
      </c>
      <c r="M78" s="446">
        <f t="shared" si="8"/>
        <v>2921</v>
      </c>
      <c r="N78" s="446">
        <f t="shared" si="8"/>
        <v>292</v>
      </c>
      <c r="O78" s="446">
        <f t="shared" si="8"/>
        <v>2629</v>
      </c>
      <c r="P78" s="446"/>
      <c r="Q78" s="446">
        <f>Q22+Q74</f>
        <v>101.11</v>
      </c>
      <c r="R78" s="446">
        <f>R22+R74</f>
        <v>4595.110000000001</v>
      </c>
    </row>
    <row r="79" spans="2:21" s="451" customFormat="1" ht="33.75" customHeight="1" thickBot="1">
      <c r="B79" s="452" t="s">
        <v>60</v>
      </c>
      <c r="C79" s="453"/>
      <c r="D79" s="453"/>
      <c r="E79" s="454"/>
      <c r="F79" s="455"/>
      <c r="G79" s="455"/>
      <c r="H79" s="455"/>
      <c r="I79" s="456">
        <f aca="true" t="shared" si="9" ref="I79:O79">SUM(I77:I78)</f>
        <v>8944</v>
      </c>
      <c r="J79" s="456">
        <f t="shared" si="9"/>
        <v>2236</v>
      </c>
      <c r="K79" s="456">
        <f t="shared" si="9"/>
        <v>895</v>
      </c>
      <c r="L79" s="456">
        <f t="shared" si="9"/>
        <v>0</v>
      </c>
      <c r="M79" s="456">
        <f t="shared" si="9"/>
        <v>5813</v>
      </c>
      <c r="N79" s="456">
        <f t="shared" si="9"/>
        <v>582</v>
      </c>
      <c r="O79" s="456">
        <f t="shared" si="9"/>
        <v>5231</v>
      </c>
      <c r="P79" s="456"/>
      <c r="Q79" s="456">
        <f>SUM(Q77:Q78)</f>
        <v>201.24</v>
      </c>
      <c r="R79" s="456">
        <f>SUM(R77:R78)</f>
        <v>9145.240000000002</v>
      </c>
      <c r="S79" s="306"/>
      <c r="T79" s="307"/>
      <c r="U79" s="307"/>
    </row>
    <row r="80" spans="9:21" ht="15">
      <c r="I80" s="297"/>
      <c r="J80" s="421"/>
      <c r="K80" s="457"/>
      <c r="S80" s="297"/>
      <c r="T80" s="297"/>
      <c r="U80" s="297"/>
    </row>
    <row r="81" spans="9:21" ht="15">
      <c r="I81" s="297"/>
      <c r="J81" s="421"/>
      <c r="K81" s="457"/>
      <c r="S81" s="297"/>
      <c r="T81" s="297"/>
      <c r="U81" s="421"/>
    </row>
    <row r="82" spans="9:21" ht="15.75">
      <c r="I82" s="297"/>
      <c r="J82" s="421"/>
      <c r="K82" s="458"/>
      <c r="L82" s="459"/>
      <c r="S82" s="297"/>
      <c r="T82" s="297"/>
      <c r="U82" s="297"/>
    </row>
    <row r="83" spans="1:21" ht="24.75" customHeight="1">
      <c r="A83" s="303"/>
      <c r="B83" s="293"/>
      <c r="C83" s="418"/>
      <c r="D83" s="377"/>
      <c r="E83" s="377"/>
      <c r="F83" s="377"/>
      <c r="G83" s="377"/>
      <c r="H83" s="377"/>
      <c r="I83" s="377"/>
      <c r="J83" s="419"/>
      <c r="K83" s="460"/>
      <c r="L83" s="293"/>
      <c r="M83" s="293"/>
      <c r="N83" s="293"/>
      <c r="O83" s="293"/>
      <c r="P83" s="293"/>
      <c r="Q83" s="293"/>
      <c r="R83" s="293"/>
      <c r="S83" s="293"/>
      <c r="T83" s="293"/>
      <c r="U83" s="293"/>
    </row>
    <row r="84" spans="3:21" s="303" customFormat="1" ht="15.75">
      <c r="C84" s="422" t="s">
        <v>27</v>
      </c>
      <c r="D84" s="293"/>
      <c r="E84" s="293"/>
      <c r="F84" s="293"/>
      <c r="G84" s="293"/>
      <c r="H84" s="293"/>
      <c r="I84" s="293"/>
      <c r="J84" s="296"/>
      <c r="K84" s="461"/>
      <c r="L84" s="293"/>
      <c r="M84" s="293"/>
      <c r="N84" s="293"/>
      <c r="O84" s="293"/>
      <c r="P84" s="293"/>
      <c r="Q84" s="293"/>
      <c r="R84" s="293"/>
      <c r="S84" s="293"/>
      <c r="T84" s="293"/>
      <c r="U84" s="293"/>
    </row>
    <row r="85" spans="2:21" ht="15.75">
      <c r="B85" s="307"/>
      <c r="C85" s="422"/>
      <c r="I85" s="297"/>
      <c r="J85" s="421"/>
      <c r="K85" s="457"/>
      <c r="S85" s="297"/>
      <c r="T85" s="297"/>
      <c r="U85" s="297"/>
    </row>
    <row r="86" spans="2:21" ht="15.75">
      <c r="B86" s="307"/>
      <c r="C86" s="462" t="s">
        <v>128</v>
      </c>
      <c r="I86" s="297"/>
      <c r="J86" s="421"/>
      <c r="K86" s="457"/>
      <c r="S86" s="297"/>
      <c r="T86" s="297"/>
      <c r="U86" s="297"/>
    </row>
    <row r="87" spans="9:21" ht="15">
      <c r="I87" s="297"/>
      <c r="J87" s="421"/>
      <c r="K87" s="457"/>
      <c r="S87" s="297"/>
      <c r="T87" s="297"/>
      <c r="U87" s="297"/>
    </row>
    <row r="88" spans="3:21" ht="30">
      <c r="C88" s="463" t="s">
        <v>131</v>
      </c>
      <c r="I88" s="297"/>
      <c r="J88" s="421"/>
      <c r="K88" s="457"/>
      <c r="S88" s="297"/>
      <c r="T88" s="297"/>
      <c r="U88" s="297"/>
    </row>
    <row r="89" spans="9:21" ht="15">
      <c r="I89" s="297"/>
      <c r="J89" s="421"/>
      <c r="K89" s="457"/>
      <c r="S89" s="297"/>
      <c r="T89" s="297"/>
      <c r="U89" s="297"/>
    </row>
    <row r="90" spans="9:21" ht="15">
      <c r="I90" s="297"/>
      <c r="J90" s="421"/>
      <c r="K90" s="457"/>
      <c r="S90" s="297"/>
      <c r="T90" s="297"/>
      <c r="U90" s="297"/>
    </row>
    <row r="91" spans="9:21" ht="15">
      <c r="I91" s="297"/>
      <c r="J91" s="421"/>
      <c r="K91" s="457"/>
      <c r="S91" s="297"/>
      <c r="T91" s="297"/>
      <c r="U91" s="297"/>
    </row>
    <row r="92" spans="9:21" ht="15">
      <c r="I92" s="297"/>
      <c r="J92" s="421"/>
      <c r="K92" s="457"/>
      <c r="S92" s="297"/>
      <c r="T92" s="297"/>
      <c r="U92" s="297"/>
    </row>
    <row r="93" spans="9:21" ht="15">
      <c r="I93" s="297"/>
      <c r="J93" s="421"/>
      <c r="K93" s="457"/>
      <c r="S93" s="297"/>
      <c r="T93" s="297"/>
      <c r="U93" s="297"/>
    </row>
    <row r="94" spans="3:21" ht="21">
      <c r="C94" s="425"/>
      <c r="D94" s="426"/>
      <c r="E94" s="426"/>
      <c r="F94" s="426"/>
      <c r="G94" s="426"/>
      <c r="I94" s="297"/>
      <c r="J94" s="421"/>
      <c r="K94" s="457"/>
      <c r="S94" s="297"/>
      <c r="T94" s="297"/>
      <c r="U94" s="297"/>
    </row>
    <row r="95" spans="3:21" ht="15.75">
      <c r="C95" s="427"/>
      <c r="D95" s="428"/>
      <c r="E95" s="428"/>
      <c r="F95" s="428"/>
      <c r="G95" s="428"/>
      <c r="H95" s="429"/>
      <c r="I95" s="429"/>
      <c r="J95" s="430"/>
      <c r="K95" s="464"/>
      <c r="L95" s="429"/>
      <c r="S95" s="297"/>
      <c r="T95" s="297"/>
      <c r="U95" s="297"/>
    </row>
  </sheetData>
  <sheetProtection/>
  <mergeCells count="74">
    <mergeCell ref="B79:E79"/>
    <mergeCell ref="B72:E72"/>
    <mergeCell ref="B73:E73"/>
    <mergeCell ref="B74:E74"/>
    <mergeCell ref="B75:E75"/>
    <mergeCell ref="B77:E77"/>
    <mergeCell ref="B78:E78"/>
    <mergeCell ref="B67:B68"/>
    <mergeCell ref="C67:C68"/>
    <mergeCell ref="E67:E68"/>
    <mergeCell ref="B69:E69"/>
    <mergeCell ref="B70:B71"/>
    <mergeCell ref="C70:C71"/>
    <mergeCell ref="E70:E71"/>
    <mergeCell ref="F42:G42"/>
    <mergeCell ref="C43:G43"/>
    <mergeCell ref="H44:K44"/>
    <mergeCell ref="C63:E63"/>
    <mergeCell ref="D64:F64"/>
    <mergeCell ref="B66:R66"/>
    <mergeCell ref="F36:G36"/>
    <mergeCell ref="F37:G37"/>
    <mergeCell ref="F38:G38"/>
    <mergeCell ref="F39:G39"/>
    <mergeCell ref="F40:G40"/>
    <mergeCell ref="F41:G41"/>
    <mergeCell ref="F31:G31"/>
    <mergeCell ref="F32:G32"/>
    <mergeCell ref="F33:G33"/>
    <mergeCell ref="F34:G34"/>
    <mergeCell ref="I34:N34"/>
    <mergeCell ref="F35:G35"/>
    <mergeCell ref="B22:E22"/>
    <mergeCell ref="B23:E23"/>
    <mergeCell ref="F28:G28"/>
    <mergeCell ref="N28:T28"/>
    <mergeCell ref="F29:G29"/>
    <mergeCell ref="F30:G30"/>
    <mergeCell ref="B17:E17"/>
    <mergeCell ref="B18:B19"/>
    <mergeCell ref="C18:C19"/>
    <mergeCell ref="E18:E19"/>
    <mergeCell ref="B20:E20"/>
    <mergeCell ref="B21:E21"/>
    <mergeCell ref="P11:P12"/>
    <mergeCell ref="Q11:Q12"/>
    <mergeCell ref="R11:R12"/>
    <mergeCell ref="S11:S13"/>
    <mergeCell ref="B14:R14"/>
    <mergeCell ref="B15:B16"/>
    <mergeCell ref="C15:C16"/>
    <mergeCell ref="E15:E16"/>
    <mergeCell ref="I11:I12"/>
    <mergeCell ref="J11:K11"/>
    <mergeCell ref="L11:L12"/>
    <mergeCell ref="M11:M12"/>
    <mergeCell ref="N11:N12"/>
    <mergeCell ref="O11:O12"/>
    <mergeCell ref="B7:R7"/>
    <mergeCell ref="B8:R8"/>
    <mergeCell ref="B10:E10"/>
    <mergeCell ref="B11:B12"/>
    <mergeCell ref="C11:C12"/>
    <mergeCell ref="D11:D12"/>
    <mergeCell ref="E11:E12"/>
    <mergeCell ref="F11:F12"/>
    <mergeCell ref="G11:G12"/>
    <mergeCell ref="H11:H12"/>
    <mergeCell ref="B1:F1"/>
    <mergeCell ref="N1:R1"/>
    <mergeCell ref="B2:F2"/>
    <mergeCell ref="B3:F3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="70" zoomScaleNormal="70" zoomScaleSheetLayoutView="90" zoomScalePageLayoutView="0" workbookViewId="0" topLeftCell="B1">
      <selection activeCell="B2" sqref="B2:F2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06" customWidth="1"/>
    <col min="4" max="5" width="22.7109375" style="16" customWidth="1"/>
    <col min="6" max="6" width="22.57421875" style="16" customWidth="1"/>
    <col min="7" max="7" width="16.57421875" style="16" customWidth="1"/>
    <col min="8" max="9" width="11.421875" style="16" customWidth="1"/>
    <col min="10" max="10" width="11.421875" style="169" customWidth="1"/>
    <col min="11" max="11" width="15.28125" style="101" customWidth="1"/>
    <col min="12" max="12" width="19.00390625" style="102" customWidth="1"/>
    <col min="13" max="13" width="17.421875" style="101" customWidth="1"/>
    <col min="14" max="15" width="20.140625" style="16" customWidth="1"/>
    <col min="16" max="19" width="18.140625" style="16" customWidth="1"/>
    <col min="20" max="20" width="32.57421875" style="16" customWidth="1"/>
    <col min="21" max="21" width="21.00390625" style="16" customWidth="1"/>
    <col min="22" max="22" width="19.421875" style="16" customWidth="1"/>
    <col min="23" max="23" width="9.140625" style="24" customWidth="1"/>
    <col min="24" max="25" width="16.7109375" style="24" customWidth="1"/>
    <col min="26" max="16384" width="9.140625" style="24" customWidth="1"/>
  </cols>
  <sheetData>
    <row r="1" spans="2:24" s="1" customFormat="1" ht="24" customHeight="1">
      <c r="B1" s="200" t="s">
        <v>26</v>
      </c>
      <c r="C1" s="200"/>
      <c r="D1" s="200"/>
      <c r="E1" s="200"/>
      <c r="F1" s="200"/>
      <c r="G1" s="2"/>
      <c r="H1" s="3"/>
      <c r="I1" s="3"/>
      <c r="J1" s="166"/>
      <c r="K1" s="4"/>
      <c r="L1" s="5"/>
      <c r="M1" s="4"/>
      <c r="N1" s="3"/>
      <c r="O1" s="3"/>
      <c r="P1" s="3"/>
      <c r="R1" s="201" t="s">
        <v>39</v>
      </c>
      <c r="S1" s="201"/>
      <c r="T1" s="201"/>
      <c r="U1" s="201"/>
      <c r="V1" s="201"/>
      <c r="W1" s="6"/>
      <c r="X1" s="6"/>
    </row>
    <row r="2" spans="2:22" s="1" customFormat="1" ht="24" customHeight="1">
      <c r="B2" s="200" t="s">
        <v>164</v>
      </c>
      <c r="C2" s="200"/>
      <c r="D2" s="200"/>
      <c r="E2" s="200"/>
      <c r="F2" s="200"/>
      <c r="G2" s="7"/>
      <c r="H2" s="8"/>
      <c r="I2" s="8"/>
      <c r="J2" s="167"/>
      <c r="K2" s="9"/>
      <c r="L2" s="10"/>
      <c r="M2" s="9"/>
      <c r="N2" s="8"/>
      <c r="O2" s="8"/>
      <c r="P2" s="8"/>
      <c r="Q2" s="8"/>
      <c r="R2" s="8"/>
      <c r="S2" s="8"/>
      <c r="T2" s="11"/>
      <c r="U2" s="11"/>
      <c r="V2" s="12"/>
    </row>
    <row r="3" spans="1:15" s="16" customFormat="1" ht="24" customHeight="1">
      <c r="A3" s="13"/>
      <c r="B3" s="200" t="s">
        <v>19</v>
      </c>
      <c r="C3" s="200"/>
      <c r="D3" s="200"/>
      <c r="E3" s="200"/>
      <c r="F3" s="200"/>
      <c r="G3" s="12"/>
      <c r="H3" s="12"/>
      <c r="I3" s="12"/>
      <c r="J3" s="168"/>
      <c r="K3" s="14"/>
      <c r="L3" s="15"/>
      <c r="M3" s="14"/>
      <c r="N3" s="12"/>
      <c r="O3" s="12"/>
    </row>
    <row r="4" spans="1:22" s="16" customFormat="1" ht="24" customHeight="1">
      <c r="A4" s="13"/>
      <c r="B4" s="200" t="s">
        <v>38</v>
      </c>
      <c r="C4" s="200"/>
      <c r="D4" s="200"/>
      <c r="E4" s="200"/>
      <c r="F4" s="200"/>
      <c r="G4" s="12"/>
      <c r="H4" s="12"/>
      <c r="I4" s="12"/>
      <c r="J4" s="168"/>
      <c r="K4" s="14"/>
      <c r="L4" s="15"/>
      <c r="M4" s="14"/>
      <c r="N4" s="12"/>
      <c r="O4" s="12"/>
      <c r="P4" s="12"/>
      <c r="Q4" s="12"/>
      <c r="R4" s="12"/>
      <c r="S4" s="12"/>
      <c r="T4" s="12"/>
      <c r="U4" s="12"/>
      <c r="V4" s="12"/>
    </row>
    <row r="5" spans="1:22" s="16" customFormat="1" ht="24" customHeight="1">
      <c r="A5" s="13"/>
      <c r="B5" s="200" t="s">
        <v>46</v>
      </c>
      <c r="C5" s="200"/>
      <c r="D5" s="200"/>
      <c r="E5" s="200"/>
      <c r="F5" s="200"/>
      <c r="G5" s="7"/>
      <c r="H5" s="7"/>
      <c r="I5" s="7"/>
      <c r="J5" s="170"/>
      <c r="K5" s="17"/>
      <c r="L5" s="18"/>
      <c r="M5" s="19"/>
      <c r="N5" s="20"/>
      <c r="O5" s="20"/>
      <c r="P5" s="20"/>
      <c r="Q5" s="20"/>
      <c r="R5" s="20"/>
      <c r="S5" s="21"/>
      <c r="T5" s="21"/>
      <c r="U5" s="21"/>
      <c r="V5" s="12"/>
    </row>
    <row r="6" spans="1:22" ht="9.75" customHeight="1">
      <c r="A6" s="22"/>
      <c r="B6" s="12"/>
      <c r="C6" s="23"/>
      <c r="D6" s="20"/>
      <c r="E6" s="20"/>
      <c r="F6" s="20"/>
      <c r="G6" s="20"/>
      <c r="H6" s="20"/>
      <c r="I6" s="20"/>
      <c r="J6" s="20"/>
      <c r="K6" s="19"/>
      <c r="L6" s="18"/>
      <c r="M6" s="19"/>
      <c r="N6" s="20"/>
      <c r="O6" s="20"/>
      <c r="P6" s="20"/>
      <c r="Q6" s="20"/>
      <c r="R6" s="20"/>
      <c r="S6" s="21"/>
      <c r="T6" s="21"/>
      <c r="U6" s="21"/>
      <c r="V6" s="12"/>
    </row>
    <row r="7" spans="1:22" ht="30" customHeight="1">
      <c r="A7" s="22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spans="1:22" ht="21" customHeight="1">
      <c r="A8" s="22"/>
      <c r="B8" s="204" t="s">
        <v>12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</row>
    <row r="9" spans="1:22" ht="153" customHeight="1">
      <c r="A9" s="22"/>
      <c r="B9" s="25"/>
      <c r="C9" s="26"/>
      <c r="D9" s="25"/>
      <c r="E9" s="25"/>
      <c r="F9" s="25"/>
      <c r="G9" s="25"/>
      <c r="H9" s="25"/>
      <c r="I9" s="25"/>
      <c r="J9" s="171"/>
      <c r="K9" s="27"/>
      <c r="L9" s="28"/>
      <c r="M9" s="27"/>
      <c r="N9" s="25"/>
      <c r="O9" s="25"/>
      <c r="P9" s="25"/>
      <c r="Q9" s="25"/>
      <c r="R9" s="25"/>
      <c r="S9" s="29"/>
      <c r="T9" s="25"/>
      <c r="U9" s="30"/>
      <c r="V9" s="25"/>
    </row>
    <row r="10" spans="1:22" ht="29.25" customHeight="1" thickBot="1">
      <c r="A10" s="22"/>
      <c r="B10" s="205" t="s">
        <v>133</v>
      </c>
      <c r="C10" s="205"/>
      <c r="D10" s="205"/>
      <c r="E10" s="205"/>
      <c r="F10" s="25"/>
      <c r="G10" s="25"/>
      <c r="H10" s="25"/>
      <c r="I10" s="25"/>
      <c r="J10" s="171"/>
      <c r="K10" s="27"/>
      <c r="L10" s="28"/>
      <c r="M10" s="27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31" customFormat="1" ht="102" customHeight="1">
      <c r="A11" s="21"/>
      <c r="B11" s="206" t="s">
        <v>1</v>
      </c>
      <c r="C11" s="208" t="s">
        <v>44</v>
      </c>
      <c r="D11" s="198" t="s">
        <v>11</v>
      </c>
      <c r="E11" s="198" t="s">
        <v>21</v>
      </c>
      <c r="F11" s="198" t="s">
        <v>64</v>
      </c>
      <c r="G11" s="198" t="s">
        <v>65</v>
      </c>
      <c r="H11" s="198" t="s">
        <v>20</v>
      </c>
      <c r="I11" s="198" t="s">
        <v>142</v>
      </c>
      <c r="J11" s="198" t="s">
        <v>143</v>
      </c>
      <c r="K11" s="221" t="s">
        <v>31</v>
      </c>
      <c r="L11" s="221" t="s">
        <v>158</v>
      </c>
      <c r="M11" s="280" t="s">
        <v>45</v>
      </c>
      <c r="N11" s="202" t="s">
        <v>52</v>
      </c>
      <c r="O11" s="202"/>
      <c r="P11" s="202" t="s">
        <v>51</v>
      </c>
      <c r="Q11" s="202" t="s">
        <v>2</v>
      </c>
      <c r="R11" s="202" t="s">
        <v>3</v>
      </c>
      <c r="S11" s="202" t="s">
        <v>4</v>
      </c>
      <c r="T11" s="202" t="s">
        <v>50</v>
      </c>
      <c r="U11" s="202" t="s">
        <v>68</v>
      </c>
      <c r="V11" s="212" t="s">
        <v>72</v>
      </c>
    </row>
    <row r="12" spans="1:22" s="31" customFormat="1" ht="89.25" customHeight="1">
      <c r="A12" s="21"/>
      <c r="B12" s="207"/>
      <c r="C12" s="209"/>
      <c r="D12" s="199"/>
      <c r="E12" s="199"/>
      <c r="F12" s="199"/>
      <c r="G12" s="199"/>
      <c r="H12" s="199"/>
      <c r="I12" s="199"/>
      <c r="J12" s="199"/>
      <c r="K12" s="222"/>
      <c r="L12" s="222"/>
      <c r="M12" s="281"/>
      <c r="N12" s="172" t="s">
        <v>66</v>
      </c>
      <c r="O12" s="172" t="s">
        <v>67</v>
      </c>
      <c r="P12" s="203"/>
      <c r="Q12" s="203"/>
      <c r="R12" s="203"/>
      <c r="S12" s="203"/>
      <c r="T12" s="203"/>
      <c r="U12" s="203"/>
      <c r="V12" s="213"/>
    </row>
    <row r="13" spans="2:22" s="33" customFormat="1" ht="79.5" customHeight="1" thickBot="1">
      <c r="B13" s="173">
        <v>0</v>
      </c>
      <c r="C13" s="174">
        <v>1</v>
      </c>
      <c r="D13" s="175">
        <v>2</v>
      </c>
      <c r="E13" s="175">
        <v>3</v>
      </c>
      <c r="F13" s="175">
        <v>4</v>
      </c>
      <c r="G13" s="175">
        <v>5</v>
      </c>
      <c r="H13" s="175">
        <v>6</v>
      </c>
      <c r="I13" s="175">
        <v>7</v>
      </c>
      <c r="J13" s="175">
        <v>8</v>
      </c>
      <c r="K13" s="176" t="s">
        <v>144</v>
      </c>
      <c r="L13" s="38" t="s">
        <v>153</v>
      </c>
      <c r="M13" s="176" t="s">
        <v>145</v>
      </c>
      <c r="N13" s="175" t="s">
        <v>146</v>
      </c>
      <c r="O13" s="175" t="s">
        <v>147</v>
      </c>
      <c r="P13" s="175">
        <v>14</v>
      </c>
      <c r="Q13" s="175" t="s">
        <v>148</v>
      </c>
      <c r="R13" s="175" t="s">
        <v>149</v>
      </c>
      <c r="S13" s="175" t="s">
        <v>150</v>
      </c>
      <c r="T13" s="175">
        <v>18</v>
      </c>
      <c r="U13" s="177" t="s">
        <v>151</v>
      </c>
      <c r="V13" s="197" t="s">
        <v>152</v>
      </c>
    </row>
    <row r="14" spans="1:22" s="31" customFormat="1" ht="29.25" customHeight="1">
      <c r="A14" s="21"/>
      <c r="B14" s="215" t="s">
        <v>35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7"/>
    </row>
    <row r="15" spans="1:25" ht="31.5" customHeight="1">
      <c r="A15" s="22"/>
      <c r="B15" s="218">
        <v>1</v>
      </c>
      <c r="C15" s="219" t="s">
        <v>47</v>
      </c>
      <c r="D15" s="178">
        <v>43252</v>
      </c>
      <c r="E15" s="220" t="s">
        <v>40</v>
      </c>
      <c r="F15" s="180">
        <v>4000</v>
      </c>
      <c r="G15" s="180">
        <v>100</v>
      </c>
      <c r="H15" s="180">
        <f>20*8</f>
        <v>160</v>
      </c>
      <c r="I15" s="180">
        <v>121</v>
      </c>
      <c r="J15" s="180">
        <v>100</v>
      </c>
      <c r="K15" s="180">
        <f>ROUND((F15+G15)/H15*J15,0)</f>
        <v>2563</v>
      </c>
      <c r="L15" s="180">
        <f>ROUND((F15*Y21)/I15*J15,0)</f>
        <v>1653</v>
      </c>
      <c r="M15" s="180">
        <f>K15+L15</f>
        <v>4216</v>
      </c>
      <c r="N15" s="180">
        <f>ROUND(M15*25%,0)</f>
        <v>1054</v>
      </c>
      <c r="O15" s="180">
        <f>ROUND(M15*10%,0)</f>
        <v>422</v>
      </c>
      <c r="P15" s="180"/>
      <c r="Q15" s="180">
        <f>M15-N15-O15-P15</f>
        <v>2740</v>
      </c>
      <c r="R15" s="180">
        <f>ROUND(Q15*0.1,0)</f>
        <v>274</v>
      </c>
      <c r="S15" s="180">
        <f>M15-N15-O15-R15</f>
        <v>2466</v>
      </c>
      <c r="T15" s="180" t="s">
        <v>30</v>
      </c>
      <c r="U15" s="181">
        <f>ROUND(M15*2.25/100,2)</f>
        <v>94.86</v>
      </c>
      <c r="V15" s="182">
        <f>M15+U15</f>
        <v>4310.86</v>
      </c>
      <c r="X15" s="263" t="s">
        <v>134</v>
      </c>
      <c r="Y15" s="263"/>
    </row>
    <row r="16" spans="1:26" ht="31.5" customHeight="1">
      <c r="A16" s="22"/>
      <c r="B16" s="218"/>
      <c r="C16" s="219"/>
      <c r="D16" s="178">
        <v>43282</v>
      </c>
      <c r="E16" s="220"/>
      <c r="F16" s="180">
        <v>4000</v>
      </c>
      <c r="G16" s="180">
        <v>100</v>
      </c>
      <c r="H16" s="180">
        <v>168</v>
      </c>
      <c r="I16" s="180">
        <v>120</v>
      </c>
      <c r="J16" s="180">
        <v>76</v>
      </c>
      <c r="K16" s="180">
        <f>ROUND((F16+G16)/H16*J16,0)</f>
        <v>1855</v>
      </c>
      <c r="L16" s="180">
        <f>ROUND((F16*Y21)/I16*J16,0)</f>
        <v>1267</v>
      </c>
      <c r="M16" s="180">
        <f>K16+L16</f>
        <v>3122</v>
      </c>
      <c r="N16" s="180">
        <f>ROUND(M16*25%,0)</f>
        <v>781</v>
      </c>
      <c r="O16" s="180">
        <f>ROUND(M16*10%,0)</f>
        <v>312</v>
      </c>
      <c r="P16" s="180"/>
      <c r="Q16" s="180">
        <f>M16-N16-O16-P16</f>
        <v>2029</v>
      </c>
      <c r="R16" s="180">
        <f>ROUND(Q16*0.1,0)</f>
        <v>203</v>
      </c>
      <c r="S16" s="180">
        <f>M16-N16-O16-R16</f>
        <v>1826</v>
      </c>
      <c r="T16" s="180" t="s">
        <v>30</v>
      </c>
      <c r="U16" s="181">
        <f>ROUND(M16*2.25/100,2)</f>
        <v>70.25</v>
      </c>
      <c r="V16" s="182">
        <f>M16+U16</f>
        <v>3192.25</v>
      </c>
      <c r="X16" s="194" t="s">
        <v>135</v>
      </c>
      <c r="Y16" s="194" t="s">
        <v>137</v>
      </c>
      <c r="Z16" s="193"/>
    </row>
    <row r="17" spans="1:25" ht="22.5" customHeight="1">
      <c r="A17" s="22"/>
      <c r="B17" s="223" t="s">
        <v>7</v>
      </c>
      <c r="C17" s="224"/>
      <c r="D17" s="224"/>
      <c r="E17" s="225"/>
      <c r="F17" s="183"/>
      <c r="G17" s="183"/>
      <c r="H17" s="183"/>
      <c r="I17" s="183"/>
      <c r="J17" s="183"/>
      <c r="K17" s="183"/>
      <c r="L17" s="46"/>
      <c r="M17" s="183">
        <f>SUM(M15:M16)</f>
        <v>7338</v>
      </c>
      <c r="N17" s="183">
        <f aca="true" t="shared" si="0" ref="N17:V17">SUM(N15:N16)</f>
        <v>1835</v>
      </c>
      <c r="O17" s="183">
        <f t="shared" si="0"/>
        <v>734</v>
      </c>
      <c r="P17" s="183">
        <f t="shared" si="0"/>
        <v>0</v>
      </c>
      <c r="Q17" s="183">
        <f t="shared" si="0"/>
        <v>4769</v>
      </c>
      <c r="R17" s="183">
        <f t="shared" si="0"/>
        <v>477</v>
      </c>
      <c r="S17" s="183">
        <f t="shared" si="0"/>
        <v>4292</v>
      </c>
      <c r="T17" s="183"/>
      <c r="U17" s="183">
        <f t="shared" si="0"/>
        <v>165.11</v>
      </c>
      <c r="V17" s="184">
        <f t="shared" si="0"/>
        <v>7503.11</v>
      </c>
      <c r="X17" s="195" t="s">
        <v>136</v>
      </c>
      <c r="Y17" s="196">
        <v>0.1</v>
      </c>
    </row>
    <row r="18" spans="1:25" ht="31.5" customHeight="1">
      <c r="A18" s="22"/>
      <c r="B18" s="218">
        <v>2</v>
      </c>
      <c r="C18" s="219" t="s">
        <v>48</v>
      </c>
      <c r="D18" s="178">
        <v>43252</v>
      </c>
      <c r="E18" s="220" t="s">
        <v>41</v>
      </c>
      <c r="F18" s="180">
        <v>3500</v>
      </c>
      <c r="G18" s="180"/>
      <c r="H18" s="180">
        <v>160</v>
      </c>
      <c r="I18" s="180">
        <v>60</v>
      </c>
      <c r="J18" s="180">
        <v>60</v>
      </c>
      <c r="K18" s="180">
        <f>ROUND((F18+G18)/H18*J18,0)</f>
        <v>1313</v>
      </c>
      <c r="L18" s="180">
        <f>ROUND((F18*Y19)/I18*J18,0)</f>
        <v>1050</v>
      </c>
      <c r="M18" s="180">
        <f>K18+L18</f>
        <v>2363</v>
      </c>
      <c r="N18" s="180">
        <f>ROUND(M18*25%,0)</f>
        <v>591</v>
      </c>
      <c r="O18" s="180">
        <f>ROUND(M18*10%,0)</f>
        <v>236</v>
      </c>
      <c r="P18" s="180"/>
      <c r="Q18" s="180">
        <f>M18-N18-O18-P18</f>
        <v>1536</v>
      </c>
      <c r="R18" s="180">
        <f>ROUND(Q18*0.1,0)</f>
        <v>154</v>
      </c>
      <c r="S18" s="180">
        <f>M18-N18-O18-R18</f>
        <v>1382</v>
      </c>
      <c r="T18" s="180" t="s">
        <v>30</v>
      </c>
      <c r="U18" s="181">
        <f>ROUND(M18*2.25/100,2)</f>
        <v>53.17</v>
      </c>
      <c r="V18" s="182">
        <f>M18+U18</f>
        <v>2416.17</v>
      </c>
      <c r="X18" s="195" t="s">
        <v>138</v>
      </c>
      <c r="Y18" s="196">
        <v>0.2</v>
      </c>
    </row>
    <row r="19" spans="1:25" ht="31.5" customHeight="1">
      <c r="A19" s="22"/>
      <c r="B19" s="218"/>
      <c r="C19" s="219"/>
      <c r="D19" s="178">
        <v>43282</v>
      </c>
      <c r="E19" s="220"/>
      <c r="F19" s="180">
        <v>3500</v>
      </c>
      <c r="G19" s="180"/>
      <c r="H19" s="180">
        <v>168</v>
      </c>
      <c r="I19" s="180">
        <v>61</v>
      </c>
      <c r="J19" s="180">
        <v>20</v>
      </c>
      <c r="K19" s="180">
        <f>ROUND((F19+G19)/H19*J19,0)</f>
        <v>417</v>
      </c>
      <c r="L19" s="180">
        <f>ROUND((F19*Y20)/I19*J19,0)</f>
        <v>459</v>
      </c>
      <c r="M19" s="180">
        <f>K19+L19</f>
        <v>876</v>
      </c>
      <c r="N19" s="180">
        <f>ROUND(M19*25%,0)</f>
        <v>219</v>
      </c>
      <c r="O19" s="180">
        <f>ROUND(M19*10%,0)</f>
        <v>88</v>
      </c>
      <c r="P19" s="180"/>
      <c r="Q19" s="180">
        <f>M19-N19-O19-P19</f>
        <v>569</v>
      </c>
      <c r="R19" s="180">
        <f>ROUND(Q19*0.1,0)</f>
        <v>57</v>
      </c>
      <c r="S19" s="180">
        <f>M19-N19-O19-R19</f>
        <v>512</v>
      </c>
      <c r="T19" s="180" t="s">
        <v>30</v>
      </c>
      <c r="U19" s="181">
        <f>ROUND(M19*2.25/100,2)</f>
        <v>19.71</v>
      </c>
      <c r="V19" s="182">
        <f>M19+U19</f>
        <v>895.71</v>
      </c>
      <c r="X19" s="195" t="s">
        <v>139</v>
      </c>
      <c r="Y19" s="196">
        <v>0.3</v>
      </c>
    </row>
    <row r="20" spans="1:25" ht="22.5" customHeight="1">
      <c r="A20" s="22"/>
      <c r="B20" s="223" t="s">
        <v>7</v>
      </c>
      <c r="C20" s="224"/>
      <c r="D20" s="224"/>
      <c r="E20" s="225"/>
      <c r="F20" s="183"/>
      <c r="G20" s="183"/>
      <c r="H20" s="183"/>
      <c r="I20" s="183"/>
      <c r="J20" s="183"/>
      <c r="K20" s="183"/>
      <c r="L20" s="46"/>
      <c r="M20" s="183">
        <f>SUM(M18:M19)</f>
        <v>3239</v>
      </c>
      <c r="N20" s="183">
        <f aca="true" t="shared" si="1" ref="N20:V20">SUM(N18:N19)</f>
        <v>810</v>
      </c>
      <c r="O20" s="183">
        <f t="shared" si="1"/>
        <v>324</v>
      </c>
      <c r="P20" s="183">
        <f t="shared" si="1"/>
        <v>0</v>
      </c>
      <c r="Q20" s="183">
        <f t="shared" si="1"/>
        <v>2105</v>
      </c>
      <c r="R20" s="183">
        <f t="shared" si="1"/>
        <v>211</v>
      </c>
      <c r="S20" s="183">
        <f t="shared" si="1"/>
        <v>1894</v>
      </c>
      <c r="T20" s="183"/>
      <c r="U20" s="183">
        <f t="shared" si="1"/>
        <v>72.88</v>
      </c>
      <c r="V20" s="184">
        <f t="shared" si="1"/>
        <v>3311.88</v>
      </c>
      <c r="X20" s="195" t="s">
        <v>140</v>
      </c>
      <c r="Y20" s="196">
        <v>0.4</v>
      </c>
    </row>
    <row r="21" spans="1:25" ht="31.5" customHeight="1">
      <c r="A21" s="22"/>
      <c r="B21" s="218">
        <v>3</v>
      </c>
      <c r="C21" s="219" t="s">
        <v>49</v>
      </c>
      <c r="D21" s="178">
        <v>43252</v>
      </c>
      <c r="E21" s="220" t="s">
        <v>34</v>
      </c>
      <c r="F21" s="180">
        <v>3500</v>
      </c>
      <c r="G21" s="180">
        <v>200</v>
      </c>
      <c r="H21" s="180">
        <v>160</v>
      </c>
      <c r="I21" s="180">
        <v>108</v>
      </c>
      <c r="J21" s="180">
        <v>30</v>
      </c>
      <c r="K21" s="180">
        <f>ROUND((F21+G21)/H21*J21,0)</f>
        <v>694</v>
      </c>
      <c r="L21" s="180">
        <f>ROUND((F21*Y21)/I21*J21,0)</f>
        <v>486</v>
      </c>
      <c r="M21" s="180">
        <f>K21+L21</f>
        <v>1180</v>
      </c>
      <c r="N21" s="180">
        <f>ROUND(M21*25%,0)</f>
        <v>295</v>
      </c>
      <c r="O21" s="180">
        <f>ROUND(M21*10%,0)</f>
        <v>118</v>
      </c>
      <c r="P21" s="180"/>
      <c r="Q21" s="180">
        <f>M21-N21-O21-P21</f>
        <v>767</v>
      </c>
      <c r="R21" s="180">
        <f>ROUND(Q21*0.1,0)</f>
        <v>77</v>
      </c>
      <c r="S21" s="180">
        <f>M21-N21-O21-R21</f>
        <v>690</v>
      </c>
      <c r="T21" s="180" t="s">
        <v>30</v>
      </c>
      <c r="U21" s="181">
        <f>ROUND(M21*2.25/100,2)</f>
        <v>26.55</v>
      </c>
      <c r="V21" s="182">
        <f>M21+U21</f>
        <v>1206.55</v>
      </c>
      <c r="X21" s="195" t="s">
        <v>141</v>
      </c>
      <c r="Y21" s="196">
        <v>0.5</v>
      </c>
    </row>
    <row r="22" spans="1:22" ht="31.5" customHeight="1">
      <c r="A22" s="22"/>
      <c r="B22" s="218"/>
      <c r="C22" s="219"/>
      <c r="D22" s="178">
        <v>43282</v>
      </c>
      <c r="E22" s="220"/>
      <c r="F22" s="180">
        <v>3500</v>
      </c>
      <c r="G22" s="180">
        <v>200</v>
      </c>
      <c r="H22" s="180">
        <v>168</v>
      </c>
      <c r="I22" s="180">
        <v>50</v>
      </c>
      <c r="J22" s="180">
        <v>20</v>
      </c>
      <c r="K22" s="180">
        <f>ROUND((F22+G22)/H22*J22,0)</f>
        <v>440</v>
      </c>
      <c r="L22" s="180">
        <f>ROUND((F22*Y19)/I22*J22,0)</f>
        <v>420</v>
      </c>
      <c r="M22" s="180">
        <f>K22+L22</f>
        <v>860</v>
      </c>
      <c r="N22" s="180">
        <f>ROUND(M22*25%,0)</f>
        <v>215</v>
      </c>
      <c r="O22" s="180">
        <f>ROUND(M22*10%,0)</f>
        <v>86</v>
      </c>
      <c r="P22" s="180"/>
      <c r="Q22" s="180">
        <f>M22-N22-O22-P22</f>
        <v>559</v>
      </c>
      <c r="R22" s="180">
        <f>ROUND(Q22*0.1,0)</f>
        <v>56</v>
      </c>
      <c r="S22" s="180">
        <f>M22-N22-O22-R22</f>
        <v>503</v>
      </c>
      <c r="T22" s="180" t="s">
        <v>30</v>
      </c>
      <c r="U22" s="181">
        <f>ROUND(M22*2.25/100,2)</f>
        <v>19.35</v>
      </c>
      <c r="V22" s="182">
        <f>M22+U22</f>
        <v>879.35</v>
      </c>
    </row>
    <row r="23" spans="1:22" ht="22.5" customHeight="1">
      <c r="A23" s="22"/>
      <c r="B23" s="223" t="s">
        <v>7</v>
      </c>
      <c r="C23" s="224"/>
      <c r="D23" s="224"/>
      <c r="E23" s="225"/>
      <c r="F23" s="183"/>
      <c r="G23" s="183"/>
      <c r="H23" s="183"/>
      <c r="I23" s="183"/>
      <c r="J23" s="183"/>
      <c r="K23" s="183"/>
      <c r="L23" s="46"/>
      <c r="M23" s="183">
        <f>SUM(M21:M22)</f>
        <v>2040</v>
      </c>
      <c r="N23" s="183">
        <f aca="true" t="shared" si="2" ref="N23:V23">SUM(N21:N22)</f>
        <v>510</v>
      </c>
      <c r="O23" s="183">
        <f t="shared" si="2"/>
        <v>204</v>
      </c>
      <c r="P23" s="183">
        <f t="shared" si="2"/>
        <v>0</v>
      </c>
      <c r="Q23" s="183">
        <f t="shared" si="2"/>
        <v>1326</v>
      </c>
      <c r="R23" s="183">
        <f t="shared" si="2"/>
        <v>133</v>
      </c>
      <c r="S23" s="183">
        <f t="shared" si="2"/>
        <v>1193</v>
      </c>
      <c r="T23" s="183"/>
      <c r="U23" s="183">
        <f t="shared" si="2"/>
        <v>45.900000000000006</v>
      </c>
      <c r="V23" s="184">
        <f t="shared" si="2"/>
        <v>2085.9</v>
      </c>
    </row>
    <row r="24" spans="1:22" ht="31.5" customHeight="1">
      <c r="A24" s="22"/>
      <c r="B24" s="218">
        <v>4</v>
      </c>
      <c r="C24" s="219" t="s">
        <v>62</v>
      </c>
      <c r="D24" s="178">
        <v>43252</v>
      </c>
      <c r="E24" s="220" t="s">
        <v>42</v>
      </c>
      <c r="F24" s="180">
        <v>3500</v>
      </c>
      <c r="G24" s="180"/>
      <c r="H24" s="180">
        <v>160</v>
      </c>
      <c r="I24" s="180">
        <v>76</v>
      </c>
      <c r="J24" s="180">
        <v>18</v>
      </c>
      <c r="K24" s="180">
        <f>ROUND((F24+G24)/H24*J24,0)</f>
        <v>394</v>
      </c>
      <c r="L24" s="180">
        <f>ROUND((F24*Y20)/I24*J24,0)</f>
        <v>332</v>
      </c>
      <c r="M24" s="180">
        <f>K24+L24</f>
        <v>726</v>
      </c>
      <c r="N24" s="180">
        <f>ROUND(M24*25%,0)</f>
        <v>182</v>
      </c>
      <c r="O24" s="180">
        <f>ROUND(M24*10%,0)</f>
        <v>73</v>
      </c>
      <c r="P24" s="180"/>
      <c r="Q24" s="180">
        <f>M24-N24-O24-P24</f>
        <v>471</v>
      </c>
      <c r="R24" s="180">
        <f>ROUND(Q24*0.1,0)</f>
        <v>47</v>
      </c>
      <c r="S24" s="180">
        <f>M24-N24-O24-R24</f>
        <v>424</v>
      </c>
      <c r="T24" s="180" t="s">
        <v>30</v>
      </c>
      <c r="U24" s="181">
        <f>ROUND(M24*2.25/100,2)</f>
        <v>16.34</v>
      </c>
      <c r="V24" s="182">
        <f>M24+U24</f>
        <v>742.34</v>
      </c>
    </row>
    <row r="25" spans="1:22" ht="31.5" customHeight="1">
      <c r="A25" s="22"/>
      <c r="B25" s="218"/>
      <c r="C25" s="219"/>
      <c r="D25" s="178">
        <v>43282</v>
      </c>
      <c r="E25" s="220"/>
      <c r="F25" s="180">
        <v>3500</v>
      </c>
      <c r="G25" s="180"/>
      <c r="H25" s="180">
        <v>168</v>
      </c>
      <c r="I25" s="180">
        <v>28</v>
      </c>
      <c r="J25" s="180">
        <v>28</v>
      </c>
      <c r="K25" s="180">
        <f>ROUND((F25+G25)/H25*J25,0)</f>
        <v>583</v>
      </c>
      <c r="L25" s="180">
        <f>ROUND((F25*Y18)/I25*J25,0)</f>
        <v>700</v>
      </c>
      <c r="M25" s="180">
        <f>K25+L25</f>
        <v>1283</v>
      </c>
      <c r="N25" s="180">
        <f>ROUND(M25*25%,0)</f>
        <v>321</v>
      </c>
      <c r="O25" s="180">
        <f>ROUND(M25*10%,0)</f>
        <v>128</v>
      </c>
      <c r="P25" s="180"/>
      <c r="Q25" s="180">
        <f>M25-N25-O25-P25</f>
        <v>834</v>
      </c>
      <c r="R25" s="180">
        <f>ROUND(Q25*0.1,0)</f>
        <v>83</v>
      </c>
      <c r="S25" s="180">
        <f>M25-N25-O25-R25</f>
        <v>751</v>
      </c>
      <c r="T25" s="180" t="s">
        <v>30</v>
      </c>
      <c r="U25" s="181">
        <f>ROUND(M25*2.25/100,2)</f>
        <v>28.87</v>
      </c>
      <c r="V25" s="182">
        <f>M25+U25</f>
        <v>1311.87</v>
      </c>
    </row>
    <row r="26" spans="1:22" ht="22.5" customHeight="1" thickBot="1">
      <c r="A26" s="22"/>
      <c r="B26" s="223" t="s">
        <v>7</v>
      </c>
      <c r="C26" s="224"/>
      <c r="D26" s="224"/>
      <c r="E26" s="225"/>
      <c r="F26" s="183"/>
      <c r="G26" s="183"/>
      <c r="H26" s="183"/>
      <c r="I26" s="183"/>
      <c r="J26" s="183"/>
      <c r="K26" s="183"/>
      <c r="L26" s="46"/>
      <c r="M26" s="183">
        <f>SUM(M24:M25)</f>
        <v>2009</v>
      </c>
      <c r="N26" s="183">
        <f aca="true" t="shared" si="3" ref="N26:V26">SUM(N24:N25)</f>
        <v>503</v>
      </c>
      <c r="O26" s="183">
        <f t="shared" si="3"/>
        <v>201</v>
      </c>
      <c r="P26" s="183">
        <f t="shared" si="3"/>
        <v>0</v>
      </c>
      <c r="Q26" s="183">
        <f t="shared" si="3"/>
        <v>1305</v>
      </c>
      <c r="R26" s="183">
        <f t="shared" si="3"/>
        <v>130</v>
      </c>
      <c r="S26" s="183">
        <f t="shared" si="3"/>
        <v>1175</v>
      </c>
      <c r="T26" s="183"/>
      <c r="U26" s="183">
        <f t="shared" si="3"/>
        <v>45.21</v>
      </c>
      <c r="V26" s="184">
        <f t="shared" si="3"/>
        <v>2054.21</v>
      </c>
    </row>
    <row r="27" spans="1:22" s="31" customFormat="1" ht="22.5" customHeight="1" hidden="1" thickBot="1">
      <c r="A27" s="21"/>
      <c r="B27" s="48"/>
      <c r="C27" s="278" t="s">
        <v>35</v>
      </c>
      <c r="D27" s="278"/>
      <c r="E27" s="278"/>
      <c r="F27" s="278"/>
      <c r="G27" s="164"/>
      <c r="H27" s="179"/>
      <c r="I27" s="179"/>
      <c r="J27" s="179"/>
      <c r="K27" s="179"/>
      <c r="L27" s="49"/>
      <c r="M27" s="50"/>
      <c r="N27" s="179"/>
      <c r="O27" s="179"/>
      <c r="P27" s="179"/>
      <c r="Q27" s="179"/>
      <c r="R27" s="179"/>
      <c r="S27" s="51"/>
      <c r="T27" s="51"/>
      <c r="U27" s="52"/>
      <c r="V27" s="53" t="e">
        <f>V15+V18+V21+V24+#REF!+#REF!+#REF!+#REF!+#REF!+#REF!+#REF!+#REF!</f>
        <v>#REF!</v>
      </c>
    </row>
    <row r="28" spans="1:22" s="31" customFormat="1" ht="22.5" customHeight="1" hidden="1">
      <c r="A28" s="21"/>
      <c r="B28" s="54"/>
      <c r="C28" s="279" t="s">
        <v>28</v>
      </c>
      <c r="D28" s="279"/>
      <c r="E28" s="279"/>
      <c r="F28" s="279"/>
      <c r="G28" s="165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6"/>
    </row>
    <row r="29" spans="1:22" ht="25.5" customHeight="1" hidden="1">
      <c r="A29" s="22"/>
      <c r="B29" s="55" t="s">
        <v>15</v>
      </c>
      <c r="C29" s="270" t="s">
        <v>36</v>
      </c>
      <c r="D29" s="172" t="s">
        <v>8</v>
      </c>
      <c r="E29" s="162" t="s">
        <v>33</v>
      </c>
      <c r="F29" s="179">
        <v>0</v>
      </c>
      <c r="G29" s="179"/>
      <c r="H29" s="179">
        <v>168</v>
      </c>
      <c r="I29" s="179">
        <v>137</v>
      </c>
      <c r="J29" s="179"/>
      <c r="K29" s="179" t="e">
        <f>ROUND(#REF!*#REF!,0)</f>
        <v>#REF!</v>
      </c>
      <c r="L29" s="49">
        <f>F29*21*2.5%</f>
        <v>0</v>
      </c>
      <c r="M29" s="179" t="e">
        <f>#REF!+#REF!</f>
        <v>#REF!</v>
      </c>
      <c r="N29" s="179" t="e">
        <f>ROUND(M29*10.5%,0)</f>
        <v>#REF!</v>
      </c>
      <c r="O29" s="179" t="e">
        <f>ROUND(M29*5.5%,0)</f>
        <v>#REF!</v>
      </c>
      <c r="P29" s="179">
        <v>0</v>
      </c>
      <c r="Q29" s="179" t="e">
        <f>M29-N29-O29-#REF!-P29</f>
        <v>#REF!</v>
      </c>
      <c r="R29" s="179" t="e">
        <f>ROUND(Q29*0.16,0)</f>
        <v>#REF!</v>
      </c>
      <c r="S29" s="179" t="e">
        <f>M29-N29-O29-#REF!-R29</f>
        <v>#REF!</v>
      </c>
      <c r="T29" s="179" t="s">
        <v>30</v>
      </c>
      <c r="U29" s="56"/>
      <c r="V29" s="57" t="e">
        <f>ROUND(M29*1.2235,0)</f>
        <v>#REF!</v>
      </c>
    </row>
    <row r="30" spans="1:22" ht="16.5" hidden="1" thickBot="1">
      <c r="A30" s="22"/>
      <c r="B30" s="55" t="s">
        <v>16</v>
      </c>
      <c r="C30" s="270"/>
      <c r="D30" s="172" t="s">
        <v>9</v>
      </c>
      <c r="E30" s="172"/>
      <c r="F30" s="179">
        <v>0</v>
      </c>
      <c r="G30" s="179"/>
      <c r="H30" s="179">
        <v>160</v>
      </c>
      <c r="I30" s="179">
        <v>137</v>
      </c>
      <c r="J30" s="179"/>
      <c r="K30" s="179" t="e">
        <f>ROUND(#REF!*#REF!,0)</f>
        <v>#REF!</v>
      </c>
      <c r="L30" s="49">
        <f>F30*21*2.5%</f>
        <v>0</v>
      </c>
      <c r="M30" s="179" t="e">
        <f>#REF!+#REF!</f>
        <v>#REF!</v>
      </c>
      <c r="N30" s="179" t="e">
        <f>ROUND(M30*10.5%,0)</f>
        <v>#REF!</v>
      </c>
      <c r="O30" s="179" t="e">
        <f>ROUND(M30*5.5%,0)</f>
        <v>#REF!</v>
      </c>
      <c r="P30" s="179">
        <v>0</v>
      </c>
      <c r="Q30" s="179" t="e">
        <f>M30-N30-O30-#REF!-P30</f>
        <v>#REF!</v>
      </c>
      <c r="R30" s="179" t="e">
        <f>ROUND(Q30*0.16,0)</f>
        <v>#REF!</v>
      </c>
      <c r="S30" s="179" t="e">
        <f>M30-N30-O30-#REF!-R30</f>
        <v>#REF!</v>
      </c>
      <c r="T30" s="179" t="s">
        <v>30</v>
      </c>
      <c r="U30" s="56"/>
      <c r="V30" s="57" t="e">
        <f>ROUND(M30*1.2235,0)</f>
        <v>#REF!</v>
      </c>
    </row>
    <row r="31" spans="1:22" ht="15.75" customHeight="1" hidden="1">
      <c r="A31" s="22"/>
      <c r="B31" s="276" t="s">
        <v>7</v>
      </c>
      <c r="C31" s="277"/>
      <c r="D31" s="58"/>
      <c r="E31" s="58"/>
      <c r="F31" s="50"/>
      <c r="G31" s="50"/>
      <c r="H31" s="50"/>
      <c r="I31" s="50"/>
      <c r="J31" s="50"/>
      <c r="K31" s="50"/>
      <c r="L31" s="59"/>
      <c r="M31" s="50" t="e">
        <f>SUM(M29:M30)</f>
        <v>#REF!</v>
      </c>
      <c r="N31" s="50" t="e">
        <f aca="true" t="shared" si="4" ref="N31:V31">SUM(N29:N30)</f>
        <v>#REF!</v>
      </c>
      <c r="O31" s="50" t="e">
        <f t="shared" si="4"/>
        <v>#REF!</v>
      </c>
      <c r="P31" s="50">
        <f t="shared" si="4"/>
        <v>0</v>
      </c>
      <c r="Q31" s="50" t="e">
        <f t="shared" si="4"/>
        <v>#REF!</v>
      </c>
      <c r="R31" s="50" t="e">
        <f t="shared" si="4"/>
        <v>#REF!</v>
      </c>
      <c r="S31" s="50" t="e">
        <f t="shared" si="4"/>
        <v>#REF!</v>
      </c>
      <c r="T31" s="50">
        <f t="shared" si="4"/>
        <v>0</v>
      </c>
      <c r="U31" s="60"/>
      <c r="V31" s="61" t="e">
        <f t="shared" si="4"/>
        <v>#REF!</v>
      </c>
    </row>
    <row r="32" spans="1:22" ht="16.5" hidden="1" thickBot="1">
      <c r="A32" s="22"/>
      <c r="B32" s="55" t="s">
        <v>17</v>
      </c>
      <c r="C32" s="270" t="s">
        <v>37</v>
      </c>
      <c r="D32" s="172" t="s">
        <v>8</v>
      </c>
      <c r="E32" s="172"/>
      <c r="F32" s="50"/>
      <c r="G32" s="50"/>
      <c r="H32" s="50"/>
      <c r="I32" s="50"/>
      <c r="J32" s="50"/>
      <c r="K32" s="50"/>
      <c r="L32" s="59"/>
      <c r="M32" s="50"/>
      <c r="N32" s="179">
        <f>M32*10.5%</f>
        <v>0</v>
      </c>
      <c r="O32" s="179">
        <f>M32*5.5%</f>
        <v>0</v>
      </c>
      <c r="P32" s="179">
        <v>0</v>
      </c>
      <c r="Q32" s="179" t="e">
        <f>M32-N32-O32-#REF!-P32</f>
        <v>#REF!</v>
      </c>
      <c r="R32" s="179" t="e">
        <f>Q32*0.16</f>
        <v>#REF!</v>
      </c>
      <c r="S32" s="179" t="e">
        <f>M32-N32-O32-#REF!-R32</f>
        <v>#REF!</v>
      </c>
      <c r="T32" s="179" t="s">
        <v>30</v>
      </c>
      <c r="U32" s="56"/>
      <c r="V32" s="57">
        <f>ROUND(M32*1.2235,0)</f>
        <v>0</v>
      </c>
    </row>
    <row r="33" spans="1:22" ht="16.5" hidden="1" thickBot="1">
      <c r="A33" s="22"/>
      <c r="B33" s="55" t="s">
        <v>18</v>
      </c>
      <c r="C33" s="270"/>
      <c r="D33" s="172" t="s">
        <v>9</v>
      </c>
      <c r="E33" s="172"/>
      <c r="F33" s="50"/>
      <c r="G33" s="50"/>
      <c r="H33" s="50"/>
      <c r="I33" s="50"/>
      <c r="J33" s="50"/>
      <c r="K33" s="50"/>
      <c r="L33" s="59"/>
      <c r="M33" s="50"/>
      <c r="N33" s="179">
        <f>M33*10.5%</f>
        <v>0</v>
      </c>
      <c r="O33" s="179">
        <f>M33*5.5%</f>
        <v>0</v>
      </c>
      <c r="P33" s="179">
        <v>0</v>
      </c>
      <c r="Q33" s="179" t="e">
        <f>M33-N33-O33-#REF!-P33</f>
        <v>#REF!</v>
      </c>
      <c r="R33" s="179" t="e">
        <f>Q33*0.16</f>
        <v>#REF!</v>
      </c>
      <c r="S33" s="179" t="e">
        <f>M33-N33-O33-#REF!-R33</f>
        <v>#REF!</v>
      </c>
      <c r="T33" s="179" t="s">
        <v>30</v>
      </c>
      <c r="U33" s="56"/>
      <c r="V33" s="57">
        <f>ROUND(M33*1.2235,0)</f>
        <v>0</v>
      </c>
    </row>
    <row r="34" spans="1:22" ht="15.75" customHeight="1" hidden="1">
      <c r="A34" s="22"/>
      <c r="B34" s="276" t="s">
        <v>7</v>
      </c>
      <c r="C34" s="277"/>
      <c r="D34" s="58"/>
      <c r="E34" s="58"/>
      <c r="F34" s="50"/>
      <c r="G34" s="50"/>
      <c r="H34" s="50"/>
      <c r="I34" s="50"/>
      <c r="J34" s="50"/>
      <c r="K34" s="50"/>
      <c r="L34" s="59"/>
      <c r="M34" s="50">
        <f aca="true" t="shared" si="5" ref="M34:V34">SUM(M32:M33)</f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 t="e">
        <f t="shared" si="5"/>
        <v>#REF!</v>
      </c>
      <c r="R34" s="50" t="e">
        <f t="shared" si="5"/>
        <v>#REF!</v>
      </c>
      <c r="S34" s="50" t="e">
        <f t="shared" si="5"/>
        <v>#REF!</v>
      </c>
      <c r="T34" s="50">
        <f t="shared" si="5"/>
        <v>0</v>
      </c>
      <c r="U34" s="60"/>
      <c r="V34" s="61">
        <f t="shared" si="5"/>
        <v>0</v>
      </c>
    </row>
    <row r="35" spans="1:22" ht="16.5" hidden="1" thickBot="1">
      <c r="A35" s="22"/>
      <c r="B35" s="55" t="s">
        <v>25</v>
      </c>
      <c r="C35" s="270" t="s">
        <v>24</v>
      </c>
      <c r="D35" s="172" t="s">
        <v>22</v>
      </c>
      <c r="E35" s="172"/>
      <c r="F35" s="50"/>
      <c r="G35" s="50"/>
      <c r="H35" s="50"/>
      <c r="I35" s="50"/>
      <c r="J35" s="50"/>
      <c r="K35" s="50"/>
      <c r="L35" s="59"/>
      <c r="M35" s="50"/>
      <c r="N35" s="50"/>
      <c r="O35" s="50"/>
      <c r="P35" s="50"/>
      <c r="Q35" s="50"/>
      <c r="R35" s="50"/>
      <c r="S35" s="50"/>
      <c r="T35" s="50"/>
      <c r="U35" s="60"/>
      <c r="V35" s="57">
        <f>ROUND(M35*1.2235,0)</f>
        <v>0</v>
      </c>
    </row>
    <row r="36" spans="1:22" ht="16.5" hidden="1" thickBot="1">
      <c r="A36" s="22"/>
      <c r="B36" s="55" t="s">
        <v>22</v>
      </c>
      <c r="C36" s="270"/>
      <c r="D36" s="172" t="s">
        <v>23</v>
      </c>
      <c r="E36" s="172"/>
      <c r="F36" s="50"/>
      <c r="G36" s="50"/>
      <c r="H36" s="50"/>
      <c r="I36" s="50"/>
      <c r="J36" s="50"/>
      <c r="K36" s="50"/>
      <c r="L36" s="59"/>
      <c r="M36" s="50"/>
      <c r="N36" s="50"/>
      <c r="O36" s="50"/>
      <c r="P36" s="50"/>
      <c r="Q36" s="50"/>
      <c r="R36" s="50"/>
      <c r="S36" s="50"/>
      <c r="T36" s="50"/>
      <c r="U36" s="60"/>
      <c r="V36" s="57">
        <f>ROUND(M36*1.2235,0)</f>
        <v>0</v>
      </c>
    </row>
    <row r="37" spans="1:22" ht="16.5" customHeight="1" hidden="1" thickBot="1">
      <c r="A37" s="22"/>
      <c r="B37" s="276" t="s">
        <v>7</v>
      </c>
      <c r="C37" s="277"/>
      <c r="D37" s="58"/>
      <c r="E37" s="58"/>
      <c r="F37" s="50"/>
      <c r="G37" s="50"/>
      <c r="H37" s="50"/>
      <c r="I37" s="50"/>
      <c r="J37" s="50"/>
      <c r="K37" s="50"/>
      <c r="L37" s="59"/>
      <c r="M37" s="50">
        <f aca="true" t="shared" si="6" ref="M37:V37">SUM(M35:M36)</f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60"/>
      <c r="V37" s="61">
        <f t="shared" si="6"/>
        <v>0</v>
      </c>
    </row>
    <row r="38" spans="1:22" s="31" customFormat="1" ht="22.5" customHeight="1" hidden="1" thickBot="1">
      <c r="A38" s="21"/>
      <c r="B38" s="62"/>
      <c r="C38" s="275" t="s">
        <v>29</v>
      </c>
      <c r="D38" s="275"/>
      <c r="E38" s="275"/>
      <c r="F38" s="275"/>
      <c r="G38" s="163"/>
      <c r="H38" s="63"/>
      <c r="I38" s="63"/>
      <c r="J38" s="63"/>
      <c r="K38" s="64"/>
      <c r="L38" s="65"/>
      <c r="M38" s="64"/>
      <c r="N38" s="63"/>
      <c r="O38" s="63"/>
      <c r="P38" s="63"/>
      <c r="Q38" s="63"/>
      <c r="R38" s="63"/>
      <c r="S38" s="66"/>
      <c r="T38" s="66"/>
      <c r="U38" s="67"/>
      <c r="V38" s="68" t="e">
        <f>V31+V34+V37</f>
        <v>#REF!</v>
      </c>
    </row>
    <row r="39" spans="1:22" ht="33.75" customHeight="1">
      <c r="A39" s="22"/>
      <c r="B39" s="226" t="s">
        <v>154</v>
      </c>
      <c r="C39" s="227"/>
      <c r="D39" s="227"/>
      <c r="E39" s="228"/>
      <c r="F39" s="185"/>
      <c r="G39" s="185"/>
      <c r="H39" s="185"/>
      <c r="I39" s="185"/>
      <c r="J39" s="185"/>
      <c r="K39" s="186"/>
      <c r="L39" s="185"/>
      <c r="M39" s="186">
        <f>M15+M18+M21+M24</f>
        <v>8485</v>
      </c>
      <c r="N39" s="186">
        <f aca="true" t="shared" si="7" ref="N39:V39">N15+N18+N21+N24</f>
        <v>2122</v>
      </c>
      <c r="O39" s="186">
        <f t="shared" si="7"/>
        <v>849</v>
      </c>
      <c r="P39" s="186">
        <f t="shared" si="7"/>
        <v>0</v>
      </c>
      <c r="Q39" s="186">
        <f t="shared" si="7"/>
        <v>5514</v>
      </c>
      <c r="R39" s="186">
        <f t="shared" si="7"/>
        <v>552</v>
      </c>
      <c r="S39" s="186">
        <f t="shared" si="7"/>
        <v>4962</v>
      </c>
      <c r="T39" s="186"/>
      <c r="U39" s="186">
        <f t="shared" si="7"/>
        <v>190.92000000000002</v>
      </c>
      <c r="V39" s="187">
        <f t="shared" si="7"/>
        <v>8675.92</v>
      </c>
    </row>
    <row r="40" spans="1:22" ht="33.75" customHeight="1">
      <c r="A40" s="22"/>
      <c r="B40" s="271" t="s">
        <v>155</v>
      </c>
      <c r="C40" s="230"/>
      <c r="D40" s="230"/>
      <c r="E40" s="231"/>
      <c r="F40" s="188"/>
      <c r="G40" s="188"/>
      <c r="H40" s="188"/>
      <c r="I40" s="188"/>
      <c r="J40" s="188"/>
      <c r="K40" s="189"/>
      <c r="L40" s="188"/>
      <c r="M40" s="189">
        <f>M16+M19+M22+M25</f>
        <v>6141</v>
      </c>
      <c r="N40" s="189">
        <f aca="true" t="shared" si="8" ref="N40:V40">N16+N19+N22+N25</f>
        <v>1536</v>
      </c>
      <c r="O40" s="189">
        <f t="shared" si="8"/>
        <v>614</v>
      </c>
      <c r="P40" s="189">
        <f t="shared" si="8"/>
        <v>0</v>
      </c>
      <c r="Q40" s="189">
        <f t="shared" si="8"/>
        <v>3991</v>
      </c>
      <c r="R40" s="189">
        <f t="shared" si="8"/>
        <v>399</v>
      </c>
      <c r="S40" s="189">
        <f t="shared" si="8"/>
        <v>3592</v>
      </c>
      <c r="T40" s="189"/>
      <c r="U40" s="189">
        <f t="shared" si="8"/>
        <v>138.18</v>
      </c>
      <c r="V40" s="190">
        <f t="shared" si="8"/>
        <v>6279.18</v>
      </c>
    </row>
    <row r="41" spans="1:22" ht="33.75" customHeight="1" thickBot="1">
      <c r="A41" s="22"/>
      <c r="B41" s="267" t="s">
        <v>58</v>
      </c>
      <c r="C41" s="268"/>
      <c r="D41" s="268"/>
      <c r="E41" s="269"/>
      <c r="F41" s="76"/>
      <c r="G41" s="76"/>
      <c r="H41" s="76"/>
      <c r="I41" s="76"/>
      <c r="J41" s="76"/>
      <c r="K41" s="77"/>
      <c r="L41" s="76"/>
      <c r="M41" s="77">
        <f>M17+M20+M23+M26</f>
        <v>14626</v>
      </c>
      <c r="N41" s="77">
        <f aca="true" t="shared" si="9" ref="N41:V41">N17+N20+N23+N26</f>
        <v>3658</v>
      </c>
      <c r="O41" s="77">
        <f t="shared" si="9"/>
        <v>1463</v>
      </c>
      <c r="P41" s="77"/>
      <c r="Q41" s="77">
        <f t="shared" si="9"/>
        <v>9505</v>
      </c>
      <c r="R41" s="77">
        <f t="shared" si="9"/>
        <v>951</v>
      </c>
      <c r="S41" s="77">
        <f t="shared" si="9"/>
        <v>8554</v>
      </c>
      <c r="T41" s="77">
        <f t="shared" si="9"/>
        <v>0</v>
      </c>
      <c r="U41" s="77">
        <f t="shared" si="9"/>
        <v>329.09999999999997</v>
      </c>
      <c r="V41" s="78">
        <f t="shared" si="9"/>
        <v>14955.099999999999</v>
      </c>
    </row>
    <row r="42" spans="1:22" s="31" customFormat="1" ht="29.25" customHeight="1">
      <c r="A42" s="21"/>
      <c r="B42" s="215" t="s">
        <v>53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7"/>
    </row>
    <row r="43" spans="1:22" ht="31.5" customHeight="1">
      <c r="A43" s="22"/>
      <c r="B43" s="218">
        <v>1</v>
      </c>
      <c r="C43" s="219" t="s">
        <v>56</v>
      </c>
      <c r="D43" s="178">
        <v>43252</v>
      </c>
      <c r="E43" s="220" t="s">
        <v>54</v>
      </c>
      <c r="F43" s="180">
        <v>5000</v>
      </c>
      <c r="G43" s="180">
        <v>100</v>
      </c>
      <c r="H43" s="180">
        <v>160</v>
      </c>
      <c r="I43" s="180">
        <v>88</v>
      </c>
      <c r="J43" s="180">
        <v>88</v>
      </c>
      <c r="K43" s="180">
        <f>ROUND((F43+G43)/H43*J43,0)</f>
        <v>2805</v>
      </c>
      <c r="L43" s="180">
        <f>ROUND((F43*Y21)/I43*J43,0)</f>
        <v>2500</v>
      </c>
      <c r="M43" s="180">
        <f>K43+L43</f>
        <v>5305</v>
      </c>
      <c r="N43" s="180">
        <f>ROUND(M43*25%,0)</f>
        <v>1326</v>
      </c>
      <c r="O43" s="180">
        <f>ROUND(M43*10%,0)</f>
        <v>531</v>
      </c>
      <c r="P43" s="180"/>
      <c r="Q43" s="180">
        <f>M43-N43-O43-P43</f>
        <v>3448</v>
      </c>
      <c r="R43" s="180">
        <f>ROUND(Q43*0.1,0)</f>
        <v>345</v>
      </c>
      <c r="S43" s="180">
        <f>M43-N43-O43-R43</f>
        <v>3103</v>
      </c>
      <c r="T43" s="180" t="s">
        <v>30</v>
      </c>
      <c r="U43" s="181">
        <f>ROUND(M43*2.25/100,2)</f>
        <v>119.36</v>
      </c>
      <c r="V43" s="182">
        <f>M43+U43</f>
        <v>5424.36</v>
      </c>
    </row>
    <row r="44" spans="1:22" ht="31.5" customHeight="1">
      <c r="A44" s="22"/>
      <c r="B44" s="218"/>
      <c r="C44" s="219"/>
      <c r="D44" s="178">
        <v>43282</v>
      </c>
      <c r="E44" s="220"/>
      <c r="F44" s="180">
        <v>5000</v>
      </c>
      <c r="G44" s="180">
        <v>100</v>
      </c>
      <c r="H44" s="180">
        <v>168</v>
      </c>
      <c r="I44" s="180">
        <v>88</v>
      </c>
      <c r="J44" s="180">
        <v>44</v>
      </c>
      <c r="K44" s="180">
        <f>ROUND((F44+G44)/H44*J44,0)</f>
        <v>1336</v>
      </c>
      <c r="L44" s="180">
        <f>ROUND((F44*Y21)/I44*J44,0)</f>
        <v>1250</v>
      </c>
      <c r="M44" s="180">
        <f>K44+L44</f>
        <v>2586</v>
      </c>
      <c r="N44" s="180">
        <f>ROUND(M44*25%,0)</f>
        <v>647</v>
      </c>
      <c r="O44" s="180">
        <f>ROUND(M44*10%,0)</f>
        <v>259</v>
      </c>
      <c r="P44" s="180"/>
      <c r="Q44" s="180">
        <f>M44-N44-O44-P44</f>
        <v>1680</v>
      </c>
      <c r="R44" s="180">
        <f>ROUND(Q44*0.1,0)</f>
        <v>168</v>
      </c>
      <c r="S44" s="180">
        <f>M44-N44-O44-R44</f>
        <v>1512</v>
      </c>
      <c r="T44" s="180" t="s">
        <v>30</v>
      </c>
      <c r="U44" s="181">
        <f>ROUND(M44*2.25/100,2)</f>
        <v>58.19</v>
      </c>
      <c r="V44" s="182">
        <f>M44+U44</f>
        <v>2644.19</v>
      </c>
    </row>
    <row r="45" spans="1:22" ht="22.5" customHeight="1">
      <c r="A45" s="22"/>
      <c r="B45" s="223" t="s">
        <v>7</v>
      </c>
      <c r="C45" s="224"/>
      <c r="D45" s="224"/>
      <c r="E45" s="225"/>
      <c r="F45" s="183"/>
      <c r="G45" s="183"/>
      <c r="H45" s="183"/>
      <c r="I45" s="183"/>
      <c r="J45" s="183"/>
      <c r="K45" s="183"/>
      <c r="L45" s="46"/>
      <c r="M45" s="183">
        <f>SUM(M43:M44)</f>
        <v>7891</v>
      </c>
      <c r="N45" s="183">
        <f aca="true" t="shared" si="10" ref="N45:V45">SUM(N43:N44)</f>
        <v>1973</v>
      </c>
      <c r="O45" s="183">
        <f t="shared" si="10"/>
        <v>790</v>
      </c>
      <c r="P45" s="183">
        <f t="shared" si="10"/>
        <v>0</v>
      </c>
      <c r="Q45" s="183">
        <f t="shared" si="10"/>
        <v>5128</v>
      </c>
      <c r="R45" s="183">
        <f t="shared" si="10"/>
        <v>513</v>
      </c>
      <c r="S45" s="183">
        <f t="shared" si="10"/>
        <v>4615</v>
      </c>
      <c r="T45" s="183"/>
      <c r="U45" s="183">
        <f t="shared" si="10"/>
        <v>177.55</v>
      </c>
      <c r="V45" s="184">
        <f t="shared" si="10"/>
        <v>8068.549999999999</v>
      </c>
    </row>
    <row r="46" spans="1:22" ht="31.5" customHeight="1">
      <c r="A46" s="22"/>
      <c r="B46" s="218">
        <v>2</v>
      </c>
      <c r="C46" s="219" t="s">
        <v>57</v>
      </c>
      <c r="D46" s="178">
        <v>43252</v>
      </c>
      <c r="E46" s="220" t="s">
        <v>55</v>
      </c>
      <c r="F46" s="180">
        <v>4500</v>
      </c>
      <c r="G46" s="180"/>
      <c r="H46" s="180">
        <v>160</v>
      </c>
      <c r="I46" s="180">
        <v>121</v>
      </c>
      <c r="J46" s="180">
        <v>80</v>
      </c>
      <c r="K46" s="180">
        <f>ROUND((F46+G46)/H46*J46,0)</f>
        <v>2250</v>
      </c>
      <c r="L46" s="180">
        <f>ROUND((F46*Y21)/I46*J46,0)</f>
        <v>1488</v>
      </c>
      <c r="M46" s="180">
        <f>K46+L46</f>
        <v>3738</v>
      </c>
      <c r="N46" s="180">
        <f>ROUND(M46*25%,0)</f>
        <v>935</v>
      </c>
      <c r="O46" s="180">
        <f>ROUND(M46*10%,0)</f>
        <v>374</v>
      </c>
      <c r="P46" s="180">
        <v>0</v>
      </c>
      <c r="Q46" s="180">
        <f>M46-N46-O46-P46</f>
        <v>2429</v>
      </c>
      <c r="R46" s="180">
        <f>ROUND(Q46*0.1,0)</f>
        <v>243</v>
      </c>
      <c r="S46" s="180">
        <f>M46-N46-O46-R46</f>
        <v>2186</v>
      </c>
      <c r="T46" s="180" t="s">
        <v>30</v>
      </c>
      <c r="U46" s="181">
        <f>ROUND(M46*2.25/100,2)</f>
        <v>84.11</v>
      </c>
      <c r="V46" s="182">
        <f>M46+U46</f>
        <v>3822.11</v>
      </c>
    </row>
    <row r="47" spans="1:22" ht="31.5" customHeight="1">
      <c r="A47" s="22"/>
      <c r="B47" s="218"/>
      <c r="C47" s="219"/>
      <c r="D47" s="178">
        <v>43282</v>
      </c>
      <c r="E47" s="220"/>
      <c r="F47" s="180">
        <v>4500</v>
      </c>
      <c r="G47" s="180"/>
      <c r="H47" s="180">
        <v>168</v>
      </c>
      <c r="I47" s="180">
        <v>44</v>
      </c>
      <c r="J47" s="180">
        <v>44</v>
      </c>
      <c r="K47" s="180">
        <f>ROUND((F47+G47)/H47*J47,0)</f>
        <v>1179</v>
      </c>
      <c r="L47" s="180">
        <f>ROUND((F47*Y19)/I47*J47,0)</f>
        <v>1350</v>
      </c>
      <c r="M47" s="180">
        <f>K47+L47</f>
        <v>2529</v>
      </c>
      <c r="N47" s="180">
        <f>ROUND(M47*25%,0)</f>
        <v>632</v>
      </c>
      <c r="O47" s="180">
        <f>ROUND(M47*10%,0)</f>
        <v>253</v>
      </c>
      <c r="P47" s="180">
        <v>1</v>
      </c>
      <c r="Q47" s="180">
        <f>M47-N47-O47-P47</f>
        <v>1643</v>
      </c>
      <c r="R47" s="180">
        <f>ROUND(Q47*0.1,0)</f>
        <v>164</v>
      </c>
      <c r="S47" s="180">
        <f>M47-N47-O47-R47</f>
        <v>1480</v>
      </c>
      <c r="T47" s="180" t="s">
        <v>30</v>
      </c>
      <c r="U47" s="181">
        <f>ROUND(M47*2.25/100,2)</f>
        <v>56.9</v>
      </c>
      <c r="V47" s="182">
        <f>M47+U47</f>
        <v>2585.9</v>
      </c>
    </row>
    <row r="48" spans="1:22" ht="22.5" customHeight="1" thickBot="1">
      <c r="A48" s="22"/>
      <c r="B48" s="223" t="s">
        <v>7</v>
      </c>
      <c r="C48" s="224"/>
      <c r="D48" s="224"/>
      <c r="E48" s="225"/>
      <c r="F48" s="183"/>
      <c r="G48" s="183"/>
      <c r="H48" s="183"/>
      <c r="I48" s="183"/>
      <c r="J48" s="183"/>
      <c r="K48" s="183"/>
      <c r="L48" s="46"/>
      <c r="M48" s="183">
        <f>SUM(M46:M47)</f>
        <v>6267</v>
      </c>
      <c r="N48" s="183">
        <f aca="true" t="shared" si="11" ref="N48:V48">SUM(N46:N47)</f>
        <v>1567</v>
      </c>
      <c r="O48" s="183">
        <f t="shared" si="11"/>
        <v>627</v>
      </c>
      <c r="P48" s="183">
        <f t="shared" si="11"/>
        <v>1</v>
      </c>
      <c r="Q48" s="183">
        <f t="shared" si="11"/>
        <v>4072</v>
      </c>
      <c r="R48" s="183">
        <f t="shared" si="11"/>
        <v>407</v>
      </c>
      <c r="S48" s="183">
        <f t="shared" si="11"/>
        <v>3666</v>
      </c>
      <c r="T48" s="183"/>
      <c r="U48" s="183">
        <f t="shared" si="11"/>
        <v>141.01</v>
      </c>
      <c r="V48" s="184">
        <f t="shared" si="11"/>
        <v>6408.01</v>
      </c>
    </row>
    <row r="49" spans="1:22" ht="33.75" customHeight="1">
      <c r="A49" s="22"/>
      <c r="B49" s="226" t="s">
        <v>154</v>
      </c>
      <c r="C49" s="227"/>
      <c r="D49" s="227"/>
      <c r="E49" s="228"/>
      <c r="F49" s="185"/>
      <c r="G49" s="185"/>
      <c r="H49" s="185"/>
      <c r="I49" s="185"/>
      <c r="J49" s="185"/>
      <c r="K49" s="186"/>
      <c r="L49" s="185"/>
      <c r="M49" s="186">
        <f>M43+M46</f>
        <v>9043</v>
      </c>
      <c r="N49" s="186">
        <f aca="true" t="shared" si="12" ref="N49:S49">N43+N46</f>
        <v>2261</v>
      </c>
      <c r="O49" s="186">
        <f t="shared" si="12"/>
        <v>905</v>
      </c>
      <c r="P49" s="186">
        <f t="shared" si="12"/>
        <v>0</v>
      </c>
      <c r="Q49" s="186">
        <f t="shared" si="12"/>
        <v>5877</v>
      </c>
      <c r="R49" s="186">
        <f t="shared" si="12"/>
        <v>588</v>
      </c>
      <c r="S49" s="186">
        <f t="shared" si="12"/>
        <v>5289</v>
      </c>
      <c r="T49" s="186"/>
      <c r="U49" s="186">
        <f>U43+U46</f>
        <v>203.47</v>
      </c>
      <c r="V49" s="187">
        <f>V43+V46</f>
        <v>9246.47</v>
      </c>
    </row>
    <row r="50" spans="1:22" ht="33.75" customHeight="1">
      <c r="A50" s="22"/>
      <c r="B50" s="271" t="s">
        <v>155</v>
      </c>
      <c r="C50" s="230"/>
      <c r="D50" s="230"/>
      <c r="E50" s="231"/>
      <c r="F50" s="188"/>
      <c r="G50" s="188"/>
      <c r="H50" s="188"/>
      <c r="I50" s="188"/>
      <c r="J50" s="188"/>
      <c r="K50" s="189"/>
      <c r="L50" s="188"/>
      <c r="M50" s="189">
        <f>M44+M47</f>
        <v>5115</v>
      </c>
      <c r="N50" s="189">
        <f aca="true" t="shared" si="13" ref="N50:S50">N44+N47</f>
        <v>1279</v>
      </c>
      <c r="O50" s="189">
        <f t="shared" si="13"/>
        <v>512</v>
      </c>
      <c r="P50" s="189">
        <f t="shared" si="13"/>
        <v>1</v>
      </c>
      <c r="Q50" s="189">
        <f t="shared" si="13"/>
        <v>3323</v>
      </c>
      <c r="R50" s="189">
        <f t="shared" si="13"/>
        <v>332</v>
      </c>
      <c r="S50" s="189">
        <f t="shared" si="13"/>
        <v>2992</v>
      </c>
      <c r="T50" s="189"/>
      <c r="U50" s="74">
        <f>U44+U47</f>
        <v>115.09</v>
      </c>
      <c r="V50" s="190">
        <f>V44+V47</f>
        <v>5230.09</v>
      </c>
    </row>
    <row r="51" spans="1:22" ht="33.75" customHeight="1" thickBot="1">
      <c r="A51" s="22"/>
      <c r="B51" s="267" t="s">
        <v>59</v>
      </c>
      <c r="C51" s="268"/>
      <c r="D51" s="268"/>
      <c r="E51" s="269"/>
      <c r="F51" s="76"/>
      <c r="G51" s="76"/>
      <c r="H51" s="76"/>
      <c r="I51" s="76"/>
      <c r="J51" s="76"/>
      <c r="K51" s="77"/>
      <c r="L51" s="76"/>
      <c r="M51" s="107">
        <f>M45+M48</f>
        <v>14158</v>
      </c>
      <c r="N51" s="107">
        <f aca="true" t="shared" si="14" ref="N51:V51">N45+N48</f>
        <v>3540</v>
      </c>
      <c r="O51" s="107">
        <f t="shared" si="14"/>
        <v>1417</v>
      </c>
      <c r="P51" s="107">
        <f t="shared" si="14"/>
        <v>1</v>
      </c>
      <c r="Q51" s="107">
        <f t="shared" si="14"/>
        <v>9200</v>
      </c>
      <c r="R51" s="107">
        <f t="shared" si="14"/>
        <v>920</v>
      </c>
      <c r="S51" s="107">
        <f t="shared" si="14"/>
        <v>8281</v>
      </c>
      <c r="T51" s="107">
        <f t="shared" si="14"/>
        <v>0</v>
      </c>
      <c r="U51" s="107">
        <f t="shared" si="14"/>
        <v>318.56</v>
      </c>
      <c r="V51" s="82">
        <f t="shared" si="14"/>
        <v>14476.56</v>
      </c>
    </row>
    <row r="52" spans="1:22" s="81" customFormat="1" ht="33.75" customHeight="1" thickBot="1">
      <c r="A52" s="79"/>
      <c r="B52" s="272" t="s">
        <v>63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4"/>
    </row>
    <row r="53" spans="1:22" ht="54" customHeight="1">
      <c r="A53" s="22"/>
      <c r="B53" s="226" t="s">
        <v>156</v>
      </c>
      <c r="C53" s="227"/>
      <c r="D53" s="227"/>
      <c r="E53" s="228"/>
      <c r="F53" s="185"/>
      <c r="G53" s="185"/>
      <c r="H53" s="185"/>
      <c r="I53" s="185"/>
      <c r="J53" s="185"/>
      <c r="K53" s="186"/>
      <c r="L53" s="185"/>
      <c r="M53" s="186">
        <f>M39+M49</f>
        <v>17528</v>
      </c>
      <c r="N53" s="186">
        <f aca="true" t="shared" si="15" ref="N53:S53">N39+N49</f>
        <v>4383</v>
      </c>
      <c r="O53" s="186">
        <f t="shared" si="15"/>
        <v>1754</v>
      </c>
      <c r="P53" s="186">
        <f t="shared" si="15"/>
        <v>0</v>
      </c>
      <c r="Q53" s="186">
        <f t="shared" si="15"/>
        <v>11391</v>
      </c>
      <c r="R53" s="186">
        <f t="shared" si="15"/>
        <v>1140</v>
      </c>
      <c r="S53" s="186">
        <f t="shared" si="15"/>
        <v>10251</v>
      </c>
      <c r="T53" s="186" t="s">
        <v>71</v>
      </c>
      <c r="U53" s="186">
        <f>U39+U49</f>
        <v>394.39</v>
      </c>
      <c r="V53" s="187">
        <f>V39+V49</f>
        <v>17922.39</v>
      </c>
    </row>
    <row r="54" spans="1:22" ht="57" customHeight="1">
      <c r="A54" s="22"/>
      <c r="B54" s="229" t="s">
        <v>157</v>
      </c>
      <c r="C54" s="230"/>
      <c r="D54" s="230"/>
      <c r="E54" s="231"/>
      <c r="F54" s="188"/>
      <c r="G54" s="188"/>
      <c r="H54" s="188"/>
      <c r="I54" s="188"/>
      <c r="J54" s="188"/>
      <c r="K54" s="189"/>
      <c r="L54" s="188"/>
      <c r="M54" s="189">
        <f>M40+M50</f>
        <v>11256</v>
      </c>
      <c r="N54" s="189">
        <f aca="true" t="shared" si="16" ref="N54:S54">N40+N50</f>
        <v>2815</v>
      </c>
      <c r="O54" s="189">
        <f t="shared" si="16"/>
        <v>1126</v>
      </c>
      <c r="P54" s="189">
        <f t="shared" si="16"/>
        <v>1</v>
      </c>
      <c r="Q54" s="189">
        <f t="shared" si="16"/>
        <v>7314</v>
      </c>
      <c r="R54" s="189">
        <f t="shared" si="16"/>
        <v>731</v>
      </c>
      <c r="S54" s="189">
        <f t="shared" si="16"/>
        <v>6584</v>
      </c>
      <c r="T54" s="192" t="s">
        <v>71</v>
      </c>
      <c r="U54" s="189">
        <f>U40+U50</f>
        <v>253.27</v>
      </c>
      <c r="V54" s="190">
        <f>V40+V50</f>
        <v>11509.27</v>
      </c>
    </row>
    <row r="55" spans="1:22" ht="33.75" customHeight="1" thickBot="1">
      <c r="A55" s="22"/>
      <c r="B55" s="267" t="s">
        <v>60</v>
      </c>
      <c r="C55" s="268"/>
      <c r="D55" s="268"/>
      <c r="E55" s="269"/>
      <c r="F55" s="76"/>
      <c r="G55" s="76"/>
      <c r="H55" s="76"/>
      <c r="I55" s="76"/>
      <c r="J55" s="76"/>
      <c r="K55" s="77"/>
      <c r="L55" s="76"/>
      <c r="M55" s="77">
        <f>M41+M51</f>
        <v>28784</v>
      </c>
      <c r="N55" s="77">
        <f aca="true" t="shared" si="17" ref="N55:U55">N41+N51</f>
        <v>7198</v>
      </c>
      <c r="O55" s="77">
        <f t="shared" si="17"/>
        <v>2880</v>
      </c>
      <c r="P55" s="77">
        <f t="shared" si="17"/>
        <v>1</v>
      </c>
      <c r="Q55" s="77">
        <f t="shared" si="17"/>
        <v>18705</v>
      </c>
      <c r="R55" s="77">
        <f>R41+R51</f>
        <v>1871</v>
      </c>
      <c r="S55" s="77">
        <f t="shared" si="17"/>
        <v>16835</v>
      </c>
      <c r="T55" s="77"/>
      <c r="U55" s="77">
        <f t="shared" si="17"/>
        <v>647.66</v>
      </c>
      <c r="V55" s="82">
        <f>V41+V51</f>
        <v>29431.659999999996</v>
      </c>
    </row>
    <row r="56" spans="1:22" ht="15.75">
      <c r="A56" s="22"/>
      <c r="B56" s="12"/>
      <c r="C56" s="83"/>
      <c r="D56" s="12"/>
      <c r="E56" s="12"/>
      <c r="F56" s="12"/>
      <c r="G56" s="12"/>
      <c r="H56" s="12"/>
      <c r="I56" s="12"/>
      <c r="J56" s="168"/>
      <c r="K56" s="14"/>
      <c r="L56" s="15"/>
      <c r="M56" s="14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21">
      <c r="A57" s="22"/>
      <c r="B57" s="12"/>
      <c r="C57" s="83"/>
      <c r="D57" s="12"/>
      <c r="E57" s="12"/>
      <c r="F57" s="12"/>
      <c r="G57" s="12"/>
      <c r="H57" s="12"/>
      <c r="I57" s="12"/>
      <c r="J57" s="168"/>
      <c r="K57" s="14"/>
      <c r="L57" s="84"/>
      <c r="M57" s="14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25.5" customHeight="1">
      <c r="A58" s="22"/>
      <c r="B58" s="12"/>
      <c r="C58" s="83"/>
      <c r="D58" s="12"/>
      <c r="E58" s="12"/>
      <c r="F58" s="12"/>
      <c r="G58" s="12"/>
      <c r="H58" s="12"/>
      <c r="I58" s="12"/>
      <c r="J58" s="168"/>
      <c r="K58" s="14"/>
      <c r="L58" s="12"/>
      <c r="M58" s="14"/>
      <c r="N58" s="12"/>
      <c r="O58" s="12"/>
      <c r="P58" s="12"/>
      <c r="Q58" s="12"/>
      <c r="R58" s="12"/>
      <c r="S58" s="12"/>
      <c r="T58" s="85" t="s">
        <v>61</v>
      </c>
      <c r="U58" s="85"/>
      <c r="V58" s="86">
        <f>M55+U55</f>
        <v>29431.66</v>
      </c>
    </row>
    <row r="59" spans="1:22" ht="15.75" customHeight="1">
      <c r="A59" s="22"/>
      <c r="B59" s="12"/>
      <c r="C59" s="98"/>
      <c r="D59" s="91"/>
      <c r="E59" s="91"/>
      <c r="F59" s="91"/>
      <c r="G59" s="91"/>
      <c r="H59" s="91"/>
      <c r="I59" s="91"/>
      <c r="J59" s="191"/>
      <c r="K59" s="99"/>
      <c r="L59" s="93"/>
      <c r="M59" s="14"/>
      <c r="N59" s="12"/>
      <c r="O59" s="12"/>
      <c r="P59" s="12"/>
      <c r="Q59" s="12"/>
      <c r="R59" s="12"/>
      <c r="S59" s="12"/>
      <c r="T59" s="12"/>
      <c r="U59" s="12"/>
      <c r="V59" s="12"/>
    </row>
    <row r="60" spans="2:3" ht="15.75">
      <c r="B60" s="24"/>
      <c r="C60" s="100" t="s">
        <v>27</v>
      </c>
    </row>
    <row r="61" spans="2:3" ht="15.75">
      <c r="B61" s="24"/>
      <c r="C61" s="100"/>
    </row>
    <row r="62" spans="2:3" ht="15.75">
      <c r="B62" s="24"/>
      <c r="C62" s="161" t="s">
        <v>129</v>
      </c>
    </row>
    <row r="64" ht="30">
      <c r="C64" s="29" t="s">
        <v>131</v>
      </c>
    </row>
    <row r="68" spans="1:14" ht="15">
      <c r="A68" s="3"/>
      <c r="B68" s="3"/>
      <c r="C68" s="103"/>
      <c r="D68" s="3"/>
      <c r="E68" s="3"/>
      <c r="F68" s="3"/>
      <c r="G68" s="3"/>
      <c r="H68" s="3"/>
      <c r="I68" s="3"/>
      <c r="J68" s="166"/>
      <c r="K68" s="4"/>
      <c r="L68" s="5"/>
      <c r="M68" s="4"/>
      <c r="N68" s="3"/>
    </row>
    <row r="69" spans="2:14" ht="15">
      <c r="B69" s="104"/>
      <c r="C69" s="105"/>
      <c r="D69" s="104"/>
      <c r="E69" s="104"/>
      <c r="F69" s="3"/>
      <c r="G69" s="3"/>
      <c r="H69" s="3"/>
      <c r="I69" s="3"/>
      <c r="J69" s="166"/>
      <c r="K69" s="4"/>
      <c r="L69" s="5"/>
      <c r="M69" s="4"/>
      <c r="N69" s="3"/>
    </row>
  </sheetData>
  <sheetProtection/>
  <mergeCells count="76">
    <mergeCell ref="B18:B19"/>
    <mergeCell ref="C18:C19"/>
    <mergeCell ref="E18:E19"/>
    <mergeCell ref="E11:E12"/>
    <mergeCell ref="B7:V7"/>
    <mergeCell ref="B8:V8"/>
    <mergeCell ref="T11:T12"/>
    <mergeCell ref="I11:I12"/>
    <mergeCell ref="B10:E10"/>
    <mergeCell ref="B17:E17"/>
    <mergeCell ref="B11:B12"/>
    <mergeCell ref="U11:U12"/>
    <mergeCell ref="F11:F12"/>
    <mergeCell ref="R11:R12"/>
    <mergeCell ref="Q11:Q12"/>
    <mergeCell ref="N11:O11"/>
    <mergeCell ref="L11:L12"/>
    <mergeCell ref="M11:M12"/>
    <mergeCell ref="S11:S12"/>
    <mergeCell ref="P11:P12"/>
    <mergeCell ref="K11:K12"/>
    <mergeCell ref="B37:C37"/>
    <mergeCell ref="C11:C12"/>
    <mergeCell ref="C27:F27"/>
    <mergeCell ref="C28:F28"/>
    <mergeCell ref="B34:C34"/>
    <mergeCell ref="B31:C31"/>
    <mergeCell ref="D11:D12"/>
    <mergeCell ref="E15:E16"/>
    <mergeCell ref="H11:H12"/>
    <mergeCell ref="C38:F38"/>
    <mergeCell ref="B39:E39"/>
    <mergeCell ref="B40:E40"/>
    <mergeCell ref="C35:C36"/>
    <mergeCell ref="C43:C44"/>
    <mergeCell ref="E43:E44"/>
    <mergeCell ref="C15:C16"/>
    <mergeCell ref="B15:B16"/>
    <mergeCell ref="C29:C30"/>
    <mergeCell ref="B53:E53"/>
    <mergeCell ref="B54:E54"/>
    <mergeCell ref="B55:E55"/>
    <mergeCell ref="B45:E45"/>
    <mergeCell ref="B48:E48"/>
    <mergeCell ref="B52:V52"/>
    <mergeCell ref="B49:E49"/>
    <mergeCell ref="B51:E51"/>
    <mergeCell ref="B21:B22"/>
    <mergeCell ref="C21:C22"/>
    <mergeCell ref="C32:C33"/>
    <mergeCell ref="B23:E23"/>
    <mergeCell ref="B41:E41"/>
    <mergeCell ref="B50:E50"/>
    <mergeCell ref="B43:B44"/>
    <mergeCell ref="E21:E22"/>
    <mergeCell ref="C24:C25"/>
    <mergeCell ref="R1:V1"/>
    <mergeCell ref="B1:F1"/>
    <mergeCell ref="B2:F2"/>
    <mergeCell ref="B3:F3"/>
    <mergeCell ref="B4:F4"/>
    <mergeCell ref="H28:V28"/>
    <mergeCell ref="V11:V12"/>
    <mergeCell ref="G11:G12"/>
    <mergeCell ref="E24:E25"/>
    <mergeCell ref="B20:E20"/>
    <mergeCell ref="X15:Y15"/>
    <mergeCell ref="J11:J12"/>
    <mergeCell ref="B5:F5"/>
    <mergeCell ref="B24:B25"/>
    <mergeCell ref="B46:B47"/>
    <mergeCell ref="C46:C47"/>
    <mergeCell ref="B26:E26"/>
    <mergeCell ref="B42:V42"/>
    <mergeCell ref="B14:V14"/>
    <mergeCell ref="E46:E47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70" zoomScaleNormal="70" zoomScaleSheetLayoutView="90" zoomScalePageLayoutView="0" workbookViewId="0" topLeftCell="A1">
      <selection activeCell="K16" sqref="K16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06" customWidth="1"/>
    <col min="4" max="4" width="19.28125" style="16" customWidth="1"/>
    <col min="5" max="5" width="20.7109375" style="16" customWidth="1"/>
    <col min="6" max="6" width="17.421875" style="16" customWidth="1"/>
    <col min="7" max="7" width="12.8515625" style="16" customWidth="1"/>
    <col min="8" max="8" width="10.140625" style="16" customWidth="1"/>
    <col min="9" max="9" width="15.28125" style="101" customWidth="1"/>
    <col min="10" max="11" width="15.7109375" style="16" customWidth="1"/>
    <col min="12" max="15" width="13.8515625" style="16" customWidth="1"/>
    <col min="16" max="17" width="27.8515625" style="16" customWidth="1"/>
    <col min="18" max="18" width="19.421875" style="16" customWidth="1"/>
    <col min="19" max="19" width="19.28125" style="108" customWidth="1"/>
    <col min="20" max="16384" width="9.140625" style="24" customWidth="1"/>
  </cols>
  <sheetData>
    <row r="1" spans="2:20" s="1" customFormat="1" ht="24" customHeight="1">
      <c r="B1" s="200" t="s">
        <v>26</v>
      </c>
      <c r="C1" s="200"/>
      <c r="D1" s="200"/>
      <c r="E1" s="200"/>
      <c r="F1" s="200"/>
      <c r="G1" s="3"/>
      <c r="H1" s="3"/>
      <c r="I1" s="4"/>
      <c r="J1" s="3"/>
      <c r="K1" s="3"/>
      <c r="L1" s="3"/>
      <c r="N1" s="201" t="s">
        <v>39</v>
      </c>
      <c r="O1" s="201"/>
      <c r="P1" s="201"/>
      <c r="Q1" s="201"/>
      <c r="R1" s="201"/>
      <c r="S1" s="158"/>
      <c r="T1" s="6"/>
    </row>
    <row r="2" spans="2:19" s="1" customFormat="1" ht="24" customHeight="1">
      <c r="B2" s="200" t="s">
        <v>165</v>
      </c>
      <c r="C2" s="200"/>
      <c r="D2" s="200"/>
      <c r="E2" s="200"/>
      <c r="F2" s="200"/>
      <c r="G2" s="8"/>
      <c r="H2" s="8"/>
      <c r="I2" s="9"/>
      <c r="J2" s="8"/>
      <c r="K2" s="8"/>
      <c r="L2" s="8"/>
      <c r="M2" s="8"/>
      <c r="N2" s="8"/>
      <c r="O2" s="8"/>
      <c r="P2" s="11"/>
      <c r="Q2" s="11"/>
      <c r="R2" s="12"/>
      <c r="S2" s="157"/>
    </row>
    <row r="3" spans="1:19" s="16" customFormat="1" ht="24" customHeight="1">
      <c r="A3" s="13"/>
      <c r="B3" s="200" t="s">
        <v>19</v>
      </c>
      <c r="C3" s="200"/>
      <c r="D3" s="200"/>
      <c r="E3" s="200"/>
      <c r="F3" s="200"/>
      <c r="G3" s="12"/>
      <c r="H3" s="12"/>
      <c r="I3" s="14"/>
      <c r="J3" s="12"/>
      <c r="K3" s="12"/>
      <c r="S3" s="156"/>
    </row>
    <row r="4" spans="1:19" s="16" customFormat="1" ht="24" customHeight="1">
      <c r="A4" s="13"/>
      <c r="B4" s="200" t="s">
        <v>38</v>
      </c>
      <c r="C4" s="200"/>
      <c r="D4" s="200"/>
      <c r="E4" s="200"/>
      <c r="F4" s="200"/>
      <c r="G4" s="12"/>
      <c r="H4" s="12"/>
      <c r="I4" s="14"/>
      <c r="J4" s="12"/>
      <c r="K4" s="12"/>
      <c r="L4" s="12"/>
      <c r="M4" s="12"/>
      <c r="N4" s="12"/>
      <c r="O4" s="12"/>
      <c r="P4" s="12"/>
      <c r="Q4" s="12"/>
      <c r="R4" s="12"/>
      <c r="S4" s="156"/>
    </row>
    <row r="5" spans="1:19" s="16" customFormat="1" ht="24" customHeight="1">
      <c r="A5" s="13"/>
      <c r="B5" s="200" t="s">
        <v>46</v>
      </c>
      <c r="C5" s="200"/>
      <c r="D5" s="200"/>
      <c r="E5" s="200"/>
      <c r="F5" s="200"/>
      <c r="G5" s="7"/>
      <c r="H5" s="7"/>
      <c r="I5" s="17"/>
      <c r="J5" s="20"/>
      <c r="K5" s="20"/>
      <c r="L5" s="20"/>
      <c r="M5" s="20"/>
      <c r="N5" s="20"/>
      <c r="O5" s="21"/>
      <c r="P5" s="21"/>
      <c r="Q5" s="21"/>
      <c r="R5" s="12"/>
      <c r="S5" s="156"/>
    </row>
    <row r="6" spans="1:18" ht="9.75" customHeight="1">
      <c r="A6" s="22"/>
      <c r="B6" s="12"/>
      <c r="C6" s="23"/>
      <c r="D6" s="20"/>
      <c r="E6" s="20"/>
      <c r="F6" s="20"/>
      <c r="G6" s="20"/>
      <c r="H6" s="20"/>
      <c r="I6" s="19"/>
      <c r="J6" s="20"/>
      <c r="K6" s="20"/>
      <c r="L6" s="20"/>
      <c r="M6" s="20"/>
      <c r="N6" s="20"/>
      <c r="O6" s="21"/>
      <c r="P6" s="21"/>
      <c r="Q6" s="21"/>
      <c r="R6" s="12"/>
    </row>
    <row r="7" spans="1:18" ht="30" customHeight="1">
      <c r="A7" s="22"/>
      <c r="B7" s="204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21" customHeight="1">
      <c r="A8" s="22"/>
      <c r="B8" s="204" t="s">
        <v>12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ht="15.75" customHeight="1">
      <c r="A9" s="22"/>
      <c r="B9" s="25"/>
      <c r="C9" s="26"/>
      <c r="D9" s="25"/>
      <c r="E9" s="25"/>
      <c r="F9" s="25"/>
      <c r="G9" s="25"/>
      <c r="H9" s="25"/>
      <c r="I9" s="27"/>
      <c r="J9" s="25"/>
      <c r="K9" s="25"/>
      <c r="L9" s="25"/>
      <c r="M9" s="25"/>
      <c r="N9" s="25"/>
      <c r="O9" s="25"/>
      <c r="P9" s="25"/>
      <c r="Q9" s="25"/>
      <c r="R9" s="25"/>
    </row>
    <row r="10" spans="1:18" ht="29.25" customHeight="1" thickBot="1">
      <c r="A10" s="22"/>
      <c r="B10" s="205" t="s">
        <v>133</v>
      </c>
      <c r="C10" s="205"/>
      <c r="D10" s="205"/>
      <c r="E10" s="205"/>
      <c r="F10" s="25"/>
      <c r="G10" s="25"/>
      <c r="H10" s="25"/>
      <c r="I10" s="27"/>
      <c r="J10" s="25"/>
      <c r="K10" s="25"/>
      <c r="L10" s="25"/>
      <c r="M10" s="25"/>
      <c r="N10" s="25"/>
      <c r="O10" s="25"/>
      <c r="P10" s="25"/>
      <c r="Q10" s="25"/>
      <c r="R10" s="25"/>
    </row>
    <row r="11" spans="1:19" ht="90.75" customHeight="1">
      <c r="A11" s="22"/>
      <c r="B11" s="206" t="s">
        <v>1</v>
      </c>
      <c r="C11" s="208" t="s">
        <v>110</v>
      </c>
      <c r="D11" s="198" t="s">
        <v>11</v>
      </c>
      <c r="E11" s="198" t="s">
        <v>109</v>
      </c>
      <c r="F11" s="198" t="s">
        <v>108</v>
      </c>
      <c r="G11" s="198" t="s">
        <v>107</v>
      </c>
      <c r="H11" s="198" t="s">
        <v>43</v>
      </c>
      <c r="I11" s="221" t="s">
        <v>106</v>
      </c>
      <c r="J11" s="202" t="s">
        <v>52</v>
      </c>
      <c r="K11" s="202"/>
      <c r="L11" s="202" t="s">
        <v>51</v>
      </c>
      <c r="M11" s="202" t="s">
        <v>2</v>
      </c>
      <c r="N11" s="202" t="s">
        <v>3</v>
      </c>
      <c r="O11" s="202" t="s">
        <v>4</v>
      </c>
      <c r="P11" s="202" t="s">
        <v>105</v>
      </c>
      <c r="Q11" s="210" t="s">
        <v>68</v>
      </c>
      <c r="R11" s="212" t="s">
        <v>104</v>
      </c>
      <c r="S11" s="214"/>
    </row>
    <row r="12" spans="1:19" ht="70.5" customHeight="1">
      <c r="A12" s="22"/>
      <c r="B12" s="207"/>
      <c r="C12" s="209"/>
      <c r="D12" s="199"/>
      <c r="E12" s="199"/>
      <c r="F12" s="199"/>
      <c r="G12" s="199"/>
      <c r="H12" s="199"/>
      <c r="I12" s="222"/>
      <c r="J12" s="32" t="s">
        <v>76</v>
      </c>
      <c r="K12" s="32" t="s">
        <v>75</v>
      </c>
      <c r="L12" s="203"/>
      <c r="M12" s="203"/>
      <c r="N12" s="203"/>
      <c r="O12" s="203"/>
      <c r="P12" s="203"/>
      <c r="Q12" s="211"/>
      <c r="R12" s="213"/>
      <c r="S12" s="214"/>
    </row>
    <row r="13" spans="1:19" ht="71.25" customHeight="1" thickBot="1">
      <c r="A13" s="22"/>
      <c r="B13" s="34">
        <v>0</v>
      </c>
      <c r="C13" s="35">
        <v>1</v>
      </c>
      <c r="D13" s="36">
        <v>2</v>
      </c>
      <c r="E13" s="36">
        <v>3</v>
      </c>
      <c r="F13" s="36">
        <v>4</v>
      </c>
      <c r="G13" s="36">
        <v>5</v>
      </c>
      <c r="H13" s="36">
        <v>6</v>
      </c>
      <c r="I13" s="37" t="s">
        <v>103</v>
      </c>
      <c r="J13" s="36" t="s">
        <v>102</v>
      </c>
      <c r="K13" s="36" t="s">
        <v>101</v>
      </c>
      <c r="L13" s="36">
        <v>10</v>
      </c>
      <c r="M13" s="36" t="s">
        <v>100</v>
      </c>
      <c r="N13" s="36" t="s">
        <v>99</v>
      </c>
      <c r="O13" s="36" t="s">
        <v>98</v>
      </c>
      <c r="P13" s="36">
        <v>14</v>
      </c>
      <c r="Q13" s="39" t="s">
        <v>111</v>
      </c>
      <c r="R13" s="40" t="s">
        <v>112</v>
      </c>
      <c r="S13" s="214"/>
    </row>
    <row r="14" spans="1:19" s="31" customFormat="1" ht="29.25" customHeight="1">
      <c r="A14" s="21"/>
      <c r="B14" s="215" t="s">
        <v>97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132"/>
    </row>
    <row r="15" spans="1:19" ht="31.5" customHeight="1">
      <c r="A15" s="22"/>
      <c r="B15" s="218">
        <v>1</v>
      </c>
      <c r="C15" s="219" t="s">
        <v>56</v>
      </c>
      <c r="D15" s="41">
        <v>43101</v>
      </c>
      <c r="E15" s="220" t="s">
        <v>84</v>
      </c>
      <c r="F15" s="42">
        <v>1200</v>
      </c>
      <c r="G15" s="42">
        <v>160</v>
      </c>
      <c r="H15" s="42">
        <v>160</v>
      </c>
      <c r="I15" s="42">
        <f>ROUND(F15/G15*H15,0)</f>
        <v>1200</v>
      </c>
      <c r="J15" s="42">
        <f>ROUND(I15*25%,0)</f>
        <v>300</v>
      </c>
      <c r="K15" s="42">
        <f>ROUND(I15*10%,0)</f>
        <v>120</v>
      </c>
      <c r="L15" s="42"/>
      <c r="M15" s="42">
        <f>I15-J15-K15-L15</f>
        <v>780</v>
      </c>
      <c r="N15" s="42">
        <f>ROUND(M15*0.1,0)</f>
        <v>78</v>
      </c>
      <c r="O15" s="42">
        <f>I15-J15-K15-N15</f>
        <v>702</v>
      </c>
      <c r="P15" s="133" t="s">
        <v>30</v>
      </c>
      <c r="Q15" s="43">
        <f>ROUND(I15*2.25/100,2)</f>
        <v>27</v>
      </c>
      <c r="R15" s="44">
        <f>I15+Q15</f>
        <v>1227</v>
      </c>
      <c r="S15" s="132"/>
    </row>
    <row r="16" spans="1:19" ht="31.5" customHeight="1">
      <c r="A16" s="22"/>
      <c r="B16" s="218"/>
      <c r="C16" s="219"/>
      <c r="D16" s="41">
        <v>43132</v>
      </c>
      <c r="E16" s="220"/>
      <c r="F16" s="42">
        <v>1200</v>
      </c>
      <c r="G16" s="42">
        <v>160</v>
      </c>
      <c r="H16" s="42">
        <v>150</v>
      </c>
      <c r="I16" s="42">
        <f>ROUND(F16/G16*H16,0)</f>
        <v>1125</v>
      </c>
      <c r="J16" s="42">
        <f>ROUND(I16*25%,0)</f>
        <v>281</v>
      </c>
      <c r="K16" s="42">
        <f>ROUND(I16*10%,0)</f>
        <v>113</v>
      </c>
      <c r="L16" s="42"/>
      <c r="M16" s="42">
        <f>I16-J16-K16-L16</f>
        <v>731</v>
      </c>
      <c r="N16" s="42">
        <f>ROUND(M16*0.1,0)</f>
        <v>73</v>
      </c>
      <c r="O16" s="42">
        <f>I16-J16-K16-N16</f>
        <v>658</v>
      </c>
      <c r="P16" s="133" t="s">
        <v>30</v>
      </c>
      <c r="Q16" s="43">
        <f>ROUND(I16*2.25/100,2)</f>
        <v>25.31</v>
      </c>
      <c r="R16" s="44">
        <f>I16+Q16</f>
        <v>1150.31</v>
      </c>
      <c r="S16" s="132"/>
    </row>
    <row r="17" spans="1:18" ht="22.5" customHeight="1">
      <c r="A17" s="22"/>
      <c r="B17" s="223" t="s">
        <v>7</v>
      </c>
      <c r="C17" s="224"/>
      <c r="D17" s="224"/>
      <c r="E17" s="225"/>
      <c r="F17" s="45"/>
      <c r="G17" s="45"/>
      <c r="H17" s="45">
        <f>SUM(H15:H16)</f>
        <v>310</v>
      </c>
      <c r="I17" s="45"/>
      <c r="J17" s="45">
        <f aca="true" t="shared" si="0" ref="J17:R17">SUM(J15:J16)</f>
        <v>581</v>
      </c>
      <c r="K17" s="45">
        <f t="shared" si="0"/>
        <v>233</v>
      </c>
      <c r="L17" s="45">
        <f t="shared" si="0"/>
        <v>0</v>
      </c>
      <c r="M17" s="45">
        <f t="shared" si="0"/>
        <v>1511</v>
      </c>
      <c r="N17" s="45">
        <f t="shared" si="0"/>
        <v>151</v>
      </c>
      <c r="O17" s="45">
        <f t="shared" si="0"/>
        <v>1360</v>
      </c>
      <c r="P17" s="45">
        <f t="shared" si="0"/>
        <v>0</v>
      </c>
      <c r="Q17" s="45">
        <f t="shared" si="0"/>
        <v>52.31</v>
      </c>
      <c r="R17" s="47">
        <f t="shared" si="0"/>
        <v>2377.31</v>
      </c>
    </row>
    <row r="18" spans="1:18" ht="31.5" customHeight="1">
      <c r="A18" s="22"/>
      <c r="B18" s="218">
        <v>2</v>
      </c>
      <c r="C18" s="219" t="s">
        <v>57</v>
      </c>
      <c r="D18" s="41">
        <v>43101</v>
      </c>
      <c r="E18" s="220" t="s">
        <v>82</v>
      </c>
      <c r="F18" s="42">
        <v>1000</v>
      </c>
      <c r="G18" s="42">
        <v>160</v>
      </c>
      <c r="H18" s="42">
        <v>120</v>
      </c>
      <c r="I18" s="42">
        <f>ROUND(F18/G18*H18,0)</f>
        <v>750</v>
      </c>
      <c r="J18" s="42">
        <f>ROUND(I18*25%,0)</f>
        <v>188</v>
      </c>
      <c r="K18" s="42">
        <f>ROUND(I18*10%,0)</f>
        <v>75</v>
      </c>
      <c r="L18" s="42"/>
      <c r="M18" s="42">
        <f>I18-J18-K18-L18</f>
        <v>487</v>
      </c>
      <c r="N18" s="42">
        <f>ROUND(M18*0.1,0)</f>
        <v>49</v>
      </c>
      <c r="O18" s="42">
        <f>I18-J18-K18-N18</f>
        <v>438</v>
      </c>
      <c r="P18" s="133" t="s">
        <v>30</v>
      </c>
      <c r="Q18" s="43">
        <f>ROUND(I18*2.25/100,2)</f>
        <v>16.88</v>
      </c>
      <c r="R18" s="44">
        <f>I18+Q18</f>
        <v>766.88</v>
      </c>
    </row>
    <row r="19" spans="1:19" ht="31.5" customHeight="1">
      <c r="A19" s="22"/>
      <c r="B19" s="218"/>
      <c r="C19" s="219"/>
      <c r="D19" s="41">
        <v>43132</v>
      </c>
      <c r="E19" s="220"/>
      <c r="F19" s="42">
        <v>1000</v>
      </c>
      <c r="G19" s="42">
        <v>100</v>
      </c>
      <c r="H19" s="42">
        <v>100</v>
      </c>
      <c r="I19" s="42">
        <f>ROUND(F19/G19*H19,0)</f>
        <v>1000</v>
      </c>
      <c r="J19" s="42">
        <f>ROUND(I19*25%,0)</f>
        <v>250</v>
      </c>
      <c r="K19" s="42">
        <f>ROUND(I19*10%,0)</f>
        <v>100</v>
      </c>
      <c r="L19" s="42"/>
      <c r="M19" s="42">
        <f>I19-J19-K19-L19</f>
        <v>650</v>
      </c>
      <c r="N19" s="42">
        <f>ROUND(M19*0.1,0)</f>
        <v>65</v>
      </c>
      <c r="O19" s="42">
        <f>I19-J19-K19-N19</f>
        <v>585</v>
      </c>
      <c r="P19" s="133" t="s">
        <v>30</v>
      </c>
      <c r="Q19" s="43">
        <f>ROUND(I19*2.25/100,2)</f>
        <v>22.5</v>
      </c>
      <c r="R19" s="44">
        <f>I19+Q19</f>
        <v>1022.5</v>
      </c>
      <c r="S19" s="132"/>
    </row>
    <row r="20" spans="1:18" ht="22.5" customHeight="1" thickBot="1">
      <c r="A20" s="22"/>
      <c r="B20" s="223" t="s">
        <v>7</v>
      </c>
      <c r="C20" s="224"/>
      <c r="D20" s="224"/>
      <c r="E20" s="225"/>
      <c r="F20" s="45"/>
      <c r="G20" s="45"/>
      <c r="H20" s="45">
        <f>SUM(H18:H19)</f>
        <v>220</v>
      </c>
      <c r="I20" s="45"/>
      <c r="J20" s="45">
        <f aca="true" t="shared" si="1" ref="J20:R20">SUM(J18:J19)</f>
        <v>438</v>
      </c>
      <c r="K20" s="45">
        <f t="shared" si="1"/>
        <v>175</v>
      </c>
      <c r="L20" s="45">
        <f t="shared" si="1"/>
        <v>0</v>
      </c>
      <c r="M20" s="45">
        <f t="shared" si="1"/>
        <v>1137</v>
      </c>
      <c r="N20" s="45">
        <f t="shared" si="1"/>
        <v>114</v>
      </c>
      <c r="O20" s="45">
        <f t="shared" si="1"/>
        <v>1023</v>
      </c>
      <c r="P20" s="45">
        <f t="shared" si="1"/>
        <v>0</v>
      </c>
      <c r="Q20" s="45">
        <f t="shared" si="1"/>
        <v>39.379999999999995</v>
      </c>
      <c r="R20" s="47">
        <f t="shared" si="1"/>
        <v>1789.38</v>
      </c>
    </row>
    <row r="21" spans="1:18" ht="33.75" customHeight="1">
      <c r="A21" s="22"/>
      <c r="B21" s="226" t="s">
        <v>81</v>
      </c>
      <c r="C21" s="227"/>
      <c r="D21" s="227"/>
      <c r="E21" s="228"/>
      <c r="F21" s="69"/>
      <c r="G21" s="69"/>
      <c r="H21" s="70"/>
      <c r="I21" s="70">
        <f aca="true" t="shared" si="2" ref="I21:O22">I15+I18</f>
        <v>1950</v>
      </c>
      <c r="J21" s="70">
        <f t="shared" si="2"/>
        <v>488</v>
      </c>
      <c r="K21" s="70">
        <f t="shared" si="2"/>
        <v>195</v>
      </c>
      <c r="L21" s="70">
        <f t="shared" si="2"/>
        <v>0</v>
      </c>
      <c r="M21" s="70">
        <f t="shared" si="2"/>
        <v>1267</v>
      </c>
      <c r="N21" s="70">
        <f t="shared" si="2"/>
        <v>127</v>
      </c>
      <c r="O21" s="70">
        <f t="shared" si="2"/>
        <v>1140</v>
      </c>
      <c r="P21" s="70"/>
      <c r="Q21" s="70">
        <f>Q15+Q18</f>
        <v>43.879999999999995</v>
      </c>
      <c r="R21" s="71">
        <f>R15+R18</f>
        <v>1993.88</v>
      </c>
    </row>
    <row r="22" spans="1:18" ht="33.75" customHeight="1">
      <c r="A22" s="22"/>
      <c r="B22" s="229" t="s">
        <v>80</v>
      </c>
      <c r="C22" s="230"/>
      <c r="D22" s="230"/>
      <c r="E22" s="231"/>
      <c r="F22" s="72"/>
      <c r="G22" s="72"/>
      <c r="H22" s="73"/>
      <c r="I22" s="73">
        <f t="shared" si="2"/>
        <v>2125</v>
      </c>
      <c r="J22" s="73">
        <f t="shared" si="2"/>
        <v>531</v>
      </c>
      <c r="K22" s="73">
        <f t="shared" si="2"/>
        <v>213</v>
      </c>
      <c r="L22" s="73">
        <f t="shared" si="2"/>
        <v>0</v>
      </c>
      <c r="M22" s="73">
        <f t="shared" si="2"/>
        <v>1381</v>
      </c>
      <c r="N22" s="73">
        <f t="shared" si="2"/>
        <v>138</v>
      </c>
      <c r="O22" s="73">
        <f t="shared" si="2"/>
        <v>1243</v>
      </c>
      <c r="P22" s="73"/>
      <c r="Q22" s="73">
        <f>Q16+Q19</f>
        <v>47.81</v>
      </c>
      <c r="R22" s="75">
        <f>R16+R19</f>
        <v>2172.81</v>
      </c>
    </row>
    <row r="23" spans="1:18" ht="33.75" customHeight="1" thickBot="1">
      <c r="A23" s="22"/>
      <c r="B23" s="232" t="s">
        <v>79</v>
      </c>
      <c r="C23" s="233"/>
      <c r="D23" s="233"/>
      <c r="E23" s="234"/>
      <c r="F23" s="131"/>
      <c r="G23" s="131"/>
      <c r="H23" s="130"/>
      <c r="I23" s="130">
        <f aca="true" t="shared" si="3" ref="I23:O23">SUM(I21:I22)</f>
        <v>4075</v>
      </c>
      <c r="J23" s="130">
        <f t="shared" si="3"/>
        <v>1019</v>
      </c>
      <c r="K23" s="130">
        <f t="shared" si="3"/>
        <v>408</v>
      </c>
      <c r="L23" s="130">
        <f t="shared" si="3"/>
        <v>0</v>
      </c>
      <c r="M23" s="130">
        <f t="shared" si="3"/>
        <v>2648</v>
      </c>
      <c r="N23" s="130">
        <f t="shared" si="3"/>
        <v>265</v>
      </c>
      <c r="O23" s="130">
        <f t="shared" si="3"/>
        <v>2383</v>
      </c>
      <c r="P23" s="130"/>
      <c r="Q23" s="130">
        <f>SUM(Q21:Q22)</f>
        <v>91.69</v>
      </c>
      <c r="R23" s="129">
        <f>SUM(R21:R22)</f>
        <v>4166.6900000000005</v>
      </c>
    </row>
    <row r="24" spans="1:18" ht="16.5" hidden="1" thickBot="1">
      <c r="A24" s="22"/>
      <c r="B24" s="12"/>
      <c r="C24" s="83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6.5" hidden="1" thickBot="1">
      <c r="A25" s="22"/>
      <c r="B25" s="12"/>
      <c r="C25" s="83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5.5" customHeight="1" hidden="1">
      <c r="A26" s="22"/>
      <c r="B26" s="12"/>
      <c r="C26" s="83"/>
      <c r="D26" s="12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85" t="s">
        <v>61</v>
      </c>
      <c r="Q26" s="85"/>
      <c r="R26" s="86">
        <f>I23+E42</f>
        <v>4952.5</v>
      </c>
    </row>
    <row r="27" spans="1:18" ht="31.5" customHeight="1" hidden="1" thickBot="1">
      <c r="A27" s="22"/>
      <c r="B27" s="12"/>
      <c r="C27" s="87" t="s">
        <v>5</v>
      </c>
      <c r="D27" s="12"/>
      <c r="E27" s="12"/>
      <c r="F27" s="12"/>
      <c r="G27" s="12"/>
      <c r="H27" s="12"/>
      <c r="I27" s="14"/>
      <c r="J27" s="12">
        <f>I23*22.5/100</f>
        <v>916.875</v>
      </c>
      <c r="K27" s="12"/>
      <c r="L27" s="12"/>
      <c r="M27" s="12"/>
      <c r="N27" s="12"/>
      <c r="O27" s="12"/>
      <c r="P27" s="12"/>
      <c r="Q27" s="12"/>
      <c r="R27" s="14"/>
    </row>
    <row r="28" spans="1:20" ht="67.5" customHeight="1" hidden="1">
      <c r="A28" s="22"/>
      <c r="B28" s="12"/>
      <c r="C28" s="88"/>
      <c r="D28" s="89" t="s">
        <v>6</v>
      </c>
      <c r="E28" s="90" t="s">
        <v>13</v>
      </c>
      <c r="F28" s="202" t="s">
        <v>14</v>
      </c>
      <c r="G28" s="212"/>
      <c r="H28" s="91"/>
      <c r="I28" s="92"/>
      <c r="J28" s="14">
        <f>I23+J27</f>
        <v>4991.875</v>
      </c>
      <c r="K28" s="12"/>
      <c r="L28" s="12"/>
      <c r="M28" s="12"/>
      <c r="N28" s="235" t="s">
        <v>96</v>
      </c>
      <c r="O28" s="235"/>
      <c r="P28" s="235"/>
      <c r="Q28" s="235"/>
      <c r="R28" s="235"/>
      <c r="S28" s="235"/>
      <c r="T28" s="235"/>
    </row>
    <row r="29" spans="1:18" ht="69.75" customHeight="1" hidden="1" thickBot="1">
      <c r="A29" s="22"/>
      <c r="B29" s="12"/>
      <c r="C29" s="94">
        <v>0</v>
      </c>
      <c r="D29" s="95">
        <v>1</v>
      </c>
      <c r="E29" s="155" t="s">
        <v>95</v>
      </c>
      <c r="F29" s="236">
        <v>3</v>
      </c>
      <c r="G29" s="23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.75" customHeight="1" hidden="1" thickBot="1">
      <c r="A30" s="22"/>
      <c r="B30" s="12"/>
      <c r="C30" s="88" t="s">
        <v>76</v>
      </c>
      <c r="D30" s="96">
        <v>0.158</v>
      </c>
      <c r="E30" s="147">
        <f>$I$21*D30</f>
        <v>308.1</v>
      </c>
      <c r="F30" s="238" t="s">
        <v>30</v>
      </c>
      <c r="G30" s="23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30.75" customHeight="1" hidden="1" thickBot="1">
      <c r="A31" s="22"/>
      <c r="B31" s="12"/>
      <c r="C31" s="149" t="s">
        <v>75</v>
      </c>
      <c r="D31" s="150">
        <v>0.052</v>
      </c>
      <c r="E31" s="147">
        <f>$I$21*D31</f>
        <v>101.39999999999999</v>
      </c>
      <c r="F31" s="240" t="s">
        <v>89</v>
      </c>
      <c r="G31" s="24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.75" customHeight="1" hidden="1" thickBot="1">
      <c r="A32" s="22"/>
      <c r="B32" s="12"/>
      <c r="C32" s="149" t="s">
        <v>92</v>
      </c>
      <c r="D32" s="150">
        <v>0.005</v>
      </c>
      <c r="E32" s="147">
        <f>$I$21*D32</f>
        <v>9.75</v>
      </c>
      <c r="F32" s="240" t="s">
        <v>89</v>
      </c>
      <c r="G32" s="24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44.25" customHeight="1" hidden="1" thickBot="1">
      <c r="A33" s="22"/>
      <c r="B33" s="12"/>
      <c r="C33" s="149" t="s">
        <v>91</v>
      </c>
      <c r="D33" s="150">
        <v>0.0085</v>
      </c>
      <c r="E33" s="147">
        <f>$I$21*D33</f>
        <v>16.575000000000003</v>
      </c>
      <c r="F33" s="240" t="s">
        <v>89</v>
      </c>
      <c r="G33" s="24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42.75" customHeight="1" hidden="1" thickBot="1">
      <c r="A34" s="22"/>
      <c r="B34" s="12"/>
      <c r="C34" s="154" t="s">
        <v>90</v>
      </c>
      <c r="D34" s="153">
        <v>0.0015</v>
      </c>
      <c r="E34" s="147">
        <f>$I$21*D34</f>
        <v>2.9250000000000003</v>
      </c>
      <c r="F34" s="242" t="s">
        <v>89</v>
      </c>
      <c r="G34" s="243"/>
      <c r="H34" s="12"/>
      <c r="I34" s="244" t="s">
        <v>94</v>
      </c>
      <c r="J34" s="244"/>
      <c r="K34" s="244"/>
      <c r="L34" s="244"/>
      <c r="M34" s="244"/>
      <c r="N34" s="244"/>
      <c r="O34" s="12"/>
      <c r="P34" s="12"/>
      <c r="Q34" s="12"/>
      <c r="R34" s="12"/>
    </row>
    <row r="35" spans="1:18" ht="32.25" customHeight="1" hidden="1" thickBot="1">
      <c r="A35" s="22"/>
      <c r="B35" s="12"/>
      <c r="C35" s="146" t="s">
        <v>93</v>
      </c>
      <c r="D35" s="145">
        <f>SUM(D30:D34)</f>
        <v>0.225</v>
      </c>
      <c r="E35" s="144">
        <f>SUM(E30:E34)</f>
        <v>438.75</v>
      </c>
      <c r="F35" s="245"/>
      <c r="G35" s="24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2.5" customHeight="1" hidden="1" thickBot="1">
      <c r="A36" s="22"/>
      <c r="B36" s="12"/>
      <c r="C36" s="152" t="s">
        <v>76</v>
      </c>
      <c r="D36" s="151">
        <v>0.158</v>
      </c>
      <c r="E36" s="147">
        <f>$I$21*D36</f>
        <v>308.1</v>
      </c>
      <c r="F36" s="247" t="s">
        <v>89</v>
      </c>
      <c r="G36" s="24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2.5" customHeight="1" hidden="1" thickBot="1">
      <c r="A37" s="22"/>
      <c r="B37" s="12"/>
      <c r="C37" s="149" t="s">
        <v>75</v>
      </c>
      <c r="D37" s="150">
        <v>0.052</v>
      </c>
      <c r="E37" s="147">
        <f>$I$21*D37</f>
        <v>101.39999999999999</v>
      </c>
      <c r="F37" s="240" t="s">
        <v>89</v>
      </c>
      <c r="G37" s="24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2.5" customHeight="1" hidden="1" thickBot="1">
      <c r="A38" s="22"/>
      <c r="B38" s="12"/>
      <c r="C38" s="149" t="s">
        <v>92</v>
      </c>
      <c r="D38" s="150">
        <v>0.005</v>
      </c>
      <c r="E38" s="147">
        <f>$I$21*D38</f>
        <v>9.75</v>
      </c>
      <c r="F38" s="240" t="s">
        <v>89</v>
      </c>
      <c r="G38" s="24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60" customHeight="1" hidden="1" thickBot="1">
      <c r="A39" s="22"/>
      <c r="B39" s="12"/>
      <c r="C39" s="149" t="s">
        <v>91</v>
      </c>
      <c r="D39" s="150">
        <v>0.0085</v>
      </c>
      <c r="E39" s="147">
        <f>$I$21*D39</f>
        <v>16.575000000000003</v>
      </c>
      <c r="F39" s="240" t="s">
        <v>89</v>
      </c>
      <c r="G39" s="24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68.25" customHeight="1" hidden="1" thickBot="1">
      <c r="A40" s="22"/>
      <c r="B40" s="12"/>
      <c r="C40" s="149" t="s">
        <v>90</v>
      </c>
      <c r="D40" s="148">
        <v>0.0015</v>
      </c>
      <c r="E40" s="147">
        <f>$I$21*D40</f>
        <v>2.9250000000000003</v>
      </c>
      <c r="F40" s="240" t="s">
        <v>89</v>
      </c>
      <c r="G40" s="24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33" customHeight="1" hidden="1" thickBot="1">
      <c r="A41" s="22"/>
      <c r="B41" s="12"/>
      <c r="C41" s="146" t="s">
        <v>88</v>
      </c>
      <c r="D41" s="145">
        <f>SUM(D36:D40)</f>
        <v>0.225</v>
      </c>
      <c r="E41" s="144">
        <f>SUM(E36:E40)</f>
        <v>438.75</v>
      </c>
      <c r="F41" s="245"/>
      <c r="G41" s="24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44.25" customHeight="1" hidden="1" thickBot="1">
      <c r="A42" s="22"/>
      <c r="B42" s="12"/>
      <c r="C42" s="143" t="s">
        <v>0</v>
      </c>
      <c r="D42" s="142"/>
      <c r="E42" s="97">
        <f>E35+E41</f>
        <v>877.5</v>
      </c>
      <c r="F42" s="249"/>
      <c r="G42" s="25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45.75" customHeight="1" hidden="1">
      <c r="A43" s="22"/>
      <c r="B43" s="12"/>
      <c r="C43" s="251" t="s">
        <v>74</v>
      </c>
      <c r="D43" s="251"/>
      <c r="E43" s="251"/>
      <c r="F43" s="251"/>
      <c r="G43" s="25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45" customHeight="1" hidden="1">
      <c r="A44" s="22"/>
      <c r="B44" s="12"/>
      <c r="C44" s="119" t="s">
        <v>32</v>
      </c>
      <c r="D44" s="118"/>
      <c r="E44" s="118"/>
      <c r="F44" s="117" t="e">
        <f>E42+#REF!+#REF!+#REF!+#REF!+#REF!</f>
        <v>#REF!</v>
      </c>
      <c r="G44" s="118"/>
      <c r="H44" s="252" t="s">
        <v>73</v>
      </c>
      <c r="I44" s="252"/>
      <c r="J44" s="252"/>
      <c r="K44" s="252"/>
      <c r="L44" s="12"/>
      <c r="M44" s="12"/>
      <c r="N44" s="12"/>
      <c r="O44" s="12"/>
      <c r="P44" s="12"/>
      <c r="Q44" s="12"/>
      <c r="R44" s="12"/>
    </row>
    <row r="45" spans="1:18" ht="54" customHeight="1" hidden="1">
      <c r="A45" s="22"/>
      <c r="B45" s="12"/>
      <c r="C45" s="98"/>
      <c r="D45" s="91"/>
      <c r="E45" s="91"/>
      <c r="F45" s="91"/>
      <c r="G45" s="91"/>
      <c r="H45" s="91"/>
      <c r="I45" s="99"/>
      <c r="J45" s="12"/>
      <c r="K45" s="12"/>
      <c r="L45" s="12"/>
      <c r="M45" s="12"/>
      <c r="N45" s="12"/>
      <c r="O45" s="12"/>
      <c r="P45" s="12"/>
      <c r="Q45" s="12"/>
      <c r="R45" s="12"/>
    </row>
    <row r="46" spans="2:3" ht="26.25" customHeight="1" hidden="1">
      <c r="B46" s="24"/>
      <c r="C46" s="141" t="s">
        <v>27</v>
      </c>
    </row>
    <row r="47" spans="2:3" ht="16.5" hidden="1" thickBot="1">
      <c r="B47" s="24"/>
      <c r="C47" s="100"/>
    </row>
    <row r="48" spans="2:3" ht="19.5" hidden="1" thickBot="1">
      <c r="B48" s="24"/>
      <c r="C48" s="116" t="s">
        <v>70</v>
      </c>
    </row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.75" hidden="1" thickBot="1"/>
    <row r="56" spans="3:6" ht="21.75" hidden="1" thickBot="1">
      <c r="C56" s="115"/>
      <c r="D56" s="114"/>
      <c r="E56" s="114"/>
      <c r="F56" s="114"/>
    </row>
    <row r="57" spans="3:10" ht="16.5" hidden="1" thickBot="1">
      <c r="C57" s="113" t="s">
        <v>87</v>
      </c>
      <c r="D57" s="112"/>
      <c r="E57" s="112"/>
      <c r="F57" s="112"/>
      <c r="G57" s="109"/>
      <c r="H57" s="109"/>
      <c r="I57" s="111"/>
      <c r="J57" s="109"/>
    </row>
    <row r="58" spans="3:6" ht="21.75" hidden="1" thickBot="1">
      <c r="C58" s="140"/>
      <c r="D58" s="114"/>
      <c r="E58" s="114"/>
      <c r="F58" s="114"/>
    </row>
    <row r="59" spans="1:20" s="101" customFormat="1" ht="21.75" hidden="1" thickBot="1">
      <c r="A59" s="24"/>
      <c r="B59" s="16"/>
      <c r="C59" s="139"/>
      <c r="D59" s="114"/>
      <c r="E59" s="114"/>
      <c r="F59" s="114"/>
      <c r="G59" s="16"/>
      <c r="H59" s="16"/>
      <c r="J59" s="16"/>
      <c r="K59" s="16"/>
      <c r="L59" s="16"/>
      <c r="M59" s="16"/>
      <c r="N59" s="16"/>
      <c r="O59" s="16"/>
      <c r="P59" s="16"/>
      <c r="Q59" s="16"/>
      <c r="R59" s="16"/>
      <c r="S59" s="108"/>
      <c r="T59" s="24"/>
    </row>
    <row r="60" spans="1:20" s="101" customFormat="1" ht="18" hidden="1" thickBot="1">
      <c r="A60" s="24"/>
      <c r="B60" s="16"/>
      <c r="C60" s="137"/>
      <c r="D60" s="16"/>
      <c r="E60" s="16"/>
      <c r="F60" s="16"/>
      <c r="G60" s="16"/>
      <c r="H60" s="16"/>
      <c r="J60" s="16"/>
      <c r="K60" s="16"/>
      <c r="L60" s="16"/>
      <c r="M60" s="16"/>
      <c r="N60" s="16"/>
      <c r="O60" s="16"/>
      <c r="P60" s="16"/>
      <c r="Q60" s="16"/>
      <c r="R60" s="16"/>
      <c r="S60" s="108"/>
      <c r="T60" s="24"/>
    </row>
    <row r="61" spans="1:20" s="101" customFormat="1" ht="15.75" hidden="1" thickBot="1">
      <c r="A61" s="24"/>
      <c r="B61" s="16"/>
      <c r="C61" s="138"/>
      <c r="D61" s="16"/>
      <c r="E61" s="16"/>
      <c r="F61" s="16"/>
      <c r="G61" s="16"/>
      <c r="H61" s="16"/>
      <c r="J61" s="16"/>
      <c r="K61" s="16"/>
      <c r="L61" s="16"/>
      <c r="M61" s="16"/>
      <c r="N61" s="16"/>
      <c r="O61" s="16"/>
      <c r="P61" s="16"/>
      <c r="Q61" s="16"/>
      <c r="R61" s="16"/>
      <c r="S61" s="108"/>
      <c r="T61" s="24"/>
    </row>
    <row r="62" spans="1:20" s="101" customFormat="1" ht="18" hidden="1" thickBot="1">
      <c r="A62" s="24"/>
      <c r="B62" s="16"/>
      <c r="C62" s="137"/>
      <c r="D62" s="16"/>
      <c r="E62" s="16"/>
      <c r="F62" s="16"/>
      <c r="G62" s="16"/>
      <c r="H62" s="16"/>
      <c r="J62" s="16"/>
      <c r="K62" s="16"/>
      <c r="L62" s="16"/>
      <c r="M62" s="16"/>
      <c r="N62" s="16"/>
      <c r="O62" s="16"/>
      <c r="P62" s="16"/>
      <c r="Q62" s="16"/>
      <c r="R62" s="16"/>
      <c r="S62" s="108"/>
      <c r="T62" s="24"/>
    </row>
    <row r="63" spans="1:20" s="101" customFormat="1" ht="15.75" hidden="1" thickBot="1">
      <c r="A63" s="24"/>
      <c r="B63" s="16"/>
      <c r="C63" s="253"/>
      <c r="D63" s="253"/>
      <c r="E63" s="253"/>
      <c r="F63" s="136"/>
      <c r="G63" s="136"/>
      <c r="H63" s="136"/>
      <c r="J63" s="16"/>
      <c r="K63" s="16"/>
      <c r="L63" s="16"/>
      <c r="M63" s="16"/>
      <c r="N63" s="16"/>
      <c r="O63" s="16"/>
      <c r="P63" s="16"/>
      <c r="Q63" s="16"/>
      <c r="R63" s="16"/>
      <c r="S63" s="108"/>
      <c r="T63" s="24"/>
    </row>
    <row r="64" spans="1:20" s="101" customFormat="1" ht="15.75" hidden="1" thickBot="1">
      <c r="A64" s="24"/>
      <c r="B64" s="16"/>
      <c r="C64" s="135"/>
      <c r="D64" s="253"/>
      <c r="E64" s="253"/>
      <c r="F64" s="253"/>
      <c r="G64" s="134"/>
      <c r="H64" s="134"/>
      <c r="J64" s="16"/>
      <c r="K64" s="16"/>
      <c r="L64" s="16"/>
      <c r="M64" s="16"/>
      <c r="N64" s="16"/>
      <c r="O64" s="16"/>
      <c r="P64" s="16"/>
      <c r="Q64" s="16"/>
      <c r="R64" s="16"/>
      <c r="S64" s="108"/>
      <c r="T64" s="24"/>
    </row>
    <row r="65" ht="15.75" hidden="1" thickBot="1"/>
    <row r="66" spans="1:19" s="31" customFormat="1" ht="29.25" customHeight="1">
      <c r="A66" s="21"/>
      <c r="B66" s="215" t="s">
        <v>86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132"/>
    </row>
    <row r="67" spans="1:19" ht="31.5" customHeight="1">
      <c r="A67" s="22"/>
      <c r="B67" s="218">
        <v>1</v>
      </c>
      <c r="C67" s="219" t="s">
        <v>85</v>
      </c>
      <c r="D67" s="41">
        <v>43101</v>
      </c>
      <c r="E67" s="220" t="s">
        <v>84</v>
      </c>
      <c r="F67" s="42">
        <v>1500</v>
      </c>
      <c r="G67" s="42">
        <v>84</v>
      </c>
      <c r="H67" s="42">
        <v>84</v>
      </c>
      <c r="I67" s="42">
        <f>ROUND(F67/G67*H67,0)</f>
        <v>1500</v>
      </c>
      <c r="J67" s="42">
        <f>ROUND(I67*25%,0)</f>
        <v>375</v>
      </c>
      <c r="K67" s="42">
        <f>ROUND(I67*10%,0)</f>
        <v>150</v>
      </c>
      <c r="L67" s="42"/>
      <c r="M67" s="42">
        <f>I67-J67-K67-L67</f>
        <v>975</v>
      </c>
      <c r="N67" s="42">
        <f>ROUND(M67*0.1,0)</f>
        <v>98</v>
      </c>
      <c r="O67" s="42">
        <f>I67-J67-K67-N67</f>
        <v>877</v>
      </c>
      <c r="P67" s="133" t="s">
        <v>30</v>
      </c>
      <c r="Q67" s="43">
        <f>ROUND(I67*2.25/100,2)</f>
        <v>33.75</v>
      </c>
      <c r="R67" s="44">
        <f>I67+Q67</f>
        <v>1533.75</v>
      </c>
      <c r="S67" s="132"/>
    </row>
    <row r="68" spans="1:19" ht="31.5" customHeight="1">
      <c r="A68" s="22"/>
      <c r="B68" s="218"/>
      <c r="C68" s="219"/>
      <c r="D68" s="41">
        <v>43132</v>
      </c>
      <c r="E68" s="220"/>
      <c r="F68" s="42">
        <v>1500</v>
      </c>
      <c r="G68" s="42">
        <v>84</v>
      </c>
      <c r="H68" s="42">
        <v>80</v>
      </c>
      <c r="I68" s="42">
        <f>ROUND(F68/G68*H68,0)</f>
        <v>1429</v>
      </c>
      <c r="J68" s="42">
        <f>ROUND(I68*25%,0)</f>
        <v>357</v>
      </c>
      <c r="K68" s="42">
        <f>ROUND(I68*10%,0)</f>
        <v>143</v>
      </c>
      <c r="L68" s="42"/>
      <c r="M68" s="42">
        <f>I68-J68-K68-L68</f>
        <v>929</v>
      </c>
      <c r="N68" s="42">
        <f>ROUND(M68*0.1,0)</f>
        <v>93</v>
      </c>
      <c r="O68" s="42">
        <f>I68-J68-K68-N68</f>
        <v>836</v>
      </c>
      <c r="P68" s="133" t="s">
        <v>30</v>
      </c>
      <c r="Q68" s="43">
        <f>ROUND(I68*2.25/100,2)</f>
        <v>32.15</v>
      </c>
      <c r="R68" s="44">
        <f>I68+Q68</f>
        <v>1461.15</v>
      </c>
      <c r="S68" s="132"/>
    </row>
    <row r="69" spans="1:18" ht="22.5" customHeight="1">
      <c r="A69" s="22"/>
      <c r="B69" s="223" t="s">
        <v>7</v>
      </c>
      <c r="C69" s="224"/>
      <c r="D69" s="224"/>
      <c r="E69" s="225"/>
      <c r="F69" s="45"/>
      <c r="G69" s="45"/>
      <c r="H69" s="45">
        <f>SUM(H67:H68)</f>
        <v>164</v>
      </c>
      <c r="I69" s="45"/>
      <c r="J69" s="45">
        <f aca="true" t="shared" si="4" ref="J69:O69">SUM(J67:J68)</f>
        <v>732</v>
      </c>
      <c r="K69" s="45">
        <f t="shared" si="4"/>
        <v>293</v>
      </c>
      <c r="L69" s="45">
        <f t="shared" si="4"/>
        <v>0</v>
      </c>
      <c r="M69" s="45">
        <f t="shared" si="4"/>
        <v>1904</v>
      </c>
      <c r="N69" s="45">
        <f t="shared" si="4"/>
        <v>191</v>
      </c>
      <c r="O69" s="45">
        <f t="shared" si="4"/>
        <v>1713</v>
      </c>
      <c r="P69" s="45"/>
      <c r="Q69" s="45">
        <f>SUM(Q67:Q68)</f>
        <v>65.9</v>
      </c>
      <c r="R69" s="47">
        <f>SUM(R67:R68)</f>
        <v>2994.9</v>
      </c>
    </row>
    <row r="70" spans="1:18" ht="31.5" customHeight="1">
      <c r="A70" s="22"/>
      <c r="B70" s="218">
        <v>2</v>
      </c>
      <c r="C70" s="219" t="s">
        <v>83</v>
      </c>
      <c r="D70" s="41">
        <v>43101</v>
      </c>
      <c r="E70" s="220" t="s">
        <v>82</v>
      </c>
      <c r="F70" s="42">
        <v>1000</v>
      </c>
      <c r="G70" s="42">
        <v>100</v>
      </c>
      <c r="H70" s="42">
        <v>100</v>
      </c>
      <c r="I70" s="42">
        <f>ROUND(F70/G70*H70,0)</f>
        <v>1000</v>
      </c>
      <c r="J70" s="42">
        <f>ROUND(I70*25%,0)</f>
        <v>250</v>
      </c>
      <c r="K70" s="42">
        <f>ROUND(I70*10%,0)</f>
        <v>100</v>
      </c>
      <c r="L70" s="42"/>
      <c r="M70" s="42">
        <f>I70-J70-K70-L70</f>
        <v>650</v>
      </c>
      <c r="N70" s="42">
        <f>ROUND(M70*0.1,0)</f>
        <v>65</v>
      </c>
      <c r="O70" s="42">
        <f>I70-J70-K70-N70</f>
        <v>585</v>
      </c>
      <c r="P70" s="133" t="s">
        <v>30</v>
      </c>
      <c r="Q70" s="43">
        <f>ROUND(I70*2.25/100,2)</f>
        <v>22.5</v>
      </c>
      <c r="R70" s="44">
        <f>I70+Q70</f>
        <v>1022.5</v>
      </c>
    </row>
    <row r="71" spans="1:19" ht="31.5" customHeight="1">
      <c r="A71" s="22"/>
      <c r="B71" s="218"/>
      <c r="C71" s="219"/>
      <c r="D71" s="41">
        <v>43132</v>
      </c>
      <c r="E71" s="220"/>
      <c r="F71" s="42">
        <v>1000</v>
      </c>
      <c r="G71" s="42">
        <v>100</v>
      </c>
      <c r="H71" s="42">
        <v>94</v>
      </c>
      <c r="I71" s="42">
        <f>ROUND(F71/G71*H71,0)</f>
        <v>940</v>
      </c>
      <c r="J71" s="42">
        <f>ROUND(I71*25%,0)</f>
        <v>235</v>
      </c>
      <c r="K71" s="42">
        <f>ROUND(I71*10%,0)</f>
        <v>94</v>
      </c>
      <c r="L71" s="42"/>
      <c r="M71" s="42">
        <f>I71-J71-K71-L71</f>
        <v>611</v>
      </c>
      <c r="N71" s="42">
        <f>ROUND(M71*0.1,0)</f>
        <v>61</v>
      </c>
      <c r="O71" s="42">
        <f>I71-J71-K71-N71</f>
        <v>550</v>
      </c>
      <c r="P71" s="133" t="s">
        <v>30</v>
      </c>
      <c r="Q71" s="43">
        <f>ROUND(I71*2.25/100,2)</f>
        <v>21.15</v>
      </c>
      <c r="R71" s="44">
        <f>I71+Q71</f>
        <v>961.15</v>
      </c>
      <c r="S71" s="132"/>
    </row>
    <row r="72" spans="1:18" ht="22.5" customHeight="1" thickBot="1">
      <c r="A72" s="22"/>
      <c r="B72" s="223" t="s">
        <v>7</v>
      </c>
      <c r="C72" s="224"/>
      <c r="D72" s="224"/>
      <c r="E72" s="225"/>
      <c r="F72" s="45"/>
      <c r="G72" s="45"/>
      <c r="H72" s="45">
        <f>SUM(H70:H71)</f>
        <v>194</v>
      </c>
      <c r="I72" s="45"/>
      <c r="J72" s="45">
        <f aca="true" t="shared" si="5" ref="J72:R72">SUM(J70:J71)</f>
        <v>485</v>
      </c>
      <c r="K72" s="45">
        <f t="shared" si="5"/>
        <v>194</v>
      </c>
      <c r="L72" s="45">
        <f t="shared" si="5"/>
        <v>0</v>
      </c>
      <c r="M72" s="45">
        <f t="shared" si="5"/>
        <v>1261</v>
      </c>
      <c r="N72" s="45">
        <f t="shared" si="5"/>
        <v>126</v>
      </c>
      <c r="O72" s="45">
        <f t="shared" si="5"/>
        <v>1135</v>
      </c>
      <c r="P72" s="45">
        <f t="shared" si="5"/>
        <v>0</v>
      </c>
      <c r="Q72" s="45">
        <f t="shared" si="5"/>
        <v>43.65</v>
      </c>
      <c r="R72" s="47">
        <f t="shared" si="5"/>
        <v>1983.65</v>
      </c>
    </row>
    <row r="73" spans="1:18" ht="33.75" customHeight="1">
      <c r="A73" s="22"/>
      <c r="B73" s="226" t="s">
        <v>81</v>
      </c>
      <c r="C73" s="227"/>
      <c r="D73" s="227"/>
      <c r="E73" s="228"/>
      <c r="F73" s="69"/>
      <c r="G73" s="69"/>
      <c r="H73" s="70"/>
      <c r="I73" s="70">
        <f aca="true" t="shared" si="6" ref="I73:O74">I67+I70</f>
        <v>2500</v>
      </c>
      <c r="J73" s="70">
        <f t="shared" si="6"/>
        <v>625</v>
      </c>
      <c r="K73" s="70">
        <f t="shared" si="6"/>
        <v>250</v>
      </c>
      <c r="L73" s="70">
        <f t="shared" si="6"/>
        <v>0</v>
      </c>
      <c r="M73" s="70">
        <f t="shared" si="6"/>
        <v>1625</v>
      </c>
      <c r="N73" s="70">
        <f t="shared" si="6"/>
        <v>163</v>
      </c>
      <c r="O73" s="70">
        <f t="shared" si="6"/>
        <v>1462</v>
      </c>
      <c r="P73" s="70"/>
      <c r="Q73" s="70">
        <f>Q67+Q70</f>
        <v>56.25</v>
      </c>
      <c r="R73" s="71">
        <f>R67+R70</f>
        <v>2556.25</v>
      </c>
    </row>
    <row r="74" spans="1:18" ht="33.75" customHeight="1">
      <c r="A74" s="22"/>
      <c r="B74" s="229" t="s">
        <v>80</v>
      </c>
      <c r="C74" s="230"/>
      <c r="D74" s="230"/>
      <c r="E74" s="231"/>
      <c r="F74" s="72"/>
      <c r="G74" s="72"/>
      <c r="H74" s="73"/>
      <c r="I74" s="73">
        <f t="shared" si="6"/>
        <v>2369</v>
      </c>
      <c r="J74" s="73">
        <f t="shared" si="6"/>
        <v>592</v>
      </c>
      <c r="K74" s="73">
        <f t="shared" si="6"/>
        <v>237</v>
      </c>
      <c r="L74" s="73">
        <f t="shared" si="6"/>
        <v>0</v>
      </c>
      <c r="M74" s="73">
        <f t="shared" si="6"/>
        <v>1540</v>
      </c>
      <c r="N74" s="73">
        <f t="shared" si="6"/>
        <v>154</v>
      </c>
      <c r="O74" s="73">
        <f t="shared" si="6"/>
        <v>1386</v>
      </c>
      <c r="P74" s="73"/>
      <c r="Q74" s="73">
        <f>Q68+Q71</f>
        <v>53.3</v>
      </c>
      <c r="R74" s="75">
        <f>R68+R71</f>
        <v>2422.3</v>
      </c>
    </row>
    <row r="75" spans="1:18" ht="33.75" customHeight="1" thickBot="1">
      <c r="A75" s="22"/>
      <c r="B75" s="232" t="s">
        <v>79</v>
      </c>
      <c r="C75" s="233"/>
      <c r="D75" s="233"/>
      <c r="E75" s="234"/>
      <c r="F75" s="131"/>
      <c r="G75" s="131"/>
      <c r="H75" s="130"/>
      <c r="I75" s="130">
        <f aca="true" t="shared" si="7" ref="I75:O75">SUM(I73:I74)</f>
        <v>4869</v>
      </c>
      <c r="J75" s="130">
        <f t="shared" si="7"/>
        <v>1217</v>
      </c>
      <c r="K75" s="130">
        <f t="shared" si="7"/>
        <v>487</v>
      </c>
      <c r="L75" s="130">
        <f t="shared" si="7"/>
        <v>0</v>
      </c>
      <c r="M75" s="130">
        <f t="shared" si="7"/>
        <v>3165</v>
      </c>
      <c r="N75" s="130">
        <f t="shared" si="7"/>
        <v>317</v>
      </c>
      <c r="O75" s="130">
        <f t="shared" si="7"/>
        <v>2848</v>
      </c>
      <c r="P75" s="130"/>
      <c r="Q75" s="130">
        <f>SUM(Q73:Q74)</f>
        <v>109.55</v>
      </c>
      <c r="R75" s="129">
        <f>SUM(R73:R74)</f>
        <v>4978.55</v>
      </c>
    </row>
    <row r="76" spans="1:18" ht="33.75" customHeight="1" thickBot="1">
      <c r="A76" s="22"/>
      <c r="B76" s="80" t="s">
        <v>78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1:18" ht="38.25" customHeight="1" thickBot="1">
      <c r="A77" s="22"/>
      <c r="B77" s="257" t="s">
        <v>77</v>
      </c>
      <c r="C77" s="258"/>
      <c r="D77" s="258"/>
      <c r="E77" s="259"/>
      <c r="F77" s="127"/>
      <c r="G77" s="127"/>
      <c r="H77" s="127"/>
      <c r="I77" s="125">
        <f aca="true" t="shared" si="8" ref="I77:O78">I21+I73</f>
        <v>4450</v>
      </c>
      <c r="J77" s="125">
        <f t="shared" si="8"/>
        <v>1113</v>
      </c>
      <c r="K77" s="125">
        <f t="shared" si="8"/>
        <v>445</v>
      </c>
      <c r="L77" s="125">
        <f t="shared" si="8"/>
        <v>0</v>
      </c>
      <c r="M77" s="125">
        <f t="shared" si="8"/>
        <v>2892</v>
      </c>
      <c r="N77" s="125">
        <f t="shared" si="8"/>
        <v>290</v>
      </c>
      <c r="O77" s="125">
        <f t="shared" si="8"/>
        <v>2602</v>
      </c>
      <c r="P77" s="70" t="s">
        <v>71</v>
      </c>
      <c r="Q77" s="125">
        <f>Q21+Q73</f>
        <v>100.13</v>
      </c>
      <c r="R77" s="125">
        <f>R21+R73</f>
        <v>4550.13</v>
      </c>
    </row>
    <row r="78" spans="1:18" ht="38.25" customHeight="1" thickBot="1">
      <c r="A78" s="22"/>
      <c r="B78" s="260" t="s">
        <v>69</v>
      </c>
      <c r="C78" s="261"/>
      <c r="D78" s="261"/>
      <c r="E78" s="262"/>
      <c r="F78" s="126"/>
      <c r="G78" s="126"/>
      <c r="H78" s="126"/>
      <c r="I78" s="125">
        <f t="shared" si="8"/>
        <v>4494</v>
      </c>
      <c r="J78" s="125">
        <f t="shared" si="8"/>
        <v>1123</v>
      </c>
      <c r="K78" s="125">
        <f t="shared" si="8"/>
        <v>450</v>
      </c>
      <c r="L78" s="125">
        <f t="shared" si="8"/>
        <v>0</v>
      </c>
      <c r="M78" s="125">
        <f t="shared" si="8"/>
        <v>2921</v>
      </c>
      <c r="N78" s="125">
        <f t="shared" si="8"/>
        <v>292</v>
      </c>
      <c r="O78" s="125">
        <f t="shared" si="8"/>
        <v>2629</v>
      </c>
      <c r="P78" s="70" t="s">
        <v>71</v>
      </c>
      <c r="Q78" s="125">
        <f>Q22+Q74</f>
        <v>101.11</v>
      </c>
      <c r="R78" s="125">
        <f>R22+R74</f>
        <v>4595.110000000001</v>
      </c>
    </row>
    <row r="79" spans="2:21" s="122" customFormat="1" ht="33.75" customHeight="1" thickBot="1">
      <c r="B79" s="254" t="s">
        <v>60</v>
      </c>
      <c r="C79" s="255"/>
      <c r="D79" s="255"/>
      <c r="E79" s="256"/>
      <c r="F79" s="124"/>
      <c r="G79" s="124"/>
      <c r="H79" s="124"/>
      <c r="I79" s="123">
        <f aca="true" t="shared" si="9" ref="I79:O79">SUM(I77:I78)</f>
        <v>8944</v>
      </c>
      <c r="J79" s="123">
        <f t="shared" si="9"/>
        <v>2236</v>
      </c>
      <c r="K79" s="123">
        <f t="shared" si="9"/>
        <v>895</v>
      </c>
      <c r="L79" s="123">
        <f t="shared" si="9"/>
        <v>0</v>
      </c>
      <c r="M79" s="123">
        <f t="shared" si="9"/>
        <v>5813</v>
      </c>
      <c r="N79" s="123">
        <f t="shared" si="9"/>
        <v>582</v>
      </c>
      <c r="O79" s="123">
        <f t="shared" si="9"/>
        <v>5231</v>
      </c>
      <c r="P79" s="123"/>
      <c r="Q79" s="123">
        <f>SUM(Q77:Q78)</f>
        <v>201.24</v>
      </c>
      <c r="R79" s="123">
        <f>SUM(R77:R78)</f>
        <v>9145.240000000002</v>
      </c>
      <c r="S79" s="108"/>
      <c r="T79" s="24"/>
      <c r="U79" s="24"/>
    </row>
    <row r="80" spans="9:21" ht="15">
      <c r="I80" s="16"/>
      <c r="J80" s="101"/>
      <c r="K80" s="102"/>
      <c r="S80" s="16"/>
      <c r="T80" s="16"/>
      <c r="U80" s="16"/>
    </row>
    <row r="81" spans="9:21" ht="15">
      <c r="I81" s="16"/>
      <c r="J81" s="101"/>
      <c r="K81" s="102"/>
      <c r="S81" s="16"/>
      <c r="T81" s="16"/>
      <c r="U81" s="101"/>
    </row>
    <row r="82" spans="9:21" ht="15.75">
      <c r="I82" s="16"/>
      <c r="J82" s="101"/>
      <c r="K82" s="121"/>
      <c r="L82" s="120"/>
      <c r="S82" s="16"/>
      <c r="T82" s="16"/>
      <c r="U82" s="16"/>
    </row>
    <row r="83" spans="1:21" ht="24.75" customHeight="1">
      <c r="A83" s="22"/>
      <c r="B83" s="12"/>
      <c r="C83" s="98"/>
      <c r="D83" s="91"/>
      <c r="E83" s="91"/>
      <c r="F83" s="91"/>
      <c r="G83" s="91"/>
      <c r="H83" s="91"/>
      <c r="I83" s="91"/>
      <c r="J83" s="99"/>
      <c r="K83" s="93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3:21" s="22" customFormat="1" ht="15.75">
      <c r="C84" s="100" t="s">
        <v>27</v>
      </c>
      <c r="D84" s="12"/>
      <c r="E84" s="12"/>
      <c r="F84" s="12"/>
      <c r="G84" s="12"/>
      <c r="H84" s="12"/>
      <c r="I84" s="12"/>
      <c r="J84" s="14"/>
      <c r="K84" s="15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ht="15.75">
      <c r="B85" s="24"/>
      <c r="C85" s="100"/>
      <c r="I85" s="16"/>
      <c r="J85" s="101"/>
      <c r="K85" s="102"/>
      <c r="S85" s="16"/>
      <c r="T85" s="16"/>
      <c r="U85" s="16"/>
    </row>
    <row r="86" spans="2:21" ht="15.75">
      <c r="B86" s="24"/>
      <c r="C86" s="161" t="s">
        <v>128</v>
      </c>
      <c r="D86" s="161"/>
      <c r="I86" s="16"/>
      <c r="J86" s="101"/>
      <c r="K86" s="102"/>
      <c r="S86" s="16"/>
      <c r="T86" s="16"/>
      <c r="U86" s="16"/>
    </row>
    <row r="87" spans="9:21" ht="15">
      <c r="I87" s="16"/>
      <c r="J87" s="101"/>
      <c r="K87" s="102"/>
      <c r="S87" s="16"/>
      <c r="T87" s="16"/>
      <c r="U87" s="16"/>
    </row>
    <row r="88" spans="3:21" ht="30">
      <c r="C88" s="29" t="s">
        <v>131</v>
      </c>
      <c r="I88" s="16"/>
      <c r="J88" s="101"/>
      <c r="K88" s="102"/>
      <c r="S88" s="16"/>
      <c r="T88" s="16"/>
      <c r="U88" s="16"/>
    </row>
    <row r="89" spans="9:21" ht="15">
      <c r="I89" s="16"/>
      <c r="J89" s="101"/>
      <c r="K89" s="102"/>
      <c r="S89" s="16"/>
      <c r="T89" s="16"/>
      <c r="U89" s="16"/>
    </row>
    <row r="90" spans="9:21" ht="15">
      <c r="I90" s="16"/>
      <c r="J90" s="101"/>
      <c r="K90" s="102"/>
      <c r="S90" s="16"/>
      <c r="T90" s="16"/>
      <c r="U90" s="16"/>
    </row>
    <row r="91" spans="9:21" ht="15">
      <c r="I91" s="16"/>
      <c r="J91" s="101"/>
      <c r="K91" s="102"/>
      <c r="S91" s="16"/>
      <c r="T91" s="16"/>
      <c r="U91" s="16"/>
    </row>
    <row r="92" spans="9:21" ht="15">
      <c r="I92" s="16"/>
      <c r="J92" s="101"/>
      <c r="K92" s="102"/>
      <c r="S92" s="16"/>
      <c r="T92" s="16"/>
      <c r="U92" s="16"/>
    </row>
    <row r="93" spans="9:21" ht="15">
      <c r="I93" s="16"/>
      <c r="J93" s="101"/>
      <c r="K93" s="102"/>
      <c r="S93" s="16"/>
      <c r="T93" s="16"/>
      <c r="U93" s="16"/>
    </row>
    <row r="94" spans="3:21" ht="21">
      <c r="C94" s="115"/>
      <c r="D94" s="114"/>
      <c r="E94" s="114"/>
      <c r="F94" s="114"/>
      <c r="G94" s="114"/>
      <c r="I94" s="16"/>
      <c r="J94" s="101"/>
      <c r="K94" s="102"/>
      <c r="S94" s="16"/>
      <c r="T94" s="16"/>
      <c r="U94" s="16"/>
    </row>
    <row r="95" spans="3:21" ht="15.75">
      <c r="C95" s="113"/>
      <c r="D95" s="112"/>
      <c r="E95" s="112"/>
      <c r="F95" s="112"/>
      <c r="G95" s="112"/>
      <c r="H95" s="109"/>
      <c r="I95" s="109"/>
      <c r="J95" s="111"/>
      <c r="K95" s="110"/>
      <c r="L95" s="109"/>
      <c r="S95" s="16"/>
      <c r="T95" s="16"/>
      <c r="U95" s="16"/>
    </row>
  </sheetData>
  <sheetProtection/>
  <mergeCells count="74">
    <mergeCell ref="Q11:Q12"/>
    <mergeCell ref="B7:R7"/>
    <mergeCell ref="B8:R8"/>
    <mergeCell ref="B10:E10"/>
    <mergeCell ref="B1:F1"/>
    <mergeCell ref="N1:R1"/>
    <mergeCell ref="B2:F2"/>
    <mergeCell ref="B3:F3"/>
    <mergeCell ref="B4:F4"/>
    <mergeCell ref="B5:F5"/>
    <mergeCell ref="H44:K44"/>
    <mergeCell ref="S11:S13"/>
    <mergeCell ref="C43:G43"/>
    <mergeCell ref="I34:N34"/>
    <mergeCell ref="B11:B12"/>
    <mergeCell ref="C11:C12"/>
    <mergeCell ref="D11:D12"/>
    <mergeCell ref="M11:M12"/>
    <mergeCell ref="N11:N12"/>
    <mergeCell ref="O11:O12"/>
    <mergeCell ref="P11:P12"/>
    <mergeCell ref="R11:R12"/>
    <mergeCell ref="B14:R14"/>
    <mergeCell ref="H11:H12"/>
    <mergeCell ref="I11:I12"/>
    <mergeCell ref="J11:K11"/>
    <mergeCell ref="L11:L12"/>
    <mergeCell ref="E11:E12"/>
    <mergeCell ref="F11:F12"/>
    <mergeCell ref="G11:G12"/>
    <mergeCell ref="B15:B16"/>
    <mergeCell ref="C15:C16"/>
    <mergeCell ref="E15:E16"/>
    <mergeCell ref="B17:E17"/>
    <mergeCell ref="B18:B19"/>
    <mergeCell ref="C18:C19"/>
    <mergeCell ref="E18:E19"/>
    <mergeCell ref="B20:E20"/>
    <mergeCell ref="B21:E21"/>
    <mergeCell ref="B22:E22"/>
    <mergeCell ref="B23:E23"/>
    <mergeCell ref="F28:G28"/>
    <mergeCell ref="N28:T28"/>
    <mergeCell ref="F29:G29"/>
    <mergeCell ref="F30:G30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C63:E63"/>
    <mergeCell ref="D64:F64"/>
    <mergeCell ref="F37:G37"/>
    <mergeCell ref="F38:G38"/>
    <mergeCell ref="F39:G39"/>
    <mergeCell ref="B66:R66"/>
    <mergeCell ref="B67:B68"/>
    <mergeCell ref="C67:C68"/>
    <mergeCell ref="E67:E68"/>
    <mergeCell ref="B69:E69"/>
    <mergeCell ref="B70:B71"/>
    <mergeCell ref="C70:C71"/>
    <mergeCell ref="E70:E71"/>
    <mergeCell ref="B78:E78"/>
    <mergeCell ref="B79:E79"/>
    <mergeCell ref="B72:E72"/>
    <mergeCell ref="B73:E73"/>
    <mergeCell ref="B74:E74"/>
    <mergeCell ref="B75:E75"/>
    <mergeCell ref="B77:E77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0" zoomScaleNormal="70" zoomScaleSheetLayoutView="90" zoomScalePageLayoutView="0" workbookViewId="0" topLeftCell="A1">
      <selection activeCell="J22" sqref="J22"/>
    </sheetView>
  </sheetViews>
  <sheetFormatPr defaultColWidth="9.140625" defaultRowHeight="15"/>
  <cols>
    <col min="1" max="1" width="3.00390625" style="24" customWidth="1"/>
    <col min="2" max="2" width="6.421875" style="16" customWidth="1"/>
    <col min="3" max="3" width="46.421875" style="106" customWidth="1"/>
    <col min="4" max="4" width="19.28125" style="16" customWidth="1"/>
    <col min="5" max="5" width="20.7109375" style="16" customWidth="1"/>
    <col min="6" max="6" width="17.421875" style="16" customWidth="1"/>
    <col min="7" max="7" width="12.8515625" style="16" customWidth="1"/>
    <col min="8" max="8" width="10.140625" style="16" customWidth="1"/>
    <col min="9" max="10" width="21.57421875" style="101" customWidth="1"/>
    <col min="11" max="12" width="15.7109375" style="16" customWidth="1"/>
    <col min="13" max="15" width="13.8515625" style="16" customWidth="1"/>
    <col min="16" max="16" width="27.8515625" style="16" customWidth="1"/>
    <col min="17" max="17" width="19.28125" style="108" customWidth="1"/>
    <col min="18" max="16384" width="9.140625" style="24" customWidth="1"/>
  </cols>
  <sheetData>
    <row r="1" spans="2:18" s="1" customFormat="1" ht="24" customHeight="1">
      <c r="B1" s="200" t="s">
        <v>26</v>
      </c>
      <c r="C1" s="200"/>
      <c r="D1" s="200"/>
      <c r="E1" s="200"/>
      <c r="F1" s="200"/>
      <c r="G1" s="3"/>
      <c r="H1" s="3"/>
      <c r="I1" s="282" t="s">
        <v>130</v>
      </c>
      <c r="J1" s="282"/>
      <c r="K1" s="282"/>
      <c r="L1" s="282"/>
      <c r="M1" s="282"/>
      <c r="N1" s="282"/>
      <c r="O1" s="282"/>
      <c r="P1" s="282"/>
      <c r="Q1" s="158"/>
      <c r="R1" s="6"/>
    </row>
    <row r="2" spans="2:17" s="1" customFormat="1" ht="24" customHeight="1">
      <c r="B2" s="200" t="s">
        <v>164</v>
      </c>
      <c r="C2" s="200"/>
      <c r="D2" s="200"/>
      <c r="E2" s="200"/>
      <c r="F2" s="200"/>
      <c r="G2" s="8"/>
      <c r="H2" s="8"/>
      <c r="I2" s="9"/>
      <c r="J2" s="9"/>
      <c r="K2" s="8"/>
      <c r="L2" s="8"/>
      <c r="M2" s="8"/>
      <c r="N2" s="8"/>
      <c r="O2" s="8"/>
      <c r="P2" s="11"/>
      <c r="Q2" s="157"/>
    </row>
    <row r="3" spans="1:17" s="16" customFormat="1" ht="24" customHeight="1">
      <c r="A3" s="13"/>
      <c r="B3" s="200" t="s">
        <v>19</v>
      </c>
      <c r="C3" s="200"/>
      <c r="D3" s="200"/>
      <c r="E3" s="200"/>
      <c r="F3" s="200"/>
      <c r="G3" s="12"/>
      <c r="H3" s="12"/>
      <c r="I3" s="14"/>
      <c r="J3" s="14"/>
      <c r="K3" s="12"/>
      <c r="L3" s="12"/>
      <c r="Q3" s="156"/>
    </row>
    <row r="4" spans="1:17" s="16" customFormat="1" ht="24" customHeight="1">
      <c r="A4" s="13"/>
      <c r="B4" s="200" t="s">
        <v>38</v>
      </c>
      <c r="C4" s="200"/>
      <c r="D4" s="200"/>
      <c r="E4" s="200"/>
      <c r="F4" s="200"/>
      <c r="G4" s="12"/>
      <c r="H4" s="12"/>
      <c r="I4" s="14"/>
      <c r="J4" s="14"/>
      <c r="K4" s="12"/>
      <c r="L4" s="12"/>
      <c r="M4" s="12"/>
      <c r="N4" s="12"/>
      <c r="O4" s="12"/>
      <c r="P4" s="12"/>
      <c r="Q4" s="156"/>
    </row>
    <row r="5" spans="1:17" s="16" customFormat="1" ht="24" customHeight="1">
      <c r="A5" s="13"/>
      <c r="B5" s="200" t="s">
        <v>46</v>
      </c>
      <c r="C5" s="200"/>
      <c r="D5" s="200"/>
      <c r="E5" s="200"/>
      <c r="F5" s="200"/>
      <c r="G5" s="7"/>
      <c r="H5" s="7"/>
      <c r="I5" s="17"/>
      <c r="J5" s="17"/>
      <c r="K5" s="20"/>
      <c r="L5" s="20"/>
      <c r="M5" s="20"/>
      <c r="N5" s="20"/>
      <c r="O5" s="21"/>
      <c r="P5" s="21"/>
      <c r="Q5" s="156"/>
    </row>
    <row r="6" spans="1:16" ht="9.75" customHeight="1">
      <c r="A6" s="22"/>
      <c r="B6" s="12"/>
      <c r="C6" s="23"/>
      <c r="D6" s="20"/>
      <c r="E6" s="20"/>
      <c r="F6" s="20"/>
      <c r="G6" s="20"/>
      <c r="H6" s="20"/>
      <c r="I6" s="19"/>
      <c r="J6" s="19"/>
      <c r="K6" s="20"/>
      <c r="L6" s="20"/>
      <c r="M6" s="20"/>
      <c r="N6" s="20"/>
      <c r="O6" s="21"/>
      <c r="P6" s="21"/>
    </row>
    <row r="7" spans="1:16" ht="30" customHeight="1">
      <c r="A7" s="22"/>
      <c r="B7" s="204" t="s">
        <v>126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spans="1:16" ht="21" customHeight="1">
      <c r="A8" s="22"/>
      <c r="B8" s="204" t="s">
        <v>12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ht="15.75" customHeight="1">
      <c r="A9" s="22"/>
      <c r="B9" s="25"/>
      <c r="C9" s="26"/>
      <c r="D9" s="25"/>
      <c r="E9" s="25"/>
      <c r="F9" s="25"/>
      <c r="G9" s="25"/>
      <c r="H9" s="25"/>
      <c r="I9" s="27"/>
      <c r="J9" s="27"/>
      <c r="K9" s="25"/>
      <c r="L9" s="25"/>
      <c r="M9" s="25"/>
      <c r="N9" s="25"/>
      <c r="O9" s="25"/>
      <c r="P9" s="25"/>
    </row>
    <row r="10" spans="1:16" ht="29.25" customHeight="1" thickBot="1">
      <c r="A10" s="22"/>
      <c r="B10" s="205" t="s">
        <v>125</v>
      </c>
      <c r="C10" s="205"/>
      <c r="D10" s="205"/>
      <c r="E10" s="205"/>
      <c r="F10" s="25"/>
      <c r="G10" s="25"/>
      <c r="H10" s="25"/>
      <c r="I10" s="27"/>
      <c r="J10" s="27"/>
      <c r="K10" s="25"/>
      <c r="L10" s="25"/>
      <c r="M10" s="25"/>
      <c r="N10" s="25"/>
      <c r="O10" s="25"/>
      <c r="P10" s="25"/>
    </row>
    <row r="11" spans="1:17" ht="90.75" customHeight="1">
      <c r="A11" s="22"/>
      <c r="B11" s="206" t="s">
        <v>1</v>
      </c>
      <c r="C11" s="208" t="s">
        <v>113</v>
      </c>
      <c r="D11" s="198" t="s">
        <v>11</v>
      </c>
      <c r="E11" s="198" t="s">
        <v>114</v>
      </c>
      <c r="F11" s="198" t="s">
        <v>115</v>
      </c>
      <c r="G11" s="198" t="s">
        <v>127</v>
      </c>
      <c r="H11" s="198" t="s">
        <v>119</v>
      </c>
      <c r="I11" s="221" t="s">
        <v>116</v>
      </c>
      <c r="J11" s="202" t="s">
        <v>118</v>
      </c>
      <c r="K11" s="202" t="s">
        <v>117</v>
      </c>
      <c r="L11" s="202"/>
      <c r="M11" s="202" t="s">
        <v>2</v>
      </c>
      <c r="N11" s="202" t="s">
        <v>3</v>
      </c>
      <c r="O11" s="202" t="s">
        <v>4</v>
      </c>
      <c r="P11" s="202" t="s">
        <v>105</v>
      </c>
      <c r="Q11" s="214"/>
    </row>
    <row r="12" spans="1:17" ht="70.5" customHeight="1" thickBot="1">
      <c r="A12" s="22"/>
      <c r="B12" s="207"/>
      <c r="C12" s="209"/>
      <c r="D12" s="199"/>
      <c r="E12" s="199"/>
      <c r="F12" s="199"/>
      <c r="G12" s="199"/>
      <c r="H12" s="199"/>
      <c r="I12" s="222"/>
      <c r="J12" s="203"/>
      <c r="K12" s="32" t="s">
        <v>76</v>
      </c>
      <c r="L12" s="32" t="s">
        <v>75</v>
      </c>
      <c r="M12" s="203"/>
      <c r="N12" s="203"/>
      <c r="O12" s="203"/>
      <c r="P12" s="203"/>
      <c r="Q12" s="214"/>
    </row>
    <row r="13" spans="1:17" s="31" customFormat="1" ht="29.25" customHeight="1">
      <c r="A13" s="21"/>
      <c r="B13" s="215" t="s">
        <v>97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132"/>
    </row>
    <row r="14" spans="1:17" ht="31.5" customHeight="1">
      <c r="A14" s="22"/>
      <c r="B14" s="218">
        <v>1</v>
      </c>
      <c r="C14" s="219" t="s">
        <v>56</v>
      </c>
      <c r="D14" s="41">
        <v>43101</v>
      </c>
      <c r="E14" s="220" t="s">
        <v>84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30</v>
      </c>
      <c r="Q14" s="132"/>
    </row>
    <row r="15" spans="1:17" ht="31.5" customHeight="1">
      <c r="A15" s="22"/>
      <c r="B15" s="218"/>
      <c r="C15" s="219"/>
      <c r="D15" s="41">
        <v>43132</v>
      </c>
      <c r="E15" s="22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30</v>
      </c>
      <c r="Q15" s="132"/>
    </row>
    <row r="16" spans="1:16" ht="22.5" customHeight="1">
      <c r="A16" s="22"/>
      <c r="B16" s="223" t="s">
        <v>120</v>
      </c>
      <c r="C16" s="224"/>
      <c r="D16" s="224"/>
      <c r="E16" s="225"/>
      <c r="F16" s="45"/>
      <c r="G16" s="45"/>
      <c r="H16" s="45">
        <f>SUM(H14:H15)</f>
        <v>0</v>
      </c>
      <c r="I16" s="45"/>
      <c r="J16" s="45"/>
      <c r="K16" s="45">
        <f aca="true" t="shared" si="0" ref="K16:P16">SUM(K14:K15)</f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</row>
    <row r="17" spans="1:16" ht="31.5" customHeight="1">
      <c r="A17" s="22"/>
      <c r="B17" s="218">
        <v>2</v>
      </c>
      <c r="C17" s="219" t="s">
        <v>57</v>
      </c>
      <c r="D17" s="41">
        <v>43101</v>
      </c>
      <c r="E17" s="220" t="s">
        <v>82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30</v>
      </c>
    </row>
    <row r="18" spans="1:17" ht="31.5" customHeight="1">
      <c r="A18" s="22"/>
      <c r="B18" s="218"/>
      <c r="C18" s="219"/>
      <c r="D18" s="41">
        <v>43132</v>
      </c>
      <c r="E18" s="22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30</v>
      </c>
      <c r="Q18" s="132"/>
    </row>
    <row r="19" spans="1:16" ht="22.5" customHeight="1" thickBot="1">
      <c r="A19" s="22"/>
      <c r="B19" s="223" t="s">
        <v>120</v>
      </c>
      <c r="C19" s="224"/>
      <c r="D19" s="224"/>
      <c r="E19" s="225"/>
      <c r="F19" s="45"/>
      <c r="G19" s="45"/>
      <c r="H19" s="45">
        <f>SUM(H17:H18)</f>
        <v>0</v>
      </c>
      <c r="I19" s="45"/>
      <c r="J19" s="45"/>
      <c r="K19" s="45">
        <f aca="true" t="shared" si="1" ref="K19:P19">SUM(K17:K18)</f>
        <v>0</v>
      </c>
      <c r="L19" s="45">
        <f t="shared" si="1"/>
        <v>0</v>
      </c>
      <c r="M19" s="45">
        <f t="shared" si="1"/>
        <v>0</v>
      </c>
      <c r="N19" s="45">
        <f t="shared" si="1"/>
        <v>0</v>
      </c>
      <c r="O19" s="45">
        <f t="shared" si="1"/>
        <v>0</v>
      </c>
      <c r="P19" s="45">
        <f t="shared" si="1"/>
        <v>0</v>
      </c>
    </row>
    <row r="20" spans="1:16" ht="33.75" customHeight="1" thickBot="1">
      <c r="A20" s="22"/>
      <c r="B20" s="226" t="s">
        <v>121</v>
      </c>
      <c r="C20" s="227"/>
      <c r="D20" s="227"/>
      <c r="E20" s="228"/>
      <c r="F20" s="69"/>
      <c r="G20" s="69"/>
      <c r="H20" s="70"/>
      <c r="I20" s="70">
        <f>I14+I17</f>
        <v>0</v>
      </c>
      <c r="J20" s="70"/>
      <c r="K20" s="70">
        <f aca="true" t="shared" si="2" ref="K20:O21">K14+K17</f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P20" s="70" t="s">
        <v>71</v>
      </c>
    </row>
    <row r="21" spans="1:16" ht="33.75" customHeight="1">
      <c r="A21" s="22"/>
      <c r="B21" s="229" t="s">
        <v>122</v>
      </c>
      <c r="C21" s="230"/>
      <c r="D21" s="230"/>
      <c r="E21" s="231"/>
      <c r="F21" s="72"/>
      <c r="G21" s="72"/>
      <c r="H21" s="73"/>
      <c r="I21" s="73">
        <f>I15+I18</f>
        <v>0</v>
      </c>
      <c r="J21" s="73"/>
      <c r="K21" s="73">
        <f t="shared" si="2"/>
        <v>0</v>
      </c>
      <c r="L21" s="73">
        <f t="shared" si="2"/>
        <v>0</v>
      </c>
      <c r="M21" s="73">
        <f t="shared" si="2"/>
        <v>0</v>
      </c>
      <c r="N21" s="73">
        <f t="shared" si="2"/>
        <v>0</v>
      </c>
      <c r="O21" s="73">
        <f t="shared" si="2"/>
        <v>0</v>
      </c>
      <c r="P21" s="70" t="s">
        <v>71</v>
      </c>
    </row>
    <row r="22" spans="1:16" ht="33.75" customHeight="1" thickBot="1">
      <c r="A22" s="22"/>
      <c r="B22" s="232" t="s">
        <v>79</v>
      </c>
      <c r="C22" s="233"/>
      <c r="D22" s="233"/>
      <c r="E22" s="234"/>
      <c r="F22" s="131"/>
      <c r="G22" s="131"/>
      <c r="H22" s="130"/>
      <c r="I22" s="130">
        <f>SUM(I20:I21)</f>
        <v>0</v>
      </c>
      <c r="J22" s="130"/>
      <c r="K22" s="130">
        <f>SUM(K20:K21)</f>
        <v>0</v>
      </c>
      <c r="L22" s="130">
        <f>SUM(L20:L21)</f>
        <v>0</v>
      </c>
      <c r="M22" s="130">
        <f>SUM(M20:M21)</f>
        <v>0</v>
      </c>
      <c r="N22" s="130">
        <f>SUM(N20:N21)</f>
        <v>0</v>
      </c>
      <c r="O22" s="130">
        <f>SUM(O20:O21)</f>
        <v>0</v>
      </c>
      <c r="P22" s="130"/>
    </row>
    <row r="23" spans="1:16" ht="16.5" hidden="1" thickBot="1">
      <c r="A23" s="22"/>
      <c r="B23" s="12"/>
      <c r="C23" s="83"/>
      <c r="D23" s="12"/>
      <c r="E23" s="12"/>
      <c r="F23" s="12"/>
      <c r="G23" s="12"/>
      <c r="H23" s="12"/>
      <c r="I23" s="14"/>
      <c r="J23" s="14"/>
      <c r="K23" s="12"/>
      <c r="L23" s="12"/>
      <c r="M23" s="12"/>
      <c r="N23" s="12"/>
      <c r="O23" s="12"/>
      <c r="P23" s="12"/>
    </row>
    <row r="24" spans="1:16" ht="16.5" hidden="1" thickBot="1">
      <c r="A24" s="22"/>
      <c r="B24" s="12"/>
      <c r="C24" s="83"/>
      <c r="D24" s="12"/>
      <c r="E24" s="12"/>
      <c r="F24" s="12"/>
      <c r="G24" s="12"/>
      <c r="H24" s="12"/>
      <c r="I24" s="14"/>
      <c r="J24" s="14"/>
      <c r="K24" s="12"/>
      <c r="L24" s="12"/>
      <c r="M24" s="12"/>
      <c r="N24" s="12"/>
      <c r="O24" s="12"/>
      <c r="P24" s="12"/>
    </row>
    <row r="25" spans="1:16" ht="25.5" customHeight="1" hidden="1">
      <c r="A25" s="22"/>
      <c r="B25" s="12"/>
      <c r="C25" s="83"/>
      <c r="D25" s="12"/>
      <c r="E25" s="12"/>
      <c r="F25" s="12"/>
      <c r="G25" s="12"/>
      <c r="H25" s="12"/>
      <c r="I25" s="14"/>
      <c r="J25" s="14"/>
      <c r="K25" s="12"/>
      <c r="L25" s="12"/>
      <c r="M25" s="12"/>
      <c r="N25" s="12"/>
      <c r="O25" s="12"/>
      <c r="P25" s="85" t="s">
        <v>61</v>
      </c>
    </row>
    <row r="26" spans="1:16" ht="31.5" customHeight="1" hidden="1" thickBot="1">
      <c r="A26" s="22"/>
      <c r="B26" s="12"/>
      <c r="C26" s="87" t="s">
        <v>5</v>
      </c>
      <c r="D26" s="12"/>
      <c r="E26" s="12"/>
      <c r="F26" s="12"/>
      <c r="G26" s="12"/>
      <c r="H26" s="12"/>
      <c r="I26" s="14"/>
      <c r="J26" s="14"/>
      <c r="K26" s="12">
        <f>I22*22.5/100</f>
        <v>0</v>
      </c>
      <c r="L26" s="12"/>
      <c r="M26" s="12"/>
      <c r="N26" s="12"/>
      <c r="O26" s="12"/>
      <c r="P26" s="12"/>
    </row>
    <row r="27" spans="1:18" ht="67.5" customHeight="1" hidden="1">
      <c r="A27" s="22"/>
      <c r="B27" s="12"/>
      <c r="C27" s="88"/>
      <c r="D27" s="89" t="s">
        <v>6</v>
      </c>
      <c r="E27" s="90" t="s">
        <v>13</v>
      </c>
      <c r="F27" s="202" t="s">
        <v>14</v>
      </c>
      <c r="G27" s="212"/>
      <c r="H27" s="91"/>
      <c r="I27" s="92"/>
      <c r="J27" s="92"/>
      <c r="K27" s="14">
        <f>I22+K26</f>
        <v>0</v>
      </c>
      <c r="L27" s="12"/>
      <c r="M27" s="12"/>
      <c r="N27" s="235" t="s">
        <v>96</v>
      </c>
      <c r="O27" s="235"/>
      <c r="P27" s="235"/>
      <c r="Q27" s="235"/>
      <c r="R27" s="235"/>
    </row>
    <row r="28" spans="1:16" ht="69.75" customHeight="1" hidden="1" thickBot="1">
      <c r="A28" s="22"/>
      <c r="B28" s="12"/>
      <c r="C28" s="94">
        <v>0</v>
      </c>
      <c r="D28" s="95">
        <v>1</v>
      </c>
      <c r="E28" s="155" t="s">
        <v>95</v>
      </c>
      <c r="F28" s="236">
        <v>3</v>
      </c>
      <c r="G28" s="237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.75" customHeight="1" hidden="1" thickBot="1">
      <c r="A29" s="22"/>
      <c r="B29" s="12"/>
      <c r="C29" s="88" t="s">
        <v>76</v>
      </c>
      <c r="D29" s="96">
        <v>0.158</v>
      </c>
      <c r="E29" s="147">
        <f>$I$20*D29</f>
        <v>0</v>
      </c>
      <c r="F29" s="238" t="s">
        <v>30</v>
      </c>
      <c r="G29" s="239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30.75" customHeight="1" hidden="1" thickBot="1">
      <c r="A30" s="22"/>
      <c r="B30" s="12"/>
      <c r="C30" s="149" t="s">
        <v>75</v>
      </c>
      <c r="D30" s="150">
        <v>0.052</v>
      </c>
      <c r="E30" s="147">
        <f>$I$20*D30</f>
        <v>0</v>
      </c>
      <c r="F30" s="240" t="s">
        <v>89</v>
      </c>
      <c r="G30" s="24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30.75" customHeight="1" hidden="1" thickBot="1">
      <c r="A31" s="22"/>
      <c r="B31" s="12"/>
      <c r="C31" s="149" t="s">
        <v>92</v>
      </c>
      <c r="D31" s="150">
        <v>0.005</v>
      </c>
      <c r="E31" s="147">
        <f>$I$20*D31</f>
        <v>0</v>
      </c>
      <c r="F31" s="240" t="s">
        <v>89</v>
      </c>
      <c r="G31" s="241"/>
      <c r="H31" s="12"/>
      <c r="I31" s="12"/>
      <c r="J31" s="12"/>
      <c r="K31" s="12"/>
      <c r="L31" s="12"/>
      <c r="M31" s="12"/>
      <c r="N31" s="12"/>
      <c r="O31" s="12"/>
      <c r="P31" s="12"/>
    </row>
    <row r="32" spans="1:19" s="108" customFormat="1" ht="44.25" customHeight="1" hidden="1" thickBot="1">
      <c r="A32" s="22"/>
      <c r="B32" s="12"/>
      <c r="C32" s="149" t="s">
        <v>91</v>
      </c>
      <c r="D32" s="150">
        <v>0.0085</v>
      </c>
      <c r="E32" s="147">
        <f>$I$20*D32</f>
        <v>0</v>
      </c>
      <c r="F32" s="240" t="s">
        <v>89</v>
      </c>
      <c r="G32" s="241"/>
      <c r="H32" s="12"/>
      <c r="I32" s="12"/>
      <c r="J32" s="12"/>
      <c r="K32" s="12"/>
      <c r="L32" s="12"/>
      <c r="M32" s="12"/>
      <c r="N32" s="12"/>
      <c r="O32" s="12"/>
      <c r="P32" s="12"/>
      <c r="R32" s="24"/>
      <c r="S32" s="24"/>
    </row>
    <row r="33" spans="1:19" s="108" customFormat="1" ht="42.75" customHeight="1" hidden="1" thickBot="1">
      <c r="A33" s="22"/>
      <c r="B33" s="12"/>
      <c r="C33" s="154" t="s">
        <v>90</v>
      </c>
      <c r="D33" s="153">
        <v>0.0015</v>
      </c>
      <c r="E33" s="147">
        <f>$I$20*D33</f>
        <v>0</v>
      </c>
      <c r="F33" s="242" t="s">
        <v>89</v>
      </c>
      <c r="G33" s="243"/>
      <c r="H33" s="12"/>
      <c r="I33" s="244" t="s">
        <v>94</v>
      </c>
      <c r="J33" s="244"/>
      <c r="K33" s="244"/>
      <c r="L33" s="244"/>
      <c r="M33" s="244"/>
      <c r="N33" s="244"/>
      <c r="O33" s="12"/>
      <c r="P33" s="12"/>
      <c r="R33" s="24"/>
      <c r="S33" s="24"/>
    </row>
    <row r="34" spans="1:19" s="108" customFormat="1" ht="32.25" customHeight="1" hidden="1" thickBot="1">
      <c r="A34" s="22"/>
      <c r="B34" s="12"/>
      <c r="C34" s="146" t="s">
        <v>93</v>
      </c>
      <c r="D34" s="145">
        <f>SUM(D29:D33)</f>
        <v>0.225</v>
      </c>
      <c r="E34" s="144">
        <f>SUM(E29:E33)</f>
        <v>0</v>
      </c>
      <c r="F34" s="245"/>
      <c r="G34" s="246"/>
      <c r="H34" s="12"/>
      <c r="I34" s="12"/>
      <c r="J34" s="12"/>
      <c r="K34" s="12"/>
      <c r="L34" s="12"/>
      <c r="M34" s="12"/>
      <c r="N34" s="12"/>
      <c r="O34" s="12"/>
      <c r="P34" s="12"/>
      <c r="R34" s="24"/>
      <c r="S34" s="24"/>
    </row>
    <row r="35" spans="1:19" s="108" customFormat="1" ht="22.5" customHeight="1" hidden="1" thickBot="1">
      <c r="A35" s="22"/>
      <c r="B35" s="12"/>
      <c r="C35" s="152" t="s">
        <v>76</v>
      </c>
      <c r="D35" s="151">
        <v>0.158</v>
      </c>
      <c r="E35" s="147">
        <f>$I$20*D35</f>
        <v>0</v>
      </c>
      <c r="F35" s="247" t="s">
        <v>89</v>
      </c>
      <c r="G35" s="248"/>
      <c r="H35" s="12"/>
      <c r="I35" s="12"/>
      <c r="J35" s="12"/>
      <c r="K35" s="12"/>
      <c r="L35" s="12"/>
      <c r="M35" s="12"/>
      <c r="N35" s="12"/>
      <c r="O35" s="12"/>
      <c r="P35" s="12"/>
      <c r="R35" s="24"/>
      <c r="S35" s="24"/>
    </row>
    <row r="36" spans="1:19" s="108" customFormat="1" ht="22.5" customHeight="1" hidden="1" thickBot="1">
      <c r="A36" s="22"/>
      <c r="B36" s="12"/>
      <c r="C36" s="149" t="s">
        <v>75</v>
      </c>
      <c r="D36" s="150">
        <v>0.052</v>
      </c>
      <c r="E36" s="147">
        <f>$I$20*D36</f>
        <v>0</v>
      </c>
      <c r="F36" s="240" t="s">
        <v>89</v>
      </c>
      <c r="G36" s="241"/>
      <c r="H36" s="12"/>
      <c r="I36" s="12"/>
      <c r="J36" s="12"/>
      <c r="K36" s="12"/>
      <c r="L36" s="12"/>
      <c r="M36" s="12"/>
      <c r="N36" s="12"/>
      <c r="O36" s="12"/>
      <c r="P36" s="12"/>
      <c r="R36" s="24"/>
      <c r="S36" s="24"/>
    </row>
    <row r="37" spans="1:19" s="108" customFormat="1" ht="22.5" customHeight="1" hidden="1" thickBot="1">
      <c r="A37" s="22"/>
      <c r="B37" s="12"/>
      <c r="C37" s="149" t="s">
        <v>92</v>
      </c>
      <c r="D37" s="150">
        <v>0.005</v>
      </c>
      <c r="E37" s="147">
        <f>$I$20*D37</f>
        <v>0</v>
      </c>
      <c r="F37" s="240" t="s">
        <v>89</v>
      </c>
      <c r="G37" s="241"/>
      <c r="H37" s="12"/>
      <c r="I37" s="12"/>
      <c r="J37" s="12"/>
      <c r="K37" s="12"/>
      <c r="L37" s="12"/>
      <c r="M37" s="12"/>
      <c r="N37" s="12"/>
      <c r="O37" s="12"/>
      <c r="P37" s="12"/>
      <c r="R37" s="24"/>
      <c r="S37" s="24"/>
    </row>
    <row r="38" spans="1:19" s="108" customFormat="1" ht="60" customHeight="1" hidden="1" thickBot="1">
      <c r="A38" s="22"/>
      <c r="B38" s="12"/>
      <c r="C38" s="149" t="s">
        <v>91</v>
      </c>
      <c r="D38" s="150">
        <v>0.0085</v>
      </c>
      <c r="E38" s="147">
        <f>$I$20*D38</f>
        <v>0</v>
      </c>
      <c r="F38" s="240" t="s">
        <v>89</v>
      </c>
      <c r="G38" s="241"/>
      <c r="H38" s="12"/>
      <c r="I38" s="12"/>
      <c r="J38" s="12"/>
      <c r="K38" s="12"/>
      <c r="L38" s="12"/>
      <c r="M38" s="12"/>
      <c r="N38" s="12"/>
      <c r="O38" s="12"/>
      <c r="P38" s="12"/>
      <c r="R38" s="24"/>
      <c r="S38" s="24"/>
    </row>
    <row r="39" spans="1:19" s="108" customFormat="1" ht="68.25" customHeight="1" hidden="1" thickBot="1">
      <c r="A39" s="22"/>
      <c r="B39" s="12"/>
      <c r="C39" s="149" t="s">
        <v>90</v>
      </c>
      <c r="D39" s="148">
        <v>0.0015</v>
      </c>
      <c r="E39" s="147">
        <f>$I$20*D39</f>
        <v>0</v>
      </c>
      <c r="F39" s="240" t="s">
        <v>89</v>
      </c>
      <c r="G39" s="241"/>
      <c r="H39" s="12"/>
      <c r="I39" s="12"/>
      <c r="J39" s="12"/>
      <c r="K39" s="12"/>
      <c r="L39" s="12"/>
      <c r="M39" s="12"/>
      <c r="N39" s="12"/>
      <c r="O39" s="12"/>
      <c r="P39" s="12"/>
      <c r="R39" s="24"/>
      <c r="S39" s="24"/>
    </row>
    <row r="40" spans="1:19" s="108" customFormat="1" ht="33" customHeight="1" hidden="1" thickBot="1">
      <c r="A40" s="22"/>
      <c r="B40" s="12"/>
      <c r="C40" s="146" t="s">
        <v>88</v>
      </c>
      <c r="D40" s="145">
        <f>SUM(D35:D39)</f>
        <v>0.225</v>
      </c>
      <c r="E40" s="144">
        <f>SUM(E35:E39)</f>
        <v>0</v>
      </c>
      <c r="F40" s="245"/>
      <c r="G40" s="246"/>
      <c r="H40" s="12"/>
      <c r="I40" s="12"/>
      <c r="J40" s="12"/>
      <c r="K40" s="12"/>
      <c r="L40" s="12"/>
      <c r="M40" s="12"/>
      <c r="N40" s="12"/>
      <c r="O40" s="12"/>
      <c r="P40" s="12"/>
      <c r="R40" s="24"/>
      <c r="S40" s="24"/>
    </row>
    <row r="41" spans="1:19" s="108" customFormat="1" ht="44.25" customHeight="1" hidden="1" thickBot="1">
      <c r="A41" s="22"/>
      <c r="B41" s="12"/>
      <c r="C41" s="143" t="s">
        <v>0</v>
      </c>
      <c r="D41" s="142"/>
      <c r="E41" s="97">
        <f>E34+E40</f>
        <v>0</v>
      </c>
      <c r="F41" s="249"/>
      <c r="G41" s="250"/>
      <c r="H41" s="12"/>
      <c r="I41" s="12"/>
      <c r="J41" s="12"/>
      <c r="K41" s="12"/>
      <c r="L41" s="12"/>
      <c r="M41" s="12"/>
      <c r="N41" s="12"/>
      <c r="O41" s="12"/>
      <c r="P41" s="12"/>
      <c r="R41" s="24"/>
      <c r="S41" s="24"/>
    </row>
    <row r="42" spans="1:19" s="108" customFormat="1" ht="45.75" customHeight="1" hidden="1">
      <c r="A42" s="22"/>
      <c r="B42" s="12"/>
      <c r="C42" s="251" t="s">
        <v>74</v>
      </c>
      <c r="D42" s="251"/>
      <c r="E42" s="251"/>
      <c r="F42" s="251"/>
      <c r="G42" s="251"/>
      <c r="H42" s="12"/>
      <c r="I42" s="12"/>
      <c r="J42" s="12"/>
      <c r="K42" s="12"/>
      <c r="L42" s="12"/>
      <c r="M42" s="12"/>
      <c r="N42" s="12"/>
      <c r="O42" s="12"/>
      <c r="P42" s="12"/>
      <c r="R42" s="24"/>
      <c r="S42" s="24"/>
    </row>
    <row r="43" spans="1:19" s="108" customFormat="1" ht="45" customHeight="1" hidden="1">
      <c r="A43" s="22"/>
      <c r="B43" s="12"/>
      <c r="C43" s="119" t="s">
        <v>32</v>
      </c>
      <c r="D43" s="118"/>
      <c r="E43" s="118"/>
      <c r="F43" s="117" t="e">
        <f>E41+#REF!+#REF!+#REF!+#REF!+#REF!</f>
        <v>#REF!</v>
      </c>
      <c r="G43" s="118"/>
      <c r="H43" s="252" t="s">
        <v>73</v>
      </c>
      <c r="I43" s="252"/>
      <c r="J43" s="252"/>
      <c r="K43" s="252"/>
      <c r="L43" s="252"/>
      <c r="M43" s="12"/>
      <c r="N43" s="12"/>
      <c r="O43" s="12"/>
      <c r="P43" s="12"/>
      <c r="R43" s="24"/>
      <c r="S43" s="24"/>
    </row>
    <row r="44" spans="1:19" s="108" customFormat="1" ht="54" customHeight="1" hidden="1">
      <c r="A44" s="22"/>
      <c r="B44" s="12"/>
      <c r="C44" s="98"/>
      <c r="D44" s="91"/>
      <c r="E44" s="91"/>
      <c r="F44" s="91"/>
      <c r="G44" s="91"/>
      <c r="H44" s="91"/>
      <c r="I44" s="99"/>
      <c r="J44" s="99"/>
      <c r="K44" s="12"/>
      <c r="L44" s="12"/>
      <c r="M44" s="12"/>
      <c r="N44" s="12"/>
      <c r="O44" s="12"/>
      <c r="P44" s="12"/>
      <c r="R44" s="24"/>
      <c r="S44" s="24"/>
    </row>
    <row r="45" spans="1:19" s="108" customFormat="1" ht="26.25" customHeight="1" hidden="1">
      <c r="A45" s="24"/>
      <c r="B45" s="24"/>
      <c r="C45" s="141" t="s">
        <v>27</v>
      </c>
      <c r="D45" s="16"/>
      <c r="E45" s="16"/>
      <c r="F45" s="16"/>
      <c r="G45" s="16"/>
      <c r="H45" s="16"/>
      <c r="I45" s="101"/>
      <c r="J45" s="101"/>
      <c r="K45" s="16"/>
      <c r="L45" s="16"/>
      <c r="M45" s="16"/>
      <c r="N45" s="16"/>
      <c r="O45" s="16"/>
      <c r="P45" s="16"/>
      <c r="R45" s="24"/>
      <c r="S45" s="24"/>
    </row>
    <row r="46" spans="1:19" s="108" customFormat="1" ht="16.5" hidden="1" thickBot="1">
      <c r="A46" s="24"/>
      <c r="B46" s="24"/>
      <c r="C46" s="100"/>
      <c r="D46" s="16"/>
      <c r="E46" s="16"/>
      <c r="F46" s="16"/>
      <c r="G46" s="16"/>
      <c r="H46" s="16"/>
      <c r="I46" s="101"/>
      <c r="J46" s="101"/>
      <c r="K46" s="16"/>
      <c r="L46" s="16"/>
      <c r="M46" s="16"/>
      <c r="N46" s="16"/>
      <c r="O46" s="16"/>
      <c r="P46" s="16"/>
      <c r="R46" s="24"/>
      <c r="S46" s="24"/>
    </row>
    <row r="47" spans="1:19" s="108" customFormat="1" ht="19.5" hidden="1" thickBot="1">
      <c r="A47" s="24"/>
      <c r="B47" s="24"/>
      <c r="C47" s="116" t="s">
        <v>70</v>
      </c>
      <c r="D47" s="16"/>
      <c r="E47" s="16"/>
      <c r="F47" s="16"/>
      <c r="G47" s="16"/>
      <c r="H47" s="16"/>
      <c r="I47" s="101"/>
      <c r="J47" s="101"/>
      <c r="K47" s="16"/>
      <c r="L47" s="16"/>
      <c r="M47" s="16"/>
      <c r="N47" s="16"/>
      <c r="O47" s="16"/>
      <c r="P47" s="16"/>
      <c r="R47" s="24"/>
      <c r="S47" s="24"/>
    </row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spans="3:6" ht="21.75" hidden="1" thickBot="1">
      <c r="C55" s="115"/>
      <c r="D55" s="114"/>
      <c r="E55" s="114"/>
      <c r="F55" s="114"/>
    </row>
    <row r="56" spans="3:11" ht="16.5" hidden="1" thickBot="1">
      <c r="C56" s="113" t="s">
        <v>87</v>
      </c>
      <c r="D56" s="112"/>
      <c r="E56" s="112"/>
      <c r="F56" s="112"/>
      <c r="G56" s="109"/>
      <c r="H56" s="109"/>
      <c r="I56" s="111"/>
      <c r="J56" s="111"/>
      <c r="K56" s="109"/>
    </row>
    <row r="57" spans="3:6" ht="21.75" hidden="1" thickBot="1">
      <c r="C57" s="140"/>
      <c r="D57" s="114"/>
      <c r="E57" s="114"/>
      <c r="F57" s="114"/>
    </row>
    <row r="58" spans="1:18" s="101" customFormat="1" ht="21.75" hidden="1" thickBot="1">
      <c r="A58" s="24"/>
      <c r="B58" s="16"/>
      <c r="C58" s="139"/>
      <c r="D58" s="114"/>
      <c r="E58" s="114"/>
      <c r="F58" s="114"/>
      <c r="G58" s="16"/>
      <c r="H58" s="16"/>
      <c r="K58" s="16"/>
      <c r="L58" s="16"/>
      <c r="M58" s="16"/>
      <c r="N58" s="16"/>
      <c r="O58" s="16"/>
      <c r="P58" s="16"/>
      <c r="Q58" s="108"/>
      <c r="R58" s="24"/>
    </row>
    <row r="59" spans="1:18" s="101" customFormat="1" ht="18" hidden="1" thickBot="1">
      <c r="A59" s="24"/>
      <c r="B59" s="16"/>
      <c r="C59" s="137"/>
      <c r="D59" s="16"/>
      <c r="E59" s="16"/>
      <c r="F59" s="16"/>
      <c r="G59" s="16"/>
      <c r="H59" s="16"/>
      <c r="K59" s="16"/>
      <c r="L59" s="16"/>
      <c r="M59" s="16"/>
      <c r="N59" s="16"/>
      <c r="O59" s="16"/>
      <c r="P59" s="16"/>
      <c r="Q59" s="108"/>
      <c r="R59" s="24"/>
    </row>
    <row r="60" spans="1:18" s="101" customFormat="1" ht="15.75" hidden="1" thickBot="1">
      <c r="A60" s="24"/>
      <c r="B60" s="16"/>
      <c r="C60" s="138"/>
      <c r="D60" s="16"/>
      <c r="E60" s="16"/>
      <c r="F60" s="16"/>
      <c r="G60" s="16"/>
      <c r="H60" s="16"/>
      <c r="K60" s="16"/>
      <c r="L60" s="16"/>
      <c r="M60" s="16"/>
      <c r="N60" s="16"/>
      <c r="O60" s="16"/>
      <c r="P60" s="16"/>
      <c r="Q60" s="108"/>
      <c r="R60" s="24"/>
    </row>
    <row r="61" spans="1:18" s="101" customFormat="1" ht="18" hidden="1" thickBot="1">
      <c r="A61" s="24"/>
      <c r="B61" s="16"/>
      <c r="C61" s="137"/>
      <c r="D61" s="16"/>
      <c r="E61" s="16"/>
      <c r="F61" s="16"/>
      <c r="G61" s="16"/>
      <c r="H61" s="16"/>
      <c r="K61" s="16"/>
      <c r="L61" s="16"/>
      <c r="M61" s="16"/>
      <c r="N61" s="16"/>
      <c r="O61" s="16"/>
      <c r="P61" s="16"/>
      <c r="Q61" s="108"/>
      <c r="R61" s="24"/>
    </row>
    <row r="62" spans="1:18" s="101" customFormat="1" ht="15.75" hidden="1" thickBot="1">
      <c r="A62" s="24"/>
      <c r="B62" s="16"/>
      <c r="C62" s="253"/>
      <c r="D62" s="253"/>
      <c r="E62" s="253"/>
      <c r="F62" s="136"/>
      <c r="G62" s="136"/>
      <c r="H62" s="136"/>
      <c r="K62" s="16"/>
      <c r="L62" s="16"/>
      <c r="M62" s="16"/>
      <c r="N62" s="16"/>
      <c r="O62" s="16"/>
      <c r="P62" s="16"/>
      <c r="Q62" s="108"/>
      <c r="R62" s="24"/>
    </row>
    <row r="63" spans="1:18" s="101" customFormat="1" ht="15.75" hidden="1" thickBot="1">
      <c r="A63" s="24"/>
      <c r="B63" s="16"/>
      <c r="C63" s="135"/>
      <c r="D63" s="253"/>
      <c r="E63" s="253"/>
      <c r="F63" s="253"/>
      <c r="G63" s="134"/>
      <c r="H63" s="134"/>
      <c r="K63" s="16"/>
      <c r="L63" s="16"/>
      <c r="M63" s="16"/>
      <c r="N63" s="16"/>
      <c r="O63" s="16"/>
      <c r="P63" s="16"/>
      <c r="Q63" s="108"/>
      <c r="R63" s="24"/>
    </row>
    <row r="64" ht="15.75" hidden="1" thickBot="1"/>
    <row r="65" spans="1:17" s="31" customFormat="1" ht="29.25" customHeight="1">
      <c r="A65" s="21"/>
      <c r="B65" s="215" t="s">
        <v>86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132"/>
    </row>
    <row r="66" spans="1:17" ht="31.5" customHeight="1">
      <c r="A66" s="22"/>
      <c r="B66" s="218">
        <v>1</v>
      </c>
      <c r="C66" s="219" t="s">
        <v>85</v>
      </c>
      <c r="D66" s="41">
        <v>43101</v>
      </c>
      <c r="E66" s="220" t="s">
        <v>84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33"/>
      <c r="Q66" s="132"/>
    </row>
    <row r="67" spans="1:17" ht="31.5" customHeight="1">
      <c r="A67" s="22"/>
      <c r="B67" s="218"/>
      <c r="C67" s="219"/>
      <c r="D67" s="41">
        <v>43132</v>
      </c>
      <c r="E67" s="220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33"/>
      <c r="Q67" s="132"/>
    </row>
    <row r="68" spans="1:16" ht="22.5" customHeight="1">
      <c r="A68" s="22"/>
      <c r="B68" s="223" t="s">
        <v>120</v>
      </c>
      <c r="C68" s="224"/>
      <c r="D68" s="224"/>
      <c r="E68" s="225"/>
      <c r="F68" s="45"/>
      <c r="G68" s="45"/>
      <c r="H68" s="45">
        <f>SUM(H66:H67)</f>
        <v>0</v>
      </c>
      <c r="I68" s="45"/>
      <c r="J68" s="45"/>
      <c r="K68" s="45">
        <f>SUM(K66:K67)</f>
        <v>0</v>
      </c>
      <c r="L68" s="45">
        <f>SUM(L66:L67)</f>
        <v>0</v>
      </c>
      <c r="M68" s="45">
        <f>SUM(M66:M67)</f>
        <v>0</v>
      </c>
      <c r="N68" s="45">
        <f>SUM(N66:N67)</f>
        <v>0</v>
      </c>
      <c r="O68" s="45">
        <f>SUM(O66:O67)</f>
        <v>0</v>
      </c>
      <c r="P68" s="45"/>
    </row>
    <row r="69" spans="1:16" ht="31.5" customHeight="1">
      <c r="A69" s="22"/>
      <c r="B69" s="218">
        <v>2</v>
      </c>
      <c r="C69" s="219" t="s">
        <v>83</v>
      </c>
      <c r="D69" s="41">
        <v>43101</v>
      </c>
      <c r="E69" s="220" t="s">
        <v>82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133"/>
    </row>
    <row r="70" spans="1:17" ht="31.5" customHeight="1">
      <c r="A70" s="22"/>
      <c r="B70" s="218"/>
      <c r="C70" s="219"/>
      <c r="D70" s="41">
        <v>43132</v>
      </c>
      <c r="E70" s="220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133"/>
      <c r="Q70" s="132"/>
    </row>
    <row r="71" spans="1:16" ht="22.5" customHeight="1" thickBot="1">
      <c r="A71" s="22"/>
      <c r="B71" s="223" t="s">
        <v>120</v>
      </c>
      <c r="C71" s="224"/>
      <c r="D71" s="224"/>
      <c r="E71" s="225"/>
      <c r="F71" s="45"/>
      <c r="G71" s="45"/>
      <c r="H71" s="45">
        <f>SUM(H69:H70)</f>
        <v>0</v>
      </c>
      <c r="I71" s="45"/>
      <c r="J71" s="45"/>
      <c r="K71" s="45">
        <f aca="true" t="shared" si="3" ref="K71:P71">SUM(K69:K70)</f>
        <v>0</v>
      </c>
      <c r="L71" s="45">
        <f t="shared" si="3"/>
        <v>0</v>
      </c>
      <c r="M71" s="45">
        <f t="shared" si="3"/>
        <v>0</v>
      </c>
      <c r="N71" s="45">
        <f t="shared" si="3"/>
        <v>0</v>
      </c>
      <c r="O71" s="45">
        <f t="shared" si="3"/>
        <v>0</v>
      </c>
      <c r="P71" s="45">
        <f t="shared" si="3"/>
        <v>0</v>
      </c>
    </row>
    <row r="72" spans="1:16" ht="33.75" customHeight="1">
      <c r="A72" s="22"/>
      <c r="B72" s="226" t="s">
        <v>121</v>
      </c>
      <c r="C72" s="227"/>
      <c r="D72" s="227"/>
      <c r="E72" s="228"/>
      <c r="F72" s="69"/>
      <c r="G72" s="69"/>
      <c r="H72" s="70"/>
      <c r="I72" s="70">
        <f>I66+I69</f>
        <v>0</v>
      </c>
      <c r="J72" s="70"/>
      <c r="K72" s="70">
        <f aca="true" t="shared" si="4" ref="K72:O73">K66+K69</f>
        <v>0</v>
      </c>
      <c r="L72" s="70">
        <f t="shared" si="4"/>
        <v>0</v>
      </c>
      <c r="M72" s="70">
        <f t="shared" si="4"/>
        <v>0</v>
      </c>
      <c r="N72" s="70">
        <f t="shared" si="4"/>
        <v>0</v>
      </c>
      <c r="O72" s="70">
        <f t="shared" si="4"/>
        <v>0</v>
      </c>
      <c r="P72" s="70"/>
    </row>
    <row r="73" spans="1:16" ht="33.75" customHeight="1">
      <c r="A73" s="22"/>
      <c r="B73" s="229" t="s">
        <v>123</v>
      </c>
      <c r="C73" s="230"/>
      <c r="D73" s="230"/>
      <c r="E73" s="231"/>
      <c r="F73" s="72"/>
      <c r="G73" s="72"/>
      <c r="H73" s="73"/>
      <c r="I73" s="73">
        <f>I67+I70</f>
        <v>0</v>
      </c>
      <c r="J73" s="73"/>
      <c r="K73" s="73">
        <f t="shared" si="4"/>
        <v>0</v>
      </c>
      <c r="L73" s="73">
        <f t="shared" si="4"/>
        <v>0</v>
      </c>
      <c r="M73" s="73">
        <f t="shared" si="4"/>
        <v>0</v>
      </c>
      <c r="N73" s="73">
        <f t="shared" si="4"/>
        <v>0</v>
      </c>
      <c r="O73" s="73">
        <f t="shared" si="4"/>
        <v>0</v>
      </c>
      <c r="P73" s="73"/>
    </row>
    <row r="74" spans="1:16" ht="33.75" customHeight="1" thickBot="1">
      <c r="A74" s="22"/>
      <c r="B74" s="232" t="s">
        <v>79</v>
      </c>
      <c r="C74" s="233"/>
      <c r="D74" s="233"/>
      <c r="E74" s="234"/>
      <c r="F74" s="131"/>
      <c r="G74" s="131"/>
      <c r="H74" s="130"/>
      <c r="I74" s="130">
        <f>SUM(I72:I73)</f>
        <v>0</v>
      </c>
      <c r="J74" s="130"/>
      <c r="K74" s="130">
        <f>SUM(K72:K73)</f>
        <v>0</v>
      </c>
      <c r="L74" s="130">
        <f>SUM(L72:L73)</f>
        <v>0</v>
      </c>
      <c r="M74" s="130">
        <f>SUM(M72:M73)</f>
        <v>0</v>
      </c>
      <c r="N74" s="130">
        <f>SUM(N72:N73)</f>
        <v>0</v>
      </c>
      <c r="O74" s="130">
        <f>SUM(O72:O73)</f>
        <v>0</v>
      </c>
      <c r="P74" s="130"/>
    </row>
    <row r="75" spans="1:16" ht="33.75" customHeight="1" thickBot="1">
      <c r="A75" s="22"/>
      <c r="B75" s="80" t="s">
        <v>124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</row>
    <row r="76" spans="1:16" ht="38.25" customHeight="1">
      <c r="A76" s="22"/>
      <c r="B76" s="257" t="s">
        <v>77</v>
      </c>
      <c r="C76" s="258"/>
      <c r="D76" s="258"/>
      <c r="E76" s="259"/>
      <c r="F76" s="127"/>
      <c r="G76" s="127"/>
      <c r="H76" s="127"/>
      <c r="I76" s="125">
        <f>I20+I72</f>
        <v>0</v>
      </c>
      <c r="J76" s="125"/>
      <c r="K76" s="125">
        <f aca="true" t="shared" si="5" ref="K76:O77">K20+K72</f>
        <v>0</v>
      </c>
      <c r="L76" s="125">
        <f t="shared" si="5"/>
        <v>0</v>
      </c>
      <c r="M76" s="125">
        <f t="shared" si="5"/>
        <v>0</v>
      </c>
      <c r="N76" s="125">
        <f t="shared" si="5"/>
        <v>0</v>
      </c>
      <c r="O76" s="125">
        <f t="shared" si="5"/>
        <v>0</v>
      </c>
      <c r="P76" s="125"/>
    </row>
    <row r="77" spans="1:16" ht="38.25" customHeight="1" thickBot="1">
      <c r="A77" s="22"/>
      <c r="B77" s="260" t="s">
        <v>69</v>
      </c>
      <c r="C77" s="261"/>
      <c r="D77" s="261"/>
      <c r="E77" s="262"/>
      <c r="F77" s="126"/>
      <c r="G77" s="126"/>
      <c r="H77" s="126"/>
      <c r="I77" s="125">
        <f>I21+I73</f>
        <v>0</v>
      </c>
      <c r="J77" s="125"/>
      <c r="K77" s="125">
        <f t="shared" si="5"/>
        <v>0</v>
      </c>
      <c r="L77" s="125">
        <f t="shared" si="5"/>
        <v>0</v>
      </c>
      <c r="M77" s="125">
        <f t="shared" si="5"/>
        <v>0</v>
      </c>
      <c r="N77" s="125">
        <f t="shared" si="5"/>
        <v>0</v>
      </c>
      <c r="O77" s="125">
        <f t="shared" si="5"/>
        <v>0</v>
      </c>
      <c r="P77" s="125"/>
    </row>
    <row r="78" spans="2:19" s="122" customFormat="1" ht="33.75" customHeight="1" thickBot="1">
      <c r="B78" s="254" t="s">
        <v>60</v>
      </c>
      <c r="C78" s="255"/>
      <c r="D78" s="255"/>
      <c r="E78" s="256"/>
      <c r="F78" s="124"/>
      <c r="G78" s="124"/>
      <c r="H78" s="124"/>
      <c r="I78" s="123">
        <f>SUM(I76:I77)</f>
        <v>0</v>
      </c>
      <c r="J78" s="123"/>
      <c r="K78" s="123">
        <f>SUM(K76:K77)</f>
        <v>0</v>
      </c>
      <c r="L78" s="123">
        <f>SUM(L76:L77)</f>
        <v>0</v>
      </c>
      <c r="M78" s="123">
        <f>SUM(M76:M77)</f>
        <v>0</v>
      </c>
      <c r="N78" s="123">
        <f>SUM(N76:N77)</f>
        <v>0</v>
      </c>
      <c r="O78" s="123">
        <f>SUM(O76:O77)</f>
        <v>0</v>
      </c>
      <c r="P78" s="123"/>
      <c r="Q78" s="108"/>
      <c r="R78" s="24"/>
      <c r="S78" s="24"/>
    </row>
    <row r="79" spans="9:19" ht="15">
      <c r="I79" s="16"/>
      <c r="J79" s="16"/>
      <c r="K79" s="101"/>
      <c r="L79" s="102"/>
      <c r="Q79" s="16"/>
      <c r="R79" s="16"/>
      <c r="S79" s="16"/>
    </row>
    <row r="80" spans="9:19" ht="15">
      <c r="I80" s="16"/>
      <c r="J80" s="16"/>
      <c r="K80" s="101"/>
      <c r="L80" s="102"/>
      <c r="Q80" s="16"/>
      <c r="R80" s="16"/>
      <c r="S80" s="101"/>
    </row>
    <row r="81" spans="9:19" ht="15.75">
      <c r="I81" s="16"/>
      <c r="J81" s="16"/>
      <c r="K81" s="101"/>
      <c r="L81" s="121"/>
      <c r="Q81" s="16"/>
      <c r="R81" s="16"/>
      <c r="S81" s="16"/>
    </row>
    <row r="82" spans="1:19" ht="24.75" customHeight="1">
      <c r="A82" s="22"/>
      <c r="B82" s="12"/>
      <c r="C82" s="98"/>
      <c r="D82" s="91"/>
      <c r="E82" s="91"/>
      <c r="F82" s="91"/>
      <c r="G82" s="91"/>
      <c r="H82" s="91"/>
      <c r="I82" s="91"/>
      <c r="J82" s="91"/>
      <c r="K82" s="99"/>
      <c r="L82" s="93"/>
      <c r="M82" s="12"/>
      <c r="N82" s="12"/>
      <c r="O82" s="12"/>
      <c r="P82" s="12"/>
      <c r="Q82" s="12"/>
      <c r="R82" s="12"/>
      <c r="S82" s="12"/>
    </row>
    <row r="83" spans="3:19" s="22" customFormat="1" ht="15.75">
      <c r="C83" s="160" t="s">
        <v>27</v>
      </c>
      <c r="D83" s="12"/>
      <c r="E83" s="12"/>
      <c r="F83" s="12"/>
      <c r="G83" s="12"/>
      <c r="H83" s="12"/>
      <c r="I83" s="12"/>
      <c r="J83" s="12"/>
      <c r="K83" s="14"/>
      <c r="L83" s="15"/>
      <c r="M83" s="12"/>
      <c r="N83" s="12"/>
      <c r="O83" s="12"/>
      <c r="P83" s="12"/>
      <c r="Q83" s="12"/>
      <c r="R83" s="12"/>
      <c r="S83" s="12"/>
    </row>
    <row r="84" spans="2:19" ht="15.75">
      <c r="B84" s="24"/>
      <c r="C84" s="100"/>
      <c r="I84" s="16"/>
      <c r="J84" s="16"/>
      <c r="K84" s="101"/>
      <c r="L84" s="102"/>
      <c r="Q84" s="16"/>
      <c r="R84" s="16"/>
      <c r="S84" s="16"/>
    </row>
    <row r="85" spans="2:19" ht="15">
      <c r="B85" s="24"/>
      <c r="C85" s="159" t="s">
        <v>128</v>
      </c>
      <c r="I85" s="16"/>
      <c r="J85" s="16"/>
      <c r="K85" s="101"/>
      <c r="L85" s="102"/>
      <c r="Q85" s="16"/>
      <c r="R85" s="16"/>
      <c r="S85" s="16"/>
    </row>
    <row r="86" spans="9:19" ht="15">
      <c r="I86" s="16"/>
      <c r="J86" s="16"/>
      <c r="K86" s="101"/>
      <c r="L86" s="102"/>
      <c r="Q86" s="16"/>
      <c r="R86" s="16"/>
      <c r="S86" s="16"/>
    </row>
    <row r="87" spans="3:19" ht="30">
      <c r="C87" s="29" t="s">
        <v>131</v>
      </c>
      <c r="I87" s="16"/>
      <c r="J87" s="16"/>
      <c r="K87" s="101"/>
      <c r="L87" s="102"/>
      <c r="Q87" s="16"/>
      <c r="R87" s="16"/>
      <c r="S87" s="16"/>
    </row>
    <row r="88" spans="9:19" ht="15">
      <c r="I88" s="16"/>
      <c r="J88" s="16"/>
      <c r="K88" s="101"/>
      <c r="L88" s="102"/>
      <c r="Q88" s="16"/>
      <c r="R88" s="16"/>
      <c r="S88" s="16"/>
    </row>
    <row r="89" spans="9:19" ht="15">
      <c r="I89" s="16"/>
      <c r="J89" s="16"/>
      <c r="K89" s="101"/>
      <c r="L89" s="102"/>
      <c r="Q89" s="16"/>
      <c r="R89" s="16"/>
      <c r="S89" s="16"/>
    </row>
    <row r="90" spans="9:19" ht="15">
      <c r="I90" s="16"/>
      <c r="J90" s="16"/>
      <c r="K90" s="101"/>
      <c r="L90" s="102"/>
      <c r="Q90" s="16"/>
      <c r="R90" s="16"/>
      <c r="S90" s="16"/>
    </row>
    <row r="91" spans="9:19" ht="15">
      <c r="I91" s="16"/>
      <c r="J91" s="16"/>
      <c r="K91" s="101"/>
      <c r="L91" s="102"/>
      <c r="Q91" s="16"/>
      <c r="R91" s="16"/>
      <c r="S91" s="16"/>
    </row>
    <row r="92" spans="9:19" ht="15">
      <c r="I92" s="16"/>
      <c r="J92" s="16"/>
      <c r="K92" s="101"/>
      <c r="L92" s="102"/>
      <c r="Q92" s="16"/>
      <c r="R92" s="16"/>
      <c r="S92" s="16"/>
    </row>
    <row r="93" spans="3:19" ht="21">
      <c r="C93" s="115"/>
      <c r="D93" s="114"/>
      <c r="E93" s="114"/>
      <c r="F93" s="114"/>
      <c r="G93" s="114"/>
      <c r="I93" s="16"/>
      <c r="J93" s="16"/>
      <c r="K93" s="101"/>
      <c r="L93" s="102"/>
      <c r="Q93" s="16"/>
      <c r="R93" s="16"/>
      <c r="S93" s="16"/>
    </row>
    <row r="94" spans="3:19" ht="15.75">
      <c r="C94" s="113"/>
      <c r="D94" s="112"/>
      <c r="E94" s="112"/>
      <c r="F94" s="112"/>
      <c r="G94" s="112"/>
      <c r="H94" s="109"/>
      <c r="I94" s="109"/>
      <c r="J94" s="109"/>
      <c r="K94" s="111"/>
      <c r="L94" s="110"/>
      <c r="Q94" s="16"/>
      <c r="R94" s="16"/>
      <c r="S94" s="16"/>
    </row>
  </sheetData>
  <sheetProtection/>
  <mergeCells count="72">
    <mergeCell ref="B78:E78"/>
    <mergeCell ref="J11:J12"/>
    <mergeCell ref="I1:P1"/>
    <mergeCell ref="B71:E71"/>
    <mergeCell ref="B72:E72"/>
    <mergeCell ref="B73:E73"/>
    <mergeCell ref="B74:E74"/>
    <mergeCell ref="B76:E76"/>
    <mergeCell ref="B77:E77"/>
    <mergeCell ref="B66:B67"/>
    <mergeCell ref="C66:C67"/>
    <mergeCell ref="E66:E67"/>
    <mergeCell ref="B68:E68"/>
    <mergeCell ref="B69:B70"/>
    <mergeCell ref="C69:C70"/>
    <mergeCell ref="E69:E70"/>
    <mergeCell ref="F41:G41"/>
    <mergeCell ref="C42:G42"/>
    <mergeCell ref="H43:L43"/>
    <mergeCell ref="C62:E62"/>
    <mergeCell ref="D63:F63"/>
    <mergeCell ref="B65:P65"/>
    <mergeCell ref="F35:G35"/>
    <mergeCell ref="F36:G36"/>
    <mergeCell ref="F37:G37"/>
    <mergeCell ref="F38:G38"/>
    <mergeCell ref="F39:G39"/>
    <mergeCell ref="F40:G40"/>
    <mergeCell ref="F30:G30"/>
    <mergeCell ref="F31:G31"/>
    <mergeCell ref="F32:G32"/>
    <mergeCell ref="F33:G33"/>
    <mergeCell ref="I33:N33"/>
    <mergeCell ref="F34:G34"/>
    <mergeCell ref="B21:E21"/>
    <mergeCell ref="B22:E22"/>
    <mergeCell ref="F27:G27"/>
    <mergeCell ref="N27:R27"/>
    <mergeCell ref="F28:G28"/>
    <mergeCell ref="F29:G29"/>
    <mergeCell ref="B16:E16"/>
    <mergeCell ref="B17:B18"/>
    <mergeCell ref="C17:C18"/>
    <mergeCell ref="E17:E18"/>
    <mergeCell ref="B19:E19"/>
    <mergeCell ref="B20:E20"/>
    <mergeCell ref="P11:P12"/>
    <mergeCell ref="Q11:Q12"/>
    <mergeCell ref="B13:P13"/>
    <mergeCell ref="B14:B15"/>
    <mergeCell ref="C14:C15"/>
    <mergeCell ref="E14:E15"/>
    <mergeCell ref="I11:I12"/>
    <mergeCell ref="K11:L11"/>
    <mergeCell ref="M11:M12"/>
    <mergeCell ref="N11:N12"/>
    <mergeCell ref="O11:O12"/>
    <mergeCell ref="B7:P7"/>
    <mergeCell ref="B8:P8"/>
    <mergeCell ref="B10:E10"/>
    <mergeCell ref="B11:B12"/>
    <mergeCell ref="C11:C12"/>
    <mergeCell ref="D11:D12"/>
    <mergeCell ref="E11:E12"/>
    <mergeCell ref="F11:F12"/>
    <mergeCell ref="G11:G12"/>
    <mergeCell ref="H11:H12"/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2017-09-19T06:30:56Z</cp:lastPrinted>
  <dcterms:created xsi:type="dcterms:W3CDTF">2012-03-26T13:28:19Z</dcterms:created>
  <dcterms:modified xsi:type="dcterms:W3CDTF">2018-07-04T16:41:11Z</dcterms:modified>
  <cp:category/>
  <cp:version/>
  <cp:contentType/>
  <cp:contentStatus/>
</cp:coreProperties>
</file>