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665" activeTab="0"/>
  </bookViews>
  <sheets>
    <sheet name="Centr. salarii CIM  (2)" sheetId="1" r:id="rId1"/>
    <sheet name="Centr. salarii inst. publice" sheetId="2" r:id="rId2"/>
    <sheet name="Centr. salarii experti CIM" sheetId="3" r:id="rId3"/>
    <sheet name="Centr. onorarii " sheetId="4" r:id="rId4"/>
  </sheets>
  <definedNames>
    <definedName name="anexa15" localSheetId="3">'Centr. onorarii '!$I$1</definedName>
    <definedName name="anexa15" localSheetId="0">'Centr. salarii CIM  (2)'!$N$1</definedName>
    <definedName name="anexa15" localSheetId="2">'Centr. salarii experti CIM'!$N$1</definedName>
    <definedName name="anexa15" localSheetId="1">'Centr. salarii inst. publice'!$Q$1</definedName>
  </definedNames>
  <calcPr fullCalcOnLoad="1"/>
</workbook>
</file>

<file path=xl/sharedStrings.xml><?xml version="1.0" encoding="utf-8"?>
<sst xmlns="http://schemas.openxmlformats.org/spreadsheetml/2006/main" count="422" uniqueCount="155">
  <si>
    <t>TOTAL GENERAL</t>
  </si>
  <si>
    <t>Nr. Crt.</t>
  </si>
  <si>
    <t>Venit impozabil</t>
  </si>
  <si>
    <t>Impozit</t>
  </si>
  <si>
    <t>Rest de plată</t>
  </si>
  <si>
    <t>CONTRIBUŢIILE ANGAJATORULUI</t>
  </si>
  <si>
    <t>Procent</t>
  </si>
  <si>
    <t>Total cheltuieli salarizare angajat</t>
  </si>
  <si>
    <t xml:space="preserve"> ian  20XX</t>
  </si>
  <si>
    <t>febr 20XX</t>
  </si>
  <si>
    <t xml:space="preserve">RECAPITULAŢIE STAT DE PLATĂ </t>
  </si>
  <si>
    <t xml:space="preserve">Luna </t>
  </si>
  <si>
    <t>perioada de referinţă de la …../……/……. până la  ……../………/………...</t>
  </si>
  <si>
    <t>Valoare</t>
  </si>
  <si>
    <t>Nr. şi data documentului de plată</t>
  </si>
  <si>
    <t xml:space="preserve"> 1a</t>
  </si>
  <si>
    <t>1b</t>
  </si>
  <si>
    <t>2a</t>
  </si>
  <si>
    <t>2b</t>
  </si>
  <si>
    <t>NUME BENEFICIAR:</t>
  </si>
  <si>
    <t>Nr. ore lucrătoare lună</t>
  </si>
  <si>
    <t>Funcţia în echipa de implementare</t>
  </si>
  <si>
    <t xml:space="preserve"> ….</t>
  </si>
  <si>
    <t xml:space="preserve"> …..</t>
  </si>
  <si>
    <t xml:space="preserve"> ……</t>
  </si>
  <si>
    <t xml:space="preserve"> …</t>
  </si>
  <si>
    <t>Autoritatea de Management pentru Programul Operaţional Capacitate Administrativă</t>
  </si>
  <si>
    <t>Declar ca prezentul document  a fost completat cunoscând prevederile articolului 326 din Codul penal, cu privire la falsul în declaraţii</t>
  </si>
  <si>
    <t>REZULTATUL R2/ACTIVITATEA A1</t>
  </si>
  <si>
    <t>TOTAL REZULTATUL R2/ACTIVITATEA A1</t>
  </si>
  <si>
    <t>OP nr.</t>
  </si>
  <si>
    <t>Salariu de baza aferent orelor lucrate pe proiect</t>
  </si>
  <si>
    <t>TOTAL SOLICITAT LA RAMBURSARE</t>
  </si>
  <si>
    <t>Expert 1</t>
  </si>
  <si>
    <t>responsabil financiar</t>
  </si>
  <si>
    <t>Managementul proiectului</t>
  </si>
  <si>
    <t>Ionescu</t>
  </si>
  <si>
    <t>Florescu</t>
  </si>
  <si>
    <t>Cod SIPOCA/SMIS 2014+:</t>
  </si>
  <si>
    <t>Anexa 6 - Centralizator stat de plată</t>
  </si>
  <si>
    <t>manager proiect</t>
  </si>
  <si>
    <t>asistent manager</t>
  </si>
  <si>
    <t>responsabil achizitii publice</t>
  </si>
  <si>
    <t>Nr. ore lucrate pe proiect</t>
  </si>
  <si>
    <t>Nume şi prenume 
- se au în vedere persoanele nominalizate în decizie</t>
  </si>
  <si>
    <t>8=(4+5)/6*7</t>
  </si>
  <si>
    <t>Salariu brut proiect solicitat la rambursare</t>
  </si>
  <si>
    <t xml:space="preserve">Nr. şi data de înregistrare beneficiar: </t>
  </si>
  <si>
    <t>IONESCU</t>
  </si>
  <si>
    <t>GEORGESCU</t>
  </si>
  <si>
    <t>VASILESCU</t>
  </si>
  <si>
    <t>* ÎN EXEMPLUL PROPUS PROCENTUL DE MAJORARE AL SALARIILOR ESTE DE 50%.</t>
  </si>
  <si>
    <t>Tip, nr. şi data documentului de plată 
(OP, DP, etc.)</t>
  </si>
  <si>
    <t>Deducere personală 
(dacă este cazul)</t>
  </si>
  <si>
    <t>Contribuţii angajat
(%)</t>
  </si>
  <si>
    <t>REZULTATUL R1</t>
  </si>
  <si>
    <t>EXPERT 1</t>
  </si>
  <si>
    <t>EXPERT 2</t>
  </si>
  <si>
    <t>ILIE</t>
  </si>
  <si>
    <t>ION</t>
  </si>
  <si>
    <t>TOTAL SOLICITAT MANAGEMENTUL PROIECTULUI</t>
  </si>
  <si>
    <t>TOTAL SOLICITAT REZULTATUL R1</t>
  </si>
  <si>
    <t>TOTAL SOLICITAT ÎN CEREREA CURENTĂ</t>
  </si>
  <si>
    <t>VERIFICARE</t>
  </si>
  <si>
    <t>POPESCU</t>
  </si>
  <si>
    <t>TOTAL CHELTUIELI SALARII SOLICITATE ÎN CEREREA CURENTĂ</t>
  </si>
  <si>
    <t>10=8+9 
sau 10=9</t>
  </si>
  <si>
    <t>Salariul de bază din decizia/ordinul de încadrare, stabilit înainte de acordarea  majorarii salariale cuvenite pentru activitatea prestată în proiecte finanțate din fonduri europene</t>
  </si>
  <si>
    <t>Alte sporuri care nu sunt incluse în salariul de bază (ex. sporul pentru condiții vătămătoare)</t>
  </si>
  <si>
    <t>Asigurari Sociale (CAS)</t>
  </si>
  <si>
    <t>Asigurari Sociale de Sanatate (CASS)</t>
  </si>
  <si>
    <t>Contributie Asiguratorie pentru Munca (CAM)</t>
  </si>
  <si>
    <t>18=10*2,25/%</t>
  </si>
  <si>
    <t>14=10-11-12-13</t>
  </si>
  <si>
    <t xml:space="preserve">15=14*10%
</t>
  </si>
  <si>
    <t>16=10-11-12-13-15</t>
  </si>
  <si>
    <t xml:space="preserve">Total cheltuieli salarizare angajaţi luna FEBRUARIE 2018
</t>
  </si>
  <si>
    <t>Total cheltuieli salarizare angajaţi luna IANUARIE 2018</t>
  </si>
  <si>
    <t xml:space="preserve">LUNA IANUARIE </t>
  </si>
  <si>
    <t>LUNA  FEBRUARIE 2018</t>
  </si>
  <si>
    <r>
      <t xml:space="preserve">Majorare salarială acordată cf Lg.153/2017 - </t>
    </r>
    <r>
      <rPr>
        <sz val="11"/>
        <color indexed="10"/>
        <rFont val="Calibri"/>
        <family val="1"/>
      </rPr>
      <t xml:space="preserve">stabilită prin decizie/ordin de conducătorul instituției/autorității publice </t>
    </r>
  </si>
  <si>
    <r>
      <t xml:space="preserve">9
 </t>
    </r>
    <r>
      <rPr>
        <sz val="11"/>
        <color indexed="10"/>
        <rFont val="Calibri"/>
        <family val="1"/>
      </rPr>
      <t xml:space="preserve">conform  deciziei/ordinului </t>
    </r>
  </si>
  <si>
    <r>
      <t xml:space="preserve">11=10*
</t>
    </r>
    <r>
      <rPr>
        <sz val="11"/>
        <color indexed="10"/>
        <rFont val="Calibri"/>
        <family val="1"/>
      </rPr>
      <t>25%</t>
    </r>
  </si>
  <si>
    <r>
      <t xml:space="preserve">12=10*
</t>
    </r>
    <r>
      <rPr>
        <sz val="11"/>
        <color indexed="10"/>
        <rFont val="Calibri"/>
        <family val="1"/>
      </rPr>
      <t>10%</t>
    </r>
  </si>
  <si>
    <r>
      <t xml:space="preserve">19=10 </t>
    </r>
    <r>
      <rPr>
        <sz val="11"/>
        <rFont val="Calibri"/>
        <family val="1"/>
      </rPr>
      <t>+ 18</t>
    </r>
  </si>
  <si>
    <r>
      <t>Semnătura reprezentantului legal</t>
    </r>
    <r>
      <rPr>
        <sz val="11"/>
        <color indexed="10"/>
        <rFont val="Calibri"/>
        <family val="1"/>
      </rPr>
      <t>/împuternicit desemnat</t>
    </r>
  </si>
  <si>
    <t>OP nr. (CAS),(CASS) (Impozit), (CAM)</t>
  </si>
  <si>
    <t xml:space="preserve">Total cheltuieli solicitate la rambursare
</t>
  </si>
  <si>
    <t>Ghidul beneficiarului POCA - versiunea februarie 2018</t>
  </si>
  <si>
    <t>(suma OP-urilor şi a plăţilor prin casierie)</t>
  </si>
  <si>
    <t>* tabelul se va completa cu orice altă contribuţie reglementată prin legislaţia naţională, fiind eligibilă dacă se face dovada plăţii acesteia</t>
  </si>
  <si>
    <t>CASS</t>
  </si>
  <si>
    <t>CAS</t>
  </si>
  <si>
    <t>LUNA IANUARIE 2018</t>
  </si>
  <si>
    <t>TOTAL CHELTUIELI CU SALARIILE SOLICITATE ÎN CEREREA CURENTĂ (REZULTATUL R1 + REZULTATUL R2)</t>
  </si>
  <si>
    <t xml:space="preserve">TOTAL SOLICITAT </t>
  </si>
  <si>
    <t>Total cheltuieli cu salariile- luna FEBRUARIE 2018</t>
  </si>
  <si>
    <t>Total cheltuieli cu salariile- luna IANUARIE 2018</t>
  </si>
  <si>
    <t xml:space="preserve">expert </t>
  </si>
  <si>
    <t>NICOLAE</t>
  </si>
  <si>
    <t>expert</t>
  </si>
  <si>
    <t>VASILE</t>
  </si>
  <si>
    <t>REZULTAT R2</t>
  </si>
  <si>
    <t>*contribuţia de asigurare pentru accidente de muncă şi boli profesionale  se calculează pe sectoare de activitate ale economiei naţionale  - pe  clase CAEN</t>
  </si>
  <si>
    <t>SUBTOTAL LUNA AUGUST 2017</t>
  </si>
  <si>
    <t xml:space="preserve">OP nr. </t>
  </si>
  <si>
    <t>Contribuţia de asigurare pentru accidente de muncă şi boli profesionale </t>
  </si>
  <si>
    <t>Fondul pentru concedii şi îndemnizaţii de asigurări sociale de sănătate</t>
  </si>
  <si>
    <t>Şomaj</t>
  </si>
  <si>
    <t>SUBTOTAL LUNA IULIE 2017</t>
  </si>
  <si>
    <t>Cota de contribuţie de asigurare pentru accidente de muncă şi boli profesionale este cuprinsă între 0,15% şi 0,85%, diferenţiată în funcţie de clasa de risc, conform legii (art. 203 CF 2017)</t>
  </si>
  <si>
    <r>
      <rPr>
        <sz val="11"/>
        <rFont val="Calibri"/>
        <family val="1"/>
      </rPr>
      <t>2=1*col 7 - total lună</t>
    </r>
    <r>
      <rPr>
        <sz val="11"/>
        <color indexed="8"/>
        <rFont val="Calibri"/>
        <family val="1"/>
      </rPr>
      <t xml:space="preserve">
</t>
    </r>
    <r>
      <rPr>
        <sz val="11"/>
        <color indexed="10"/>
        <rFont val="Calibri"/>
        <family val="1"/>
      </rPr>
      <t xml:space="preserve"> (din tabel salarii solicitate, inclusiv contrib angajatului)</t>
    </r>
  </si>
  <si>
    <t>VALORAREA DIN CELULA U37 TREBUIE SĂ FIE EGALĂ CU VALOAREA DIN CELULELE U40 şi F60</t>
  </si>
  <si>
    <t>REZULTAT R1</t>
  </si>
  <si>
    <t>13=7-8-9-12</t>
  </si>
  <si>
    <r>
      <t xml:space="preserve">12=11*
</t>
    </r>
    <r>
      <rPr>
        <sz val="11"/>
        <color indexed="10"/>
        <rFont val="Calibri"/>
        <family val="1"/>
      </rPr>
      <t>10%</t>
    </r>
  </si>
  <si>
    <t>11=7-8-9-10</t>
  </si>
  <si>
    <r>
      <t xml:space="preserve">9=7*
</t>
    </r>
    <r>
      <rPr>
        <sz val="11"/>
        <color indexed="10"/>
        <rFont val="Calibri"/>
        <family val="1"/>
      </rPr>
      <t>10%</t>
    </r>
  </si>
  <si>
    <r>
      <t xml:space="preserve">8=7*
</t>
    </r>
    <r>
      <rPr>
        <sz val="11"/>
        <color indexed="10"/>
        <rFont val="Calibri"/>
        <family val="1"/>
      </rPr>
      <t>25%</t>
    </r>
  </si>
  <si>
    <t>7=4/5*6</t>
  </si>
  <si>
    <t>Total cheltuieli solicitate la rambursare</t>
  </si>
  <si>
    <t xml:space="preserve">Tip, nr. şi data documentului de plată 
(OP, DP, etc.) pentru 
Rest de plată (col 13) </t>
  </si>
  <si>
    <t>Salariul de bază aferent orelor lucrate pe proiect, solicitat la rambursare</t>
  </si>
  <si>
    <t>Nr. ore lucrătoare lună conform CIM</t>
  </si>
  <si>
    <t>Salariul din  contractul de muncă</t>
  </si>
  <si>
    <t>Funcţia în echipa de proiect</t>
  </si>
  <si>
    <r>
      <t xml:space="preserve">Nume şi prenume 
- se au în vedere persoanele care fac parte din echipa de proiect nominalizate prin  act administrativ de către conducătorul instituției/autorității publice încadrat cu </t>
    </r>
    <r>
      <rPr>
        <b/>
        <sz val="12"/>
        <color indexed="10"/>
        <rFont val="Times New Roman"/>
        <family val="1"/>
      </rPr>
      <t xml:space="preserve">contract individual de muncă </t>
    </r>
    <r>
      <rPr>
        <b/>
        <sz val="12"/>
        <color indexed="8"/>
        <rFont val="Times New Roman"/>
        <family val="1"/>
      </rPr>
      <t xml:space="preserve">pe durată determinată, pe posturi în afara organigramei, angajat cu unicul scop de a desfășura numai activități în cadrul proiectului   </t>
    </r>
  </si>
  <si>
    <t>15=7*2,25%</t>
  </si>
  <si>
    <t xml:space="preserve">16=7+15
</t>
  </si>
  <si>
    <r>
      <t xml:space="preserve">Nume şi prenume 
- se au în vedere persoanele care </t>
    </r>
    <r>
      <rPr>
        <b/>
        <sz val="12"/>
        <color indexed="8"/>
        <rFont val="Times New Roman"/>
        <family val="1"/>
      </rPr>
      <t>vor desfășura activități în cadrul proiectului</t>
    </r>
  </si>
  <si>
    <t>Funcţia în cadrul proiect</t>
  </si>
  <si>
    <t>Onorariul  prevazut în  contract</t>
  </si>
  <si>
    <t>Onorariu brut solicitat la rambursare</t>
  </si>
  <si>
    <t>Contribuţii 
(%)</t>
  </si>
  <si>
    <t>Cota forfetară de 40% 
(dacă este cazul)</t>
  </si>
  <si>
    <t xml:space="preserve">Nr. ore lucrate/ livrabil  </t>
  </si>
  <si>
    <t>Total onorarii expert</t>
  </si>
  <si>
    <t>Total onorarii- luna IANUARIE 2018</t>
  </si>
  <si>
    <t>Total onorarii- luna FEBRUARIE 2018</t>
  </si>
  <si>
    <t>Total  onorarii luna FEBRUARIE 2018</t>
  </si>
  <si>
    <t>TOTAL ONORARII SOLICITATE ÎN CEREREA CURENTĂ (REZULTATUL R1 + REZULTATUL R2)</t>
  </si>
  <si>
    <t>ONORARII SOLICITATE</t>
  </si>
  <si>
    <t>RECAPITULAŢIE STAT DE PLATĂ ONORARII</t>
  </si>
  <si>
    <t>Nr. ore lucrătoare lună conform contract
 (daca este cazul)</t>
  </si>
  <si>
    <t>Semnătura reprezentantului legal/împuternicit desemnat</t>
  </si>
  <si>
    <r>
      <t>Semnătura reprezentantului legal</t>
    </r>
    <r>
      <rPr>
        <b/>
        <sz val="11"/>
        <rFont val="Calibri"/>
        <family val="1"/>
      </rPr>
      <t>/împuternicit desemnat</t>
    </r>
  </si>
  <si>
    <t xml:space="preserve">                                                                                                                                                              Anexa 6 - Centralizator stat de plată</t>
  </si>
  <si>
    <t>Ștampila (numai pentru instituțiile si autoritațile  publice):</t>
  </si>
  <si>
    <t>Nume şi prenume 
- se au în vedere persoanele care fac parte din echipa de proiect nominalizate prin  act administrativ de către conducătorul organizației și persoanele angajate cu unicul scop de a desfășura activități în cadrul proiectului, încadrate cu contract individual de muncă pe durată determinată,</t>
  </si>
  <si>
    <r>
      <t xml:space="preserve">8=7*
</t>
    </r>
    <r>
      <rPr>
        <sz val="11"/>
        <color indexed="10"/>
        <rFont val="Calibri"/>
        <family val="1"/>
      </rPr>
      <t>25%</t>
    </r>
  </si>
  <si>
    <r>
      <t xml:space="preserve">9=7*
</t>
    </r>
    <r>
      <rPr>
        <sz val="11"/>
        <color indexed="10"/>
        <rFont val="Calibri"/>
        <family val="1"/>
      </rPr>
      <t>10%</t>
    </r>
  </si>
  <si>
    <r>
      <t xml:space="preserve">12=11*
</t>
    </r>
    <r>
      <rPr>
        <sz val="11"/>
        <color indexed="10"/>
        <rFont val="Calibri"/>
        <family val="1"/>
      </rPr>
      <t>10%</t>
    </r>
  </si>
  <si>
    <r>
      <rPr>
        <sz val="11"/>
        <rFont val="Calibri"/>
        <family val="1"/>
      </rPr>
      <t>2=1*col 7 - total lună</t>
    </r>
    <r>
      <rPr>
        <sz val="11"/>
        <color indexed="8"/>
        <rFont val="Calibri"/>
        <family val="1"/>
      </rPr>
      <t xml:space="preserve">
</t>
    </r>
    <r>
      <rPr>
        <sz val="11"/>
        <color indexed="10"/>
        <rFont val="Calibri"/>
        <family val="1"/>
      </rPr>
      <t xml:space="preserve"> (din tabel salarii solicitate, inclusiv contrib angajatului)</t>
    </r>
  </si>
  <si>
    <r>
      <t>Semnătura reprezentantului legal</t>
    </r>
    <r>
      <rPr>
        <sz val="11"/>
        <color indexed="10"/>
        <rFont val="Calibri"/>
        <family val="1"/>
      </rPr>
      <t>/împuternicit desemnat</t>
    </r>
  </si>
  <si>
    <t>SALARII SOLICITATE, INCLUSIV CONTRIBUŢIILE AFERENTE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</si>
</sst>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18]dddd\,\ mmmm\ dd\,\ yyyy"/>
    <numFmt numFmtId="177" formatCode="[$-418]mmmm\-yy;@"/>
    <numFmt numFmtId="178" formatCode="[$-418]mmm\-yy;@"/>
    <numFmt numFmtId="179" formatCode="#,##0.0"/>
    <numFmt numFmtId="180" formatCode="0.000%"/>
  </numFmts>
  <fonts count="9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2"/>
      <color indexed="8"/>
      <name val="Times New Roman"/>
      <family val="1"/>
    </font>
    <font>
      <sz val="11"/>
      <color indexed="10"/>
      <name val="Calibri"/>
      <family val="1"/>
    </font>
    <font>
      <sz val="11"/>
      <name val="Calibri"/>
      <family val="1"/>
    </font>
    <font>
      <sz val="12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b/>
      <sz val="12"/>
      <color indexed="10"/>
      <name val="Times New Roman"/>
      <family val="1"/>
    </font>
    <font>
      <b/>
      <sz val="11"/>
      <name val="Calibri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i/>
      <sz val="10"/>
      <color indexed="8"/>
      <name val="Palatino Linotype"/>
      <family val="1"/>
    </font>
    <font>
      <i/>
      <sz val="10"/>
      <color indexed="8"/>
      <name val="Palatino Linotype"/>
      <family val="1"/>
    </font>
    <font>
      <b/>
      <i/>
      <u val="single"/>
      <sz val="12"/>
      <color indexed="8"/>
      <name val="Palatino Linotype"/>
      <family val="1"/>
    </font>
    <font>
      <b/>
      <sz val="12"/>
      <color indexed="8"/>
      <name val="Calibri"/>
      <family val="2"/>
    </font>
    <font>
      <i/>
      <sz val="12"/>
      <color indexed="8"/>
      <name val="Palatino Linotype"/>
      <family val="1"/>
    </font>
    <font>
      <sz val="12"/>
      <color indexed="8"/>
      <name val="Calibri"/>
      <family val="2"/>
    </font>
    <font>
      <sz val="11"/>
      <color indexed="63"/>
      <name val="Arial"/>
      <family val="2"/>
    </font>
    <font>
      <sz val="9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Calibri"/>
      <family val="2"/>
    </font>
    <font>
      <sz val="16"/>
      <color indexed="10"/>
      <name val="Calibri"/>
      <family val="2"/>
    </font>
    <font>
      <sz val="9"/>
      <color indexed="8"/>
      <name val="Times New Roman"/>
      <family val="1"/>
    </font>
    <font>
      <sz val="16"/>
      <name val="Calibri"/>
      <family val="2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0"/>
      <color indexed="8"/>
      <name val="Arial"/>
      <family val="2"/>
    </font>
    <font>
      <sz val="13.2"/>
      <color indexed="23"/>
      <name val="Arial"/>
      <family val="2"/>
    </font>
    <font>
      <sz val="14"/>
      <color indexed="8"/>
      <name val="Times New Roman"/>
      <family val="1"/>
    </font>
    <font>
      <b/>
      <sz val="12"/>
      <color indexed="60"/>
      <name val="Times New Roman"/>
      <family val="1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b/>
      <i/>
      <sz val="12"/>
      <color indexed="8"/>
      <name val="Palatino Linotype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i/>
      <sz val="10"/>
      <color theme="1"/>
      <name val="Palatino Linotype"/>
      <family val="1"/>
    </font>
    <font>
      <i/>
      <sz val="10"/>
      <color theme="1"/>
      <name val="Palatino Linotype"/>
      <family val="1"/>
    </font>
    <font>
      <b/>
      <i/>
      <u val="single"/>
      <sz val="12"/>
      <color theme="1"/>
      <name val="Palatino Linotype"/>
      <family val="1"/>
    </font>
    <font>
      <b/>
      <sz val="12"/>
      <color theme="1"/>
      <name val="Calibri"/>
      <family val="2"/>
    </font>
    <font>
      <i/>
      <sz val="12"/>
      <color theme="1"/>
      <name val="Palatino Linotype"/>
      <family val="1"/>
    </font>
    <font>
      <sz val="12"/>
      <color theme="1"/>
      <name val="Calibri"/>
      <family val="2"/>
    </font>
    <font>
      <sz val="11"/>
      <color rgb="FF2B2B2B"/>
      <name val="Arial"/>
      <family val="2"/>
    </font>
    <font>
      <b/>
      <sz val="12"/>
      <color theme="1"/>
      <name val="Times New Roman"/>
      <family val="1"/>
    </font>
    <font>
      <sz val="9"/>
      <color theme="1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Calibri"/>
      <family val="2"/>
    </font>
    <font>
      <sz val="16"/>
      <color rgb="FFFF0000"/>
      <name val="Calibri"/>
      <family val="2"/>
    </font>
    <font>
      <sz val="9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0"/>
      <color rgb="FF000000"/>
      <name val="Arial"/>
      <family val="2"/>
    </font>
    <font>
      <sz val="13.2"/>
      <color rgb="FF6F777A"/>
      <name val="Arial"/>
      <family val="2"/>
    </font>
    <font>
      <sz val="14"/>
      <color theme="1"/>
      <name val="Times New Roman"/>
      <family val="1"/>
    </font>
    <font>
      <b/>
      <sz val="12"/>
      <color theme="5" tint="-0.24997000396251678"/>
      <name val="Times New Roman"/>
      <family val="1"/>
    </font>
    <font>
      <sz val="14"/>
      <color theme="1"/>
      <name val="Calibri"/>
      <family val="2"/>
    </font>
    <font>
      <b/>
      <sz val="16"/>
      <color theme="1"/>
      <name val="Calibri"/>
      <family val="2"/>
    </font>
    <font>
      <sz val="11"/>
      <color rgb="FF333333"/>
      <name val="Arial"/>
      <family val="2"/>
    </font>
    <font>
      <b/>
      <i/>
      <sz val="12"/>
      <color theme="1"/>
      <name val="Palatino Linotype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/>
      <right style="thin"/>
      <top>
        <color indexed="63"/>
      </top>
      <bottom style="medium"/>
    </border>
    <border>
      <left style="medium"/>
      <right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/>
      <top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435">
    <xf numFmtId="0" fontId="0" fillId="0" borderId="0" xfId="0" applyFont="1" applyAlignment="1">
      <alignment/>
    </xf>
    <xf numFmtId="0" fontId="69" fillId="0" borderId="0" xfId="56" applyFont="1" applyAlignment="1">
      <alignment vertical="center"/>
      <protection/>
    </xf>
    <xf numFmtId="0" fontId="70" fillId="0" borderId="0" xfId="0" applyFont="1" applyAlignment="1">
      <alignment horizontal="left" vertical="center"/>
    </xf>
    <xf numFmtId="0" fontId="71" fillId="0" borderId="0" xfId="0" applyFont="1" applyAlignment="1">
      <alignment vertical="center"/>
    </xf>
    <xf numFmtId="3" fontId="71" fillId="0" borderId="0" xfId="0" applyNumberFormat="1" applyFont="1" applyAlignment="1">
      <alignment vertical="center"/>
    </xf>
    <xf numFmtId="4" fontId="71" fillId="0" borderId="0" xfId="0" applyNumberFormat="1" applyFont="1" applyAlignment="1">
      <alignment vertical="center"/>
    </xf>
    <xf numFmtId="0" fontId="72" fillId="0" borderId="0" xfId="0" applyFont="1" applyAlignment="1">
      <alignment vertical="center"/>
    </xf>
    <xf numFmtId="0" fontId="73" fillId="0" borderId="0" xfId="56" applyFont="1" applyAlignment="1">
      <alignment horizontal="left" vertical="center"/>
      <protection/>
    </xf>
    <xf numFmtId="0" fontId="74" fillId="0" borderId="0" xfId="0" applyFont="1" applyAlignment="1">
      <alignment vertical="center"/>
    </xf>
    <xf numFmtId="3" fontId="74" fillId="0" borderId="0" xfId="0" applyNumberFormat="1" applyFont="1" applyAlignment="1">
      <alignment vertical="center"/>
    </xf>
    <xf numFmtId="4" fontId="74" fillId="0" borderId="0" xfId="0" applyNumberFormat="1" applyFont="1" applyAlignment="1">
      <alignment vertical="center"/>
    </xf>
    <xf numFmtId="0" fontId="74" fillId="0" borderId="0" xfId="0" applyFont="1" applyAlignment="1">
      <alignment horizontal="center" vertical="center"/>
    </xf>
    <xf numFmtId="0" fontId="75" fillId="0" borderId="0" xfId="56" applyFont="1" applyAlignment="1">
      <alignment vertical="center"/>
      <protection/>
    </xf>
    <xf numFmtId="0" fontId="75" fillId="0" borderId="0" xfId="56" applyFont="1" applyAlignment="1">
      <alignment horizontal="left" vertical="center"/>
      <protection/>
    </xf>
    <xf numFmtId="3" fontId="75" fillId="0" borderId="0" xfId="56" applyNumberFormat="1" applyFont="1" applyAlignment="1">
      <alignment vertical="center"/>
      <protection/>
    </xf>
    <xf numFmtId="4" fontId="75" fillId="0" borderId="0" xfId="56" applyNumberFormat="1" applyFont="1" applyAlignment="1">
      <alignment vertical="center"/>
      <protection/>
    </xf>
    <xf numFmtId="0" fontId="0" fillId="0" borderId="0" xfId="56" applyFont="1" applyAlignment="1">
      <alignment vertical="center"/>
      <protection/>
    </xf>
    <xf numFmtId="3" fontId="73" fillId="0" borderId="0" xfId="56" applyNumberFormat="1" applyFont="1" applyAlignment="1">
      <alignment horizontal="left" vertical="center"/>
      <protection/>
    </xf>
    <xf numFmtId="4" fontId="2" fillId="0" borderId="0" xfId="56" applyNumberFormat="1" applyFont="1" applyAlignment="1">
      <alignment horizontal="left" vertical="center" wrapText="1"/>
      <protection/>
    </xf>
    <xf numFmtId="3" fontId="2" fillId="0" borderId="0" xfId="56" applyNumberFormat="1" applyFont="1" applyAlignment="1">
      <alignment horizontal="left" vertical="center" wrapText="1"/>
      <protection/>
    </xf>
    <xf numFmtId="0" fontId="2" fillId="0" borderId="0" xfId="56" applyFont="1" applyAlignment="1">
      <alignment horizontal="left" vertical="center" wrapText="1"/>
      <protection/>
    </xf>
    <xf numFmtId="0" fontId="75" fillId="0" borderId="0" xfId="56" applyFont="1" applyAlignment="1">
      <alignment horizontal="center" vertical="center"/>
      <protection/>
    </xf>
    <xf numFmtId="0" fontId="75" fillId="0" borderId="0" xfId="56" applyFont="1">
      <alignment/>
      <protection/>
    </xf>
    <xf numFmtId="0" fontId="2" fillId="0" borderId="0" xfId="56" applyFont="1" applyAlignment="1">
      <alignment horizontal="left" vertical="center" wrapText="1" indent="1"/>
      <protection/>
    </xf>
    <xf numFmtId="0" fontId="0" fillId="0" borderId="0" xfId="56" applyFont="1">
      <alignment/>
      <protection/>
    </xf>
    <xf numFmtId="0" fontId="73" fillId="0" borderId="0" xfId="56" applyFont="1" applyBorder="1" applyAlignment="1">
      <alignment horizontal="center" vertical="center"/>
      <protection/>
    </xf>
    <xf numFmtId="0" fontId="73" fillId="0" borderId="0" xfId="56" applyFont="1" applyBorder="1" applyAlignment="1">
      <alignment horizontal="left" vertical="center" indent="1"/>
      <protection/>
    </xf>
    <xf numFmtId="3" fontId="73" fillId="0" borderId="0" xfId="56" applyNumberFormat="1" applyFont="1" applyBorder="1" applyAlignment="1">
      <alignment horizontal="center" vertical="center"/>
      <protection/>
    </xf>
    <xf numFmtId="4" fontId="73" fillId="0" borderId="0" xfId="56" applyNumberFormat="1" applyFont="1" applyBorder="1" applyAlignment="1">
      <alignment horizontal="center" vertical="center"/>
      <protection/>
    </xf>
    <xf numFmtId="0" fontId="0" fillId="0" borderId="0" xfId="0" applyFont="1" applyAlignment="1">
      <alignment wrapText="1"/>
    </xf>
    <xf numFmtId="0" fontId="76" fillId="0" borderId="0" xfId="0" applyFont="1" applyAlignment="1">
      <alignment wrapText="1"/>
    </xf>
    <xf numFmtId="0" fontId="0" fillId="0" borderId="0" xfId="56" applyFont="1" applyAlignment="1">
      <alignment horizontal="center" vertical="center"/>
      <protection/>
    </xf>
    <xf numFmtId="0" fontId="77" fillId="0" borderId="10" xfId="56" applyFont="1" applyBorder="1" applyAlignment="1">
      <alignment horizontal="center" vertical="center" wrapText="1"/>
      <protection/>
    </xf>
    <xf numFmtId="0" fontId="77" fillId="0" borderId="10" xfId="56" applyFont="1" applyBorder="1" applyAlignment="1">
      <alignment horizontal="center" vertical="center" wrapText="1"/>
      <protection/>
    </xf>
    <xf numFmtId="0" fontId="78" fillId="0" borderId="0" xfId="56" applyFont="1" applyAlignment="1">
      <alignment horizontal="center" vertical="center"/>
      <protection/>
    </xf>
    <xf numFmtId="0" fontId="79" fillId="0" borderId="11" xfId="56" applyFont="1" applyBorder="1" applyAlignment="1">
      <alignment horizontal="center" vertical="center" wrapText="1"/>
      <protection/>
    </xf>
    <xf numFmtId="0" fontId="79" fillId="0" borderId="12" xfId="56" applyFont="1" applyBorder="1" applyAlignment="1">
      <alignment horizontal="left" vertical="center" wrapText="1" indent="1"/>
      <protection/>
    </xf>
    <xf numFmtId="0" fontId="79" fillId="0" borderId="12" xfId="56" applyFont="1" applyBorder="1" applyAlignment="1">
      <alignment horizontal="center" vertical="center" wrapText="1"/>
      <protection/>
    </xf>
    <xf numFmtId="3" fontId="79" fillId="0" borderId="12" xfId="56" applyNumberFormat="1" applyFont="1" applyBorder="1" applyAlignment="1">
      <alignment horizontal="center" vertical="center" wrapText="1"/>
      <protection/>
    </xf>
    <xf numFmtId="3" fontId="79" fillId="0" borderId="12" xfId="56" applyNumberFormat="1" applyFont="1" applyFill="1" applyBorder="1" applyAlignment="1">
      <alignment horizontal="center" vertical="center" wrapText="1"/>
      <protection/>
    </xf>
    <xf numFmtId="0" fontId="79" fillId="0" borderId="13" xfId="56" applyFont="1" applyBorder="1" applyAlignment="1">
      <alignment horizontal="center" vertical="center" wrapText="1"/>
      <protection/>
    </xf>
    <xf numFmtId="0" fontId="79" fillId="0" borderId="14" xfId="56" applyFont="1" applyBorder="1" applyAlignment="1">
      <alignment horizontal="center" vertical="center" wrapText="1"/>
      <protection/>
    </xf>
    <xf numFmtId="177" fontId="77" fillId="0" borderId="10" xfId="56" applyNumberFormat="1" applyFont="1" applyBorder="1" applyAlignment="1">
      <alignment horizontal="center" vertical="center" wrapText="1"/>
      <protection/>
    </xf>
    <xf numFmtId="3" fontId="80" fillId="0" borderId="10" xfId="56" applyNumberFormat="1" applyFont="1" applyFill="1" applyBorder="1" applyAlignment="1">
      <alignment horizontal="center" vertical="center" wrapText="1"/>
      <protection/>
    </xf>
    <xf numFmtId="3" fontId="80" fillId="0" borderId="15" xfId="56" applyNumberFormat="1" applyFont="1" applyFill="1" applyBorder="1" applyAlignment="1">
      <alignment horizontal="center" vertical="center" wrapText="1"/>
      <protection/>
    </xf>
    <xf numFmtId="3" fontId="80" fillId="0" borderId="16" xfId="56" applyNumberFormat="1" applyFont="1" applyFill="1" applyBorder="1" applyAlignment="1">
      <alignment horizontal="center" vertical="center" wrapText="1"/>
      <protection/>
    </xf>
    <xf numFmtId="3" fontId="77" fillId="5" borderId="10" xfId="56" applyNumberFormat="1" applyFont="1" applyFill="1" applyBorder="1" applyAlignment="1">
      <alignment horizontal="center" vertical="center" wrapText="1"/>
      <protection/>
    </xf>
    <xf numFmtId="4" fontId="77" fillId="5" borderId="10" xfId="56" applyNumberFormat="1" applyFont="1" applyFill="1" applyBorder="1" applyAlignment="1">
      <alignment horizontal="center" vertical="center" wrapText="1"/>
      <protection/>
    </xf>
    <xf numFmtId="3" fontId="77" fillId="5" borderId="16" xfId="56" applyNumberFormat="1" applyFont="1" applyFill="1" applyBorder="1" applyAlignment="1">
      <alignment horizontal="center" vertical="center" wrapText="1"/>
      <protection/>
    </xf>
    <xf numFmtId="3" fontId="80" fillId="7" borderId="17" xfId="56" applyNumberFormat="1" applyFont="1" applyFill="1" applyBorder="1" applyAlignment="1">
      <alignment horizontal="center" vertical="center" wrapText="1"/>
      <protection/>
    </xf>
    <xf numFmtId="3" fontId="77" fillId="7" borderId="10" xfId="56" applyNumberFormat="1" applyFont="1" applyFill="1" applyBorder="1" applyAlignment="1">
      <alignment horizontal="center" vertical="center" wrapText="1"/>
      <protection/>
    </xf>
    <xf numFmtId="3" fontId="80" fillId="0" borderId="10" xfId="56" applyNumberFormat="1" applyFont="1" applyBorder="1" applyAlignment="1">
      <alignment horizontal="center" vertical="center" wrapText="1"/>
      <protection/>
    </xf>
    <xf numFmtId="4" fontId="80" fillId="0" borderId="10" xfId="56" applyNumberFormat="1" applyFont="1" applyBorder="1" applyAlignment="1">
      <alignment horizontal="center" vertical="center" wrapText="1"/>
      <protection/>
    </xf>
    <xf numFmtId="3" fontId="77" fillId="0" borderId="10" xfId="56" applyNumberFormat="1" applyFont="1" applyBorder="1" applyAlignment="1">
      <alignment horizontal="center" vertical="center" wrapText="1"/>
      <protection/>
    </xf>
    <xf numFmtId="3" fontId="75" fillId="0" borderId="10" xfId="56" applyNumberFormat="1" applyFont="1" applyBorder="1" applyAlignment="1">
      <alignment horizontal="center" vertical="center"/>
      <protection/>
    </xf>
    <xf numFmtId="3" fontId="75" fillId="0" borderId="15" xfId="56" applyNumberFormat="1" applyFont="1" applyBorder="1" applyAlignment="1">
      <alignment horizontal="center" vertical="center"/>
      <protection/>
    </xf>
    <xf numFmtId="3" fontId="73" fillId="0" borderId="16" xfId="56" applyNumberFormat="1" applyFont="1" applyBorder="1" applyAlignment="1">
      <alignment horizontal="center" vertical="center"/>
      <protection/>
    </xf>
    <xf numFmtId="0" fontId="80" fillId="4" borderId="17" xfId="56" applyFont="1" applyFill="1" applyBorder="1" applyAlignment="1">
      <alignment horizontal="center" vertical="center" wrapText="1"/>
      <protection/>
    </xf>
    <xf numFmtId="0" fontId="77" fillId="4" borderId="10" xfId="56" applyFont="1" applyFill="1" applyBorder="1" applyAlignment="1">
      <alignment horizontal="center" vertical="center" wrapText="1"/>
      <protection/>
    </xf>
    <xf numFmtId="0" fontId="77" fillId="0" borderId="17" xfId="56" applyFont="1" applyBorder="1" applyAlignment="1">
      <alignment horizontal="center" vertical="center" wrapText="1"/>
      <protection/>
    </xf>
    <xf numFmtId="0" fontId="80" fillId="0" borderId="10" xfId="56" applyFont="1" applyBorder="1" applyAlignment="1">
      <alignment horizontal="center" vertical="center" wrapText="1"/>
      <protection/>
    </xf>
    <xf numFmtId="3" fontId="80" fillId="0" borderId="15" xfId="56" applyNumberFormat="1" applyFont="1" applyBorder="1" applyAlignment="1">
      <alignment horizontal="center" vertical="center" wrapText="1"/>
      <protection/>
    </xf>
    <xf numFmtId="3" fontId="80" fillId="0" borderId="16" xfId="56" applyNumberFormat="1" applyFont="1" applyBorder="1" applyAlignment="1">
      <alignment horizontal="center" vertical="center" wrapText="1"/>
      <protection/>
    </xf>
    <xf numFmtId="0" fontId="77" fillId="11" borderId="10" xfId="56" applyFont="1" applyFill="1" applyBorder="1" applyAlignment="1">
      <alignment horizontal="center" vertical="center" wrapText="1"/>
      <protection/>
    </xf>
    <xf numFmtId="4" fontId="77" fillId="0" borderId="10" xfId="56" applyNumberFormat="1" applyFont="1" applyBorder="1" applyAlignment="1">
      <alignment horizontal="center" vertical="center" wrapText="1"/>
      <protection/>
    </xf>
    <xf numFmtId="3" fontId="77" fillId="0" borderId="15" xfId="56" applyNumberFormat="1" applyFont="1" applyBorder="1" applyAlignment="1">
      <alignment horizontal="center" vertical="center" wrapText="1"/>
      <protection/>
    </xf>
    <xf numFmtId="3" fontId="77" fillId="0" borderId="16" xfId="56" applyNumberFormat="1" applyFont="1" applyBorder="1" applyAlignment="1">
      <alignment horizontal="center" vertical="center" wrapText="1"/>
      <protection/>
    </xf>
    <xf numFmtId="0" fontId="80" fillId="7" borderId="18" xfId="56" applyFont="1" applyFill="1" applyBorder="1" applyAlignment="1">
      <alignment horizontal="center" vertical="center" wrapText="1"/>
      <protection/>
    </xf>
    <xf numFmtId="0" fontId="77" fillId="7" borderId="19" xfId="56" applyFont="1" applyFill="1" applyBorder="1" applyAlignment="1">
      <alignment horizontal="center" vertical="center" wrapText="1"/>
      <protection/>
    </xf>
    <xf numFmtId="0" fontId="80" fillId="0" borderId="19" xfId="56" applyFont="1" applyBorder="1" applyAlignment="1">
      <alignment horizontal="center" vertical="center" wrapText="1"/>
      <protection/>
    </xf>
    <xf numFmtId="3" fontId="80" fillId="0" borderId="19" xfId="56" applyNumberFormat="1" applyFont="1" applyBorder="1" applyAlignment="1">
      <alignment horizontal="center" vertical="center" wrapText="1"/>
      <protection/>
    </xf>
    <xf numFmtId="4" fontId="80" fillId="0" borderId="19" xfId="56" applyNumberFormat="1" applyFont="1" applyBorder="1" applyAlignment="1">
      <alignment horizontal="center" vertical="center" wrapText="1"/>
      <protection/>
    </xf>
    <xf numFmtId="0" fontId="75" fillId="0" borderId="19" xfId="56" applyFont="1" applyBorder="1" applyAlignment="1">
      <alignment horizontal="center" vertical="center"/>
      <protection/>
    </xf>
    <xf numFmtId="0" fontId="75" fillId="0" borderId="20" xfId="56" applyFont="1" applyBorder="1" applyAlignment="1">
      <alignment horizontal="center" vertical="center"/>
      <protection/>
    </xf>
    <xf numFmtId="3" fontId="73" fillId="0" borderId="21" xfId="56" applyNumberFormat="1" applyFont="1" applyBorder="1" applyAlignment="1">
      <alignment horizontal="center" vertical="center"/>
      <protection/>
    </xf>
    <xf numFmtId="4" fontId="80" fillId="4" borderId="22" xfId="56" applyNumberFormat="1" applyFont="1" applyFill="1" applyBorder="1" applyAlignment="1">
      <alignment horizontal="center" vertical="center" wrapText="1"/>
      <protection/>
    </xf>
    <xf numFmtId="3" fontId="80" fillId="4" borderId="22" xfId="56" applyNumberFormat="1" applyFont="1" applyFill="1" applyBorder="1" applyAlignment="1">
      <alignment horizontal="center" vertical="center" wrapText="1"/>
      <protection/>
    </xf>
    <xf numFmtId="3" fontId="80" fillId="4" borderId="23" xfId="56" applyNumberFormat="1" applyFont="1" applyFill="1" applyBorder="1" applyAlignment="1">
      <alignment horizontal="center" vertical="center" wrapText="1"/>
      <protection/>
    </xf>
    <xf numFmtId="4" fontId="80" fillId="4" borderId="10" xfId="56" applyNumberFormat="1" applyFont="1" applyFill="1" applyBorder="1" applyAlignment="1">
      <alignment horizontal="center" vertical="center" wrapText="1"/>
      <protection/>
    </xf>
    <xf numFmtId="3" fontId="80" fillId="4" borderId="10" xfId="56" applyNumberFormat="1" applyFont="1" applyFill="1" applyBorder="1" applyAlignment="1">
      <alignment horizontal="center" vertical="center" wrapText="1"/>
      <protection/>
    </xf>
    <xf numFmtId="3" fontId="80" fillId="4" borderId="15" xfId="56" applyNumberFormat="1" applyFont="1" applyFill="1" applyBorder="1" applyAlignment="1">
      <alignment horizontal="center" vertical="center" wrapText="1"/>
      <protection/>
    </xf>
    <xf numFmtId="3" fontId="80" fillId="4" borderId="16" xfId="56" applyNumberFormat="1" applyFont="1" applyFill="1" applyBorder="1" applyAlignment="1">
      <alignment horizontal="center" vertical="center" wrapText="1"/>
      <protection/>
    </xf>
    <xf numFmtId="4" fontId="80" fillId="16" borderId="12" xfId="56" applyNumberFormat="1" applyFont="1" applyFill="1" applyBorder="1" applyAlignment="1">
      <alignment horizontal="center" vertical="center" wrapText="1"/>
      <protection/>
    </xf>
    <xf numFmtId="3" fontId="80" fillId="16" borderId="12" xfId="56" applyNumberFormat="1" applyFont="1" applyFill="1" applyBorder="1" applyAlignment="1">
      <alignment horizontal="center" vertical="center" wrapText="1"/>
      <protection/>
    </xf>
    <xf numFmtId="3" fontId="80" fillId="16" borderId="14" xfId="56" applyNumberFormat="1" applyFont="1" applyFill="1" applyBorder="1" applyAlignment="1">
      <alignment horizontal="center" vertical="center" wrapText="1"/>
      <protection/>
    </xf>
    <xf numFmtId="0" fontId="75" fillId="0" borderId="0" xfId="56" applyFont="1" applyFill="1">
      <alignment/>
      <protection/>
    </xf>
    <xf numFmtId="0" fontId="81" fillId="18" borderId="24" xfId="56" applyFont="1" applyFill="1" applyBorder="1" applyAlignment="1">
      <alignment horizontal="left" vertical="center" indent="2"/>
      <protection/>
    </xf>
    <xf numFmtId="0" fontId="0" fillId="0" borderId="0" xfId="56" applyFont="1" applyFill="1">
      <alignment/>
      <protection/>
    </xf>
    <xf numFmtId="3" fontId="77" fillId="16" borderId="14" xfId="56" applyNumberFormat="1" applyFont="1" applyFill="1" applyBorder="1" applyAlignment="1">
      <alignment horizontal="center" vertical="center" wrapText="1"/>
      <protection/>
    </xf>
    <xf numFmtId="0" fontId="75" fillId="0" borderId="0" xfId="56" applyFont="1" applyAlignment="1">
      <alignment horizontal="left" vertical="center" indent="1"/>
      <protection/>
    </xf>
    <xf numFmtId="4" fontId="82" fillId="0" borderId="0" xfId="56" applyNumberFormat="1" applyFont="1" applyAlignment="1">
      <alignment vertical="center"/>
      <protection/>
    </xf>
    <xf numFmtId="0" fontId="81" fillId="33" borderId="0" xfId="56" applyFont="1" applyFill="1" applyAlignment="1">
      <alignment horizontal="center" vertical="center"/>
      <protection/>
    </xf>
    <xf numFmtId="3" fontId="81" fillId="33" borderId="0" xfId="56" applyNumberFormat="1" applyFont="1" applyFill="1" applyAlignment="1">
      <alignment horizontal="center" vertical="center"/>
      <protection/>
    </xf>
    <xf numFmtId="0" fontId="73" fillId="0" borderId="0" xfId="56" applyFont="1" applyAlignment="1">
      <alignment horizontal="left" vertical="center" indent="1"/>
      <protection/>
    </xf>
    <xf numFmtId="0" fontId="77" fillId="0" borderId="25" xfId="56" applyFont="1" applyBorder="1" applyAlignment="1">
      <alignment horizontal="left" vertical="center" wrapText="1" indent="1"/>
      <protection/>
    </xf>
    <xf numFmtId="0" fontId="77" fillId="0" borderId="22" xfId="56" applyFont="1" applyBorder="1" applyAlignment="1">
      <alignment horizontal="center" vertical="center" wrapText="1"/>
      <protection/>
    </xf>
    <xf numFmtId="0" fontId="77" fillId="0" borderId="26" xfId="56" applyFont="1" applyBorder="1" applyAlignment="1">
      <alignment horizontal="center" vertical="center" wrapText="1"/>
      <protection/>
    </xf>
    <xf numFmtId="0" fontId="77" fillId="0" borderId="0" xfId="56" applyFont="1" applyBorder="1" applyAlignment="1">
      <alignment horizontal="center" vertical="center" wrapText="1"/>
      <protection/>
    </xf>
    <xf numFmtId="3" fontId="77" fillId="0" borderId="0" xfId="56" applyNumberFormat="1" applyFont="1" applyBorder="1" applyAlignment="1">
      <alignment vertical="center" wrapText="1"/>
      <protection/>
    </xf>
    <xf numFmtId="4" fontId="77" fillId="0" borderId="0" xfId="56" applyNumberFormat="1" applyFont="1" applyBorder="1" applyAlignment="1">
      <alignment horizontal="center" vertical="center" wrapText="1"/>
      <protection/>
    </xf>
    <xf numFmtId="0" fontId="83" fillId="0" borderId="27" xfId="56" applyFont="1" applyBorder="1" applyAlignment="1">
      <alignment horizontal="center" vertical="center" wrapText="1"/>
      <protection/>
    </xf>
    <xf numFmtId="0" fontId="83" fillId="0" borderId="28" xfId="56" applyFont="1" applyBorder="1" applyAlignment="1">
      <alignment horizontal="center" vertical="center" wrapText="1"/>
      <protection/>
    </xf>
    <xf numFmtId="10" fontId="77" fillId="0" borderId="22" xfId="56" applyNumberFormat="1" applyFont="1" applyBorder="1" applyAlignment="1">
      <alignment horizontal="center" vertical="center" wrapText="1"/>
      <protection/>
    </xf>
    <xf numFmtId="3" fontId="77" fillId="0" borderId="29" xfId="56" applyNumberFormat="1" applyFont="1" applyBorder="1" applyAlignment="1">
      <alignment horizontal="center" vertical="center" wrapText="1"/>
      <protection/>
    </xf>
    <xf numFmtId="0" fontId="77" fillId="0" borderId="0" xfId="56" applyFont="1" applyBorder="1" applyAlignment="1">
      <alignment horizontal="left" vertical="center" indent="1"/>
      <protection/>
    </xf>
    <xf numFmtId="3" fontId="77" fillId="0" borderId="0" xfId="56" applyNumberFormat="1" applyFont="1" applyBorder="1" applyAlignment="1">
      <alignment horizontal="center" vertical="center" wrapText="1"/>
      <protection/>
    </xf>
    <xf numFmtId="0" fontId="80" fillId="0" borderId="0" xfId="0" applyFont="1" applyAlignment="1">
      <alignment vertical="center"/>
    </xf>
    <xf numFmtId="3" fontId="0" fillId="0" borderId="0" xfId="56" applyNumberFormat="1" applyFont="1" applyAlignment="1">
      <alignment vertical="center"/>
      <protection/>
    </xf>
    <xf numFmtId="4" fontId="0" fillId="0" borderId="0" xfId="56" applyNumberFormat="1" applyFont="1" applyAlignment="1">
      <alignment vertical="center"/>
      <protection/>
    </xf>
    <xf numFmtId="0" fontId="71" fillId="0" borderId="0" xfId="0" applyFont="1" applyAlignment="1">
      <alignment horizontal="left" vertical="center" indent="1"/>
    </xf>
    <xf numFmtId="0" fontId="70" fillId="0" borderId="0" xfId="0" applyFont="1" applyAlignment="1">
      <alignment vertical="center"/>
    </xf>
    <xf numFmtId="0" fontId="70" fillId="0" borderId="0" xfId="0" applyFont="1" applyAlignment="1">
      <alignment horizontal="left" vertical="center" indent="1"/>
    </xf>
    <xf numFmtId="0" fontId="0" fillId="0" borderId="0" xfId="56" applyFont="1" applyAlignment="1">
      <alignment horizontal="left" vertical="center" indent="1"/>
      <protection/>
    </xf>
    <xf numFmtId="3" fontId="77" fillId="16" borderId="12" xfId="56" applyNumberFormat="1" applyFont="1" applyFill="1" applyBorder="1" applyAlignment="1">
      <alignment horizontal="center" vertical="center" wrapText="1"/>
      <protection/>
    </xf>
    <xf numFmtId="49" fontId="0" fillId="0" borderId="0" xfId="56" applyNumberFormat="1" applyFont="1">
      <alignment/>
      <protection/>
    </xf>
    <xf numFmtId="0" fontId="80" fillId="0" borderId="0" xfId="56" applyFont="1" applyAlignment="1">
      <alignment vertical="center"/>
      <protection/>
    </xf>
    <xf numFmtId="4" fontId="80" fillId="0" borderId="0" xfId="56" applyNumberFormat="1" applyFont="1" applyAlignment="1">
      <alignment vertical="center"/>
      <protection/>
    </xf>
    <xf numFmtId="3" fontId="80" fillId="0" borderId="0" xfId="56" applyNumberFormat="1" applyFont="1" applyAlignment="1">
      <alignment vertical="center"/>
      <protection/>
    </xf>
    <xf numFmtId="0" fontId="6" fillId="0" borderId="0" xfId="56" applyFont="1" applyAlignment="1">
      <alignment vertical="center"/>
      <protection/>
    </xf>
    <xf numFmtId="0" fontId="6" fillId="0" borderId="0" xfId="0" applyFont="1" applyAlignment="1">
      <alignment/>
    </xf>
    <xf numFmtId="0" fontId="42" fillId="0" borderId="0" xfId="56" applyFont="1" applyAlignment="1">
      <alignment vertical="center"/>
      <protection/>
    </xf>
    <xf numFmtId="0" fontId="42" fillId="0" borderId="0" xfId="56" applyFont="1" applyAlignment="1">
      <alignment horizontal="left" vertical="center" indent="1"/>
      <protection/>
    </xf>
    <xf numFmtId="0" fontId="84" fillId="0" borderId="0" xfId="56" applyFont="1" applyAlignment="1">
      <alignment vertical="center"/>
      <protection/>
    </xf>
    <xf numFmtId="3" fontId="77" fillId="18" borderId="0" xfId="56" applyNumberFormat="1" applyFont="1" applyFill="1" applyBorder="1" applyAlignment="1">
      <alignment horizontal="center" vertical="center" wrapText="1"/>
      <protection/>
    </xf>
    <xf numFmtId="0" fontId="77" fillId="18" borderId="0" xfId="56" applyFont="1" applyFill="1" applyBorder="1" applyAlignment="1">
      <alignment horizontal="center" vertical="center" wrapText="1"/>
      <protection/>
    </xf>
    <xf numFmtId="0" fontId="77" fillId="18" borderId="0" xfId="56" applyFont="1" applyFill="1" applyBorder="1" applyAlignment="1">
      <alignment horizontal="left" vertical="center" indent="1"/>
      <protection/>
    </xf>
    <xf numFmtId="0" fontId="0" fillId="0" borderId="0" xfId="56" applyFont="1" applyBorder="1" applyAlignment="1">
      <alignment vertical="center"/>
      <protection/>
    </xf>
    <xf numFmtId="3" fontId="80" fillId="0" borderId="0" xfId="56" applyNumberFormat="1" applyFont="1" applyFill="1" applyBorder="1" applyAlignment="1">
      <alignment horizontal="center" vertical="center" wrapText="1"/>
      <protection/>
    </xf>
    <xf numFmtId="0" fontId="81" fillId="0" borderId="0" xfId="56" applyFont="1">
      <alignment/>
      <protection/>
    </xf>
    <xf numFmtId="3" fontId="84" fillId="18" borderId="30" xfId="56" applyNumberFormat="1" applyFont="1" applyFill="1" applyBorder="1" applyAlignment="1">
      <alignment horizontal="center" vertical="center" wrapText="1"/>
      <protection/>
    </xf>
    <xf numFmtId="4" fontId="84" fillId="18" borderId="30" xfId="56" applyNumberFormat="1" applyFont="1" applyFill="1" applyBorder="1" applyAlignment="1">
      <alignment horizontal="center" vertical="center" wrapText="1"/>
      <protection/>
    </xf>
    <xf numFmtId="3" fontId="80" fillId="4" borderId="31" xfId="56" applyNumberFormat="1" applyFont="1" applyFill="1" applyBorder="1" applyAlignment="1">
      <alignment horizontal="center" vertical="center" wrapText="1"/>
      <protection/>
    </xf>
    <xf numFmtId="4" fontId="80" fillId="4" borderId="19" xfId="56" applyNumberFormat="1" applyFont="1" applyFill="1" applyBorder="1" applyAlignment="1">
      <alignment horizontal="center" vertical="center" wrapText="1"/>
      <protection/>
    </xf>
    <xf numFmtId="4" fontId="80" fillId="4" borderId="31" xfId="56" applyNumberFormat="1" applyFont="1" applyFill="1" applyBorder="1" applyAlignment="1">
      <alignment horizontal="center" vertical="center" wrapText="1"/>
      <protection/>
    </xf>
    <xf numFmtId="0" fontId="81" fillId="18" borderId="32" xfId="56" applyFont="1" applyFill="1" applyBorder="1" applyAlignment="1">
      <alignment vertical="center"/>
      <protection/>
    </xf>
    <xf numFmtId="3" fontId="85" fillId="16" borderId="14" xfId="56" applyNumberFormat="1" applyFont="1" applyFill="1" applyBorder="1" applyAlignment="1">
      <alignment horizontal="center" vertical="center" wrapText="1"/>
      <protection/>
    </xf>
    <xf numFmtId="3" fontId="85" fillId="16" borderId="12" xfId="56" applyNumberFormat="1" applyFont="1" applyFill="1" applyBorder="1" applyAlignment="1">
      <alignment horizontal="center" vertical="center" wrapText="1"/>
      <protection/>
    </xf>
    <xf numFmtId="4" fontId="85" fillId="16" borderId="12" xfId="56" applyNumberFormat="1" applyFont="1" applyFill="1" applyBorder="1" applyAlignment="1">
      <alignment horizontal="center" vertical="center" wrapText="1"/>
      <protection/>
    </xf>
    <xf numFmtId="49" fontId="0" fillId="0" borderId="0" xfId="56" applyNumberFormat="1" applyFont="1" applyAlignment="1">
      <alignment horizontal="center" vertical="center"/>
      <protection/>
    </xf>
    <xf numFmtId="3" fontId="80" fillId="0" borderId="10" xfId="56" applyNumberFormat="1" applyFont="1" applyFill="1" applyBorder="1" applyAlignment="1">
      <alignment horizontal="left" vertical="center" wrapText="1" indent="1"/>
      <protection/>
    </xf>
    <xf numFmtId="0" fontId="0" fillId="34" borderId="0" xfId="0" applyFont="1" applyFill="1" applyAlignment="1">
      <alignment/>
    </xf>
    <xf numFmtId="0" fontId="86" fillId="34" borderId="0" xfId="0" applyFont="1" applyFill="1" applyAlignment="1">
      <alignment horizontal="center" vertical="center" wrapText="1"/>
    </xf>
    <xf numFmtId="0" fontId="86" fillId="34" borderId="0" xfId="0" applyFont="1" applyFill="1" applyAlignment="1">
      <alignment vertical="center" wrapText="1"/>
    </xf>
    <xf numFmtId="0" fontId="87" fillId="0" borderId="0" xfId="0" applyFont="1" applyAlignment="1">
      <alignment horizontal="justify" vertical="center" wrapText="1"/>
    </xf>
    <xf numFmtId="0" fontId="61" fillId="0" borderId="0" xfId="52" applyFont="1" applyAlignment="1">
      <alignment horizontal="justify" vertical="center" wrapText="1"/>
    </xf>
    <xf numFmtId="0" fontId="7" fillId="0" borderId="0" xfId="0" applyFont="1" applyAlignment="1">
      <alignment horizontal="justify" vertical="center" wrapText="1"/>
    </xf>
    <xf numFmtId="0" fontId="8" fillId="0" borderId="0" xfId="0" applyFont="1" applyAlignment="1">
      <alignment horizontal="justify" vertical="center" wrapText="1"/>
    </xf>
    <xf numFmtId="0" fontId="88" fillId="0" borderId="0" xfId="0" applyFont="1" applyAlignment="1">
      <alignment vertical="center"/>
    </xf>
    <xf numFmtId="180" fontId="77" fillId="0" borderId="33" xfId="56" applyNumberFormat="1" applyFont="1" applyBorder="1" applyAlignment="1">
      <alignment horizontal="center" vertical="center" wrapText="1"/>
      <protection/>
    </xf>
    <xf numFmtId="0" fontId="77" fillId="0" borderId="34" xfId="56" applyFont="1" applyBorder="1" applyAlignment="1">
      <alignment horizontal="center" vertical="center" wrapText="1"/>
      <protection/>
    </xf>
    <xf numFmtId="3" fontId="77" fillId="5" borderId="30" xfId="56" applyNumberFormat="1" applyFont="1" applyFill="1" applyBorder="1" applyAlignment="1">
      <alignment horizontal="center" vertical="center" wrapText="1"/>
      <protection/>
    </xf>
    <xf numFmtId="10" fontId="77" fillId="5" borderId="30" xfId="56" applyNumberFormat="1" applyFont="1" applyFill="1" applyBorder="1" applyAlignment="1">
      <alignment horizontal="center" vertical="center" wrapText="1"/>
      <protection/>
    </xf>
    <xf numFmtId="0" fontId="77" fillId="5" borderId="35" xfId="56" applyFont="1" applyFill="1" applyBorder="1" applyAlignment="1">
      <alignment horizontal="left" vertical="center" wrapText="1" indent="1"/>
      <protection/>
    </xf>
    <xf numFmtId="3" fontId="80" fillId="0" borderId="22" xfId="56" applyNumberFormat="1" applyFont="1" applyBorder="1" applyAlignment="1">
      <alignment horizontal="center" vertical="center" wrapText="1"/>
      <protection/>
    </xf>
    <xf numFmtId="10" fontId="89" fillId="0" borderId="10" xfId="56" applyNumberFormat="1" applyFont="1" applyBorder="1" applyAlignment="1">
      <alignment horizontal="center" vertical="center" wrapText="1"/>
      <protection/>
    </xf>
    <xf numFmtId="0" fontId="77" fillId="0" borderId="17" xfId="56" applyFont="1" applyBorder="1" applyAlignment="1">
      <alignment horizontal="left" vertical="center" wrapText="1" indent="1"/>
      <protection/>
    </xf>
    <xf numFmtId="10" fontId="77" fillId="0" borderId="10" xfId="56" applyNumberFormat="1" applyFont="1" applyBorder="1" applyAlignment="1">
      <alignment horizontal="center" vertical="center" wrapText="1"/>
      <protection/>
    </xf>
    <xf numFmtId="10" fontId="77" fillId="0" borderId="31" xfId="56" applyNumberFormat="1" applyFont="1" applyBorder="1" applyAlignment="1">
      <alignment horizontal="center" vertical="center" wrapText="1"/>
      <protection/>
    </xf>
    <xf numFmtId="0" fontId="77" fillId="0" borderId="36" xfId="56" applyFont="1" applyBorder="1" applyAlignment="1">
      <alignment horizontal="left" vertical="center" wrapText="1" indent="1"/>
      <protection/>
    </xf>
    <xf numFmtId="10" fontId="89" fillId="0" borderId="19" xfId="56" applyNumberFormat="1" applyFont="1" applyBorder="1" applyAlignment="1">
      <alignment horizontal="center" vertical="center" wrapText="1"/>
      <protection/>
    </xf>
    <xf numFmtId="0" fontId="77" fillId="0" borderId="18" xfId="56" applyFont="1" applyBorder="1" applyAlignment="1">
      <alignment horizontal="left" vertical="center" wrapText="1" indent="1"/>
      <protection/>
    </xf>
    <xf numFmtId="0" fontId="0" fillId="0" borderId="37" xfId="56" applyFont="1" applyBorder="1" applyAlignment="1">
      <alignment horizontal="center" vertical="center" wrapText="1"/>
      <protection/>
    </xf>
    <xf numFmtId="49" fontId="0" fillId="0" borderId="0" xfId="56" applyNumberFormat="1" applyFont="1" applyAlignment="1">
      <alignment vertical="center"/>
      <protection/>
    </xf>
    <xf numFmtId="49" fontId="69" fillId="0" borderId="0" xfId="56" applyNumberFormat="1" applyFont="1" applyAlignment="1">
      <alignment vertical="center"/>
      <protection/>
    </xf>
    <xf numFmtId="49" fontId="72" fillId="0" borderId="0" xfId="0" applyNumberFormat="1" applyFont="1" applyAlignment="1">
      <alignment vertical="center"/>
    </xf>
    <xf numFmtId="0" fontId="10" fillId="0" borderId="0" xfId="56" applyFont="1" applyAlignment="1">
      <alignment vertical="center"/>
      <protection/>
    </xf>
    <xf numFmtId="0" fontId="0" fillId="0" borderId="0" xfId="0" applyFont="1" applyAlignment="1">
      <alignment vertical="center"/>
    </xf>
    <xf numFmtId="0" fontId="11" fillId="0" borderId="0" xfId="56" applyFont="1" applyAlignment="1">
      <alignment vertical="center"/>
      <protection/>
    </xf>
    <xf numFmtId="0" fontId="77" fillId="35" borderId="22" xfId="56" applyFont="1" applyFill="1" applyBorder="1" applyAlignment="1">
      <alignment horizontal="center" vertical="center" wrapText="1"/>
      <protection/>
    </xf>
    <xf numFmtId="0" fontId="77" fillId="35" borderId="10" xfId="56" applyFont="1" applyFill="1" applyBorder="1" applyAlignment="1">
      <alignment horizontal="center" vertical="center" wrapText="1"/>
      <protection/>
    </xf>
    <xf numFmtId="0" fontId="73" fillId="0" borderId="0" xfId="56" applyFont="1" applyAlignment="1">
      <alignment horizontal="left" vertical="center"/>
      <protection/>
    </xf>
    <xf numFmtId="0" fontId="72" fillId="0" borderId="0" xfId="0" applyFont="1" applyAlignment="1">
      <alignment horizontal="right" vertical="center"/>
    </xf>
    <xf numFmtId="0" fontId="77" fillId="0" borderId="22" xfId="56" applyFont="1" applyBorder="1" applyAlignment="1">
      <alignment horizontal="center" vertical="center" wrapText="1"/>
      <protection/>
    </xf>
    <xf numFmtId="0" fontId="77" fillId="0" borderId="10" xfId="56" applyFont="1" applyBorder="1" applyAlignment="1">
      <alignment horizontal="center" vertical="center" wrapText="1"/>
      <protection/>
    </xf>
    <xf numFmtId="0" fontId="81" fillId="0" borderId="0" xfId="56" applyFont="1" applyBorder="1" applyAlignment="1">
      <alignment horizontal="center" vertical="center"/>
      <protection/>
    </xf>
    <xf numFmtId="0" fontId="73" fillId="0" borderId="0" xfId="56" applyFont="1" applyBorder="1" applyAlignment="1">
      <alignment horizontal="left" vertical="center"/>
      <protection/>
    </xf>
    <xf numFmtId="0" fontId="77" fillId="35" borderId="25" xfId="56" applyFont="1" applyFill="1" applyBorder="1" applyAlignment="1">
      <alignment horizontal="center" vertical="center" wrapText="1"/>
      <protection/>
    </xf>
    <xf numFmtId="0" fontId="77" fillId="35" borderId="17" xfId="56" applyFont="1" applyFill="1" applyBorder="1" applyAlignment="1">
      <alignment horizontal="center" vertical="center" wrapText="1"/>
      <protection/>
    </xf>
    <xf numFmtId="0" fontId="77" fillId="35" borderId="22" xfId="56" applyFont="1" applyFill="1" applyBorder="1" applyAlignment="1">
      <alignment horizontal="left" vertical="center" wrapText="1" indent="1"/>
      <protection/>
    </xf>
    <xf numFmtId="0" fontId="77" fillId="35" borderId="10" xfId="56" applyFont="1" applyFill="1" applyBorder="1" applyAlignment="1">
      <alignment horizontal="left" vertical="center" wrapText="1" indent="1"/>
      <protection/>
    </xf>
    <xf numFmtId="0" fontId="77" fillId="0" borderId="38" xfId="56" applyFont="1" applyBorder="1" applyAlignment="1">
      <alignment horizontal="center" vertical="center" wrapText="1"/>
      <protection/>
    </xf>
    <xf numFmtId="0" fontId="77" fillId="0" borderId="31" xfId="56" applyFont="1" applyBorder="1" applyAlignment="1">
      <alignment horizontal="center" vertical="center" wrapText="1"/>
      <protection/>
    </xf>
    <xf numFmtId="0" fontId="77" fillId="0" borderId="23" xfId="56" applyFont="1" applyBorder="1" applyAlignment="1">
      <alignment horizontal="center" vertical="center" wrapText="1"/>
      <protection/>
    </xf>
    <xf numFmtId="0" fontId="77" fillId="0" borderId="16" xfId="56" applyFont="1" applyBorder="1" applyAlignment="1">
      <alignment horizontal="center" vertical="center" wrapText="1"/>
      <protection/>
    </xf>
    <xf numFmtId="49" fontId="90" fillId="0" borderId="0" xfId="56" applyNumberFormat="1" applyFont="1" applyBorder="1" applyAlignment="1">
      <alignment horizontal="center" vertical="center" wrapText="1"/>
      <protection/>
    </xf>
    <xf numFmtId="0" fontId="77" fillId="6" borderId="39" xfId="56" applyFont="1" applyFill="1" applyBorder="1" applyAlignment="1">
      <alignment horizontal="left" vertical="center" wrapText="1" indent="3"/>
      <protection/>
    </xf>
    <xf numFmtId="0" fontId="77" fillId="6" borderId="40" xfId="56" applyFont="1" applyFill="1" applyBorder="1" applyAlignment="1">
      <alignment horizontal="left" vertical="center" wrapText="1" indent="3"/>
      <protection/>
    </xf>
    <xf numFmtId="0" fontId="77" fillId="6" borderId="41" xfId="56" applyFont="1" applyFill="1" applyBorder="1" applyAlignment="1">
      <alignment horizontal="left" vertical="center" wrapText="1" indent="3"/>
      <protection/>
    </xf>
    <xf numFmtId="3" fontId="77" fillId="0" borderId="17" xfId="56" applyNumberFormat="1" applyFont="1" applyBorder="1" applyAlignment="1">
      <alignment horizontal="center" vertical="center" wrapText="1"/>
      <protection/>
    </xf>
    <xf numFmtId="3" fontId="77" fillId="0" borderId="10" xfId="56" applyNumberFormat="1" applyFont="1" applyBorder="1" applyAlignment="1">
      <alignment horizontal="left" vertical="center" wrapText="1" indent="1"/>
      <protection/>
    </xf>
    <xf numFmtId="3" fontId="80" fillId="0" borderId="10" xfId="56" applyNumberFormat="1" applyFont="1" applyBorder="1" applyAlignment="1">
      <alignment horizontal="center" vertical="center" wrapText="1"/>
      <protection/>
    </xf>
    <xf numFmtId="3" fontId="77" fillId="35" borderId="22" xfId="56" applyNumberFormat="1" applyFont="1" applyFill="1" applyBorder="1" applyAlignment="1">
      <alignment horizontal="center" vertical="center" wrapText="1"/>
      <protection/>
    </xf>
    <xf numFmtId="3" fontId="77" fillId="35" borderId="10" xfId="56" applyNumberFormat="1" applyFont="1" applyFill="1" applyBorder="1" applyAlignment="1">
      <alignment horizontal="center" vertical="center" wrapText="1"/>
      <protection/>
    </xf>
    <xf numFmtId="3" fontId="77" fillId="5" borderId="42" xfId="56" applyNumberFormat="1" applyFont="1" applyFill="1" applyBorder="1" applyAlignment="1">
      <alignment horizontal="center" vertical="center" wrapText="1"/>
      <protection/>
    </xf>
    <xf numFmtId="3" fontId="77" fillId="5" borderId="43" xfId="56" applyNumberFormat="1" applyFont="1" applyFill="1" applyBorder="1" applyAlignment="1">
      <alignment horizontal="center" vertical="center" wrapText="1"/>
      <protection/>
    </xf>
    <xf numFmtId="3" fontId="77" fillId="5" borderId="44" xfId="56" applyNumberFormat="1" applyFont="1" applyFill="1" applyBorder="1" applyAlignment="1">
      <alignment horizontal="center" vertical="center" wrapText="1"/>
      <protection/>
    </xf>
    <xf numFmtId="0" fontId="73" fillId="11" borderId="39" xfId="56" applyFont="1" applyFill="1" applyBorder="1" applyAlignment="1">
      <alignment horizontal="center" vertical="center"/>
      <protection/>
    </xf>
    <xf numFmtId="0" fontId="73" fillId="11" borderId="40" xfId="56" applyFont="1" applyFill="1" applyBorder="1" applyAlignment="1">
      <alignment horizontal="center" vertical="center"/>
      <protection/>
    </xf>
    <xf numFmtId="0" fontId="73" fillId="11" borderId="45" xfId="56" applyFont="1" applyFill="1" applyBorder="1" applyAlignment="1">
      <alignment horizontal="center" vertical="center"/>
      <protection/>
    </xf>
    <xf numFmtId="0" fontId="73" fillId="11" borderId="42" xfId="56" applyFont="1" applyFill="1" applyBorder="1" applyAlignment="1">
      <alignment horizontal="center" vertical="center"/>
      <protection/>
    </xf>
    <xf numFmtId="0" fontId="73" fillId="11" borderId="43" xfId="56" applyFont="1" applyFill="1" applyBorder="1" applyAlignment="1">
      <alignment horizontal="center" vertical="center"/>
      <protection/>
    </xf>
    <xf numFmtId="0" fontId="73" fillId="11" borderId="44" xfId="56" applyFont="1" applyFill="1" applyBorder="1" applyAlignment="1">
      <alignment horizontal="center" vertical="center"/>
      <protection/>
    </xf>
    <xf numFmtId="0" fontId="91" fillId="16" borderId="46" xfId="56" applyFont="1" applyFill="1" applyBorder="1" applyAlignment="1">
      <alignment horizontal="center" vertical="center"/>
      <protection/>
    </xf>
    <xf numFmtId="0" fontId="91" fillId="16" borderId="47" xfId="56" applyFont="1" applyFill="1" applyBorder="1" applyAlignment="1">
      <alignment horizontal="center" vertical="center"/>
      <protection/>
    </xf>
    <xf numFmtId="0" fontId="91" fillId="16" borderId="48" xfId="56" applyFont="1" applyFill="1" applyBorder="1" applyAlignment="1">
      <alignment horizontal="center" vertical="center"/>
      <protection/>
    </xf>
    <xf numFmtId="0" fontId="81" fillId="33" borderId="0" xfId="56" applyFont="1" applyFill="1" applyAlignment="1">
      <alignment horizontal="center" vertical="center" wrapText="1"/>
      <protection/>
    </xf>
    <xf numFmtId="0" fontId="83" fillId="0" borderId="20" xfId="56" applyFont="1" applyBorder="1" applyAlignment="1">
      <alignment horizontal="center" vertical="center" wrapText="1"/>
      <protection/>
    </xf>
    <xf numFmtId="0" fontId="83" fillId="0" borderId="49" xfId="56" applyFont="1" applyBorder="1" applyAlignment="1">
      <alignment horizontal="center" vertical="center" wrapText="1"/>
      <protection/>
    </xf>
    <xf numFmtId="0" fontId="80" fillId="0" borderId="22" xfId="56" applyFont="1" applyBorder="1" applyAlignment="1">
      <alignment horizontal="left" vertical="center" wrapText="1" indent="1"/>
      <protection/>
    </xf>
    <xf numFmtId="0" fontId="80" fillId="0" borderId="23" xfId="56" applyFont="1" applyBorder="1" applyAlignment="1">
      <alignment horizontal="left" vertical="center" wrapText="1" indent="1"/>
      <protection/>
    </xf>
    <xf numFmtId="0" fontId="80" fillId="0" borderId="10" xfId="56" applyFont="1" applyBorder="1" applyAlignment="1">
      <alignment horizontal="left" vertical="center" wrapText="1" indent="1"/>
      <protection/>
    </xf>
    <xf numFmtId="0" fontId="80" fillId="0" borderId="16" xfId="56" applyFont="1" applyBorder="1" applyAlignment="1">
      <alignment horizontal="left" vertical="center" wrapText="1" indent="1"/>
      <protection/>
    </xf>
    <xf numFmtId="0" fontId="80" fillId="0" borderId="19" xfId="56" applyFont="1" applyBorder="1" applyAlignment="1">
      <alignment horizontal="left" vertical="center" wrapText="1" indent="1"/>
      <protection/>
    </xf>
    <xf numFmtId="0" fontId="80" fillId="0" borderId="21" xfId="56" applyFont="1" applyBorder="1" applyAlignment="1">
      <alignment horizontal="left" vertical="center" wrapText="1" indent="1"/>
      <protection/>
    </xf>
    <xf numFmtId="0" fontId="92" fillId="0" borderId="0" xfId="0" applyFont="1" applyAlignment="1">
      <alignment horizontal="center" vertical="center" wrapText="1"/>
    </xf>
    <xf numFmtId="0" fontId="77" fillId="5" borderId="30" xfId="56" applyFont="1" applyFill="1" applyBorder="1" applyAlignment="1">
      <alignment horizontal="left" vertical="center" wrapText="1" indent="1"/>
      <protection/>
    </xf>
    <xf numFmtId="0" fontId="77" fillId="5" borderId="50" xfId="56" applyFont="1" applyFill="1" applyBorder="1" applyAlignment="1">
      <alignment horizontal="left" vertical="center" wrapText="1" indent="1"/>
      <protection/>
    </xf>
    <xf numFmtId="0" fontId="80" fillId="0" borderId="31" xfId="56" applyFont="1" applyBorder="1" applyAlignment="1">
      <alignment horizontal="left" vertical="center" wrapText="1" indent="1"/>
      <protection/>
    </xf>
    <xf numFmtId="0" fontId="80" fillId="0" borderId="51" xfId="56" applyFont="1" applyBorder="1" applyAlignment="1">
      <alignment horizontal="left" vertical="center" wrapText="1" indent="1"/>
      <protection/>
    </xf>
    <xf numFmtId="0" fontId="77" fillId="11" borderId="52" xfId="56" applyFont="1" applyFill="1" applyBorder="1" applyAlignment="1">
      <alignment horizontal="center" vertical="center" wrapText="1"/>
      <protection/>
    </xf>
    <xf numFmtId="0" fontId="77" fillId="11" borderId="53" xfId="56" applyFont="1" applyFill="1" applyBorder="1" applyAlignment="1">
      <alignment horizontal="center" vertical="center" wrapText="1"/>
      <protection/>
    </xf>
    <xf numFmtId="0" fontId="77" fillId="0" borderId="54" xfId="56" applyFont="1" applyBorder="1" applyAlignment="1">
      <alignment horizontal="left" vertical="center" wrapText="1"/>
      <protection/>
    </xf>
    <xf numFmtId="49" fontId="77" fillId="18" borderId="0" xfId="56" applyNumberFormat="1" applyFont="1" applyFill="1" applyBorder="1" applyAlignment="1">
      <alignment horizontal="left" vertical="center" wrapText="1" indent="1"/>
      <protection/>
    </xf>
    <xf numFmtId="0" fontId="86" fillId="34" borderId="0" xfId="0" applyFont="1" applyFill="1" applyAlignment="1">
      <alignment horizontal="center" vertical="center" wrapText="1"/>
    </xf>
    <xf numFmtId="0" fontId="91" fillId="18" borderId="24" xfId="56" applyFont="1" applyFill="1" applyBorder="1" applyAlignment="1">
      <alignment horizontal="center" vertical="center"/>
      <protection/>
    </xf>
    <xf numFmtId="0" fontId="91" fillId="18" borderId="32" xfId="56" applyFont="1" applyFill="1" applyBorder="1" applyAlignment="1">
      <alignment horizontal="center" vertical="center"/>
      <protection/>
    </xf>
    <xf numFmtId="0" fontId="91" fillId="18" borderId="55" xfId="56" applyFont="1" applyFill="1" applyBorder="1" applyAlignment="1">
      <alignment horizontal="center" vertical="center"/>
      <protection/>
    </xf>
    <xf numFmtId="0" fontId="81" fillId="12" borderId="56" xfId="56" applyFont="1" applyFill="1" applyBorder="1" applyAlignment="1">
      <alignment horizontal="center" vertical="center"/>
      <protection/>
    </xf>
    <xf numFmtId="0" fontId="81" fillId="12" borderId="57" xfId="56" applyFont="1" applyFill="1" applyBorder="1" applyAlignment="1">
      <alignment horizontal="center" vertical="center"/>
      <protection/>
    </xf>
    <xf numFmtId="0" fontId="81" fillId="12" borderId="58" xfId="56" applyFont="1" applyFill="1" applyBorder="1" applyAlignment="1">
      <alignment horizontal="center" vertical="center"/>
      <protection/>
    </xf>
    <xf numFmtId="0" fontId="81" fillId="12" borderId="42" xfId="56" applyFont="1" applyFill="1" applyBorder="1" applyAlignment="1">
      <alignment horizontal="center" vertical="center"/>
      <protection/>
    </xf>
    <xf numFmtId="0" fontId="81" fillId="12" borderId="43" xfId="56" applyFont="1" applyFill="1" applyBorder="1" applyAlignment="1">
      <alignment horizontal="center" vertical="center"/>
      <protection/>
    </xf>
    <xf numFmtId="0" fontId="81" fillId="12" borderId="44" xfId="56" applyFont="1" applyFill="1" applyBorder="1" applyAlignment="1">
      <alignment horizontal="center" vertical="center"/>
      <protection/>
    </xf>
    <xf numFmtId="3" fontId="77" fillId="5" borderId="15" xfId="56" applyNumberFormat="1" applyFont="1" applyFill="1" applyBorder="1" applyAlignment="1">
      <alignment horizontal="center" vertical="center" wrapText="1"/>
      <protection/>
    </xf>
    <xf numFmtId="0" fontId="73" fillId="16" borderId="46" xfId="56" applyFont="1" applyFill="1" applyBorder="1" applyAlignment="1">
      <alignment horizontal="center" vertical="center"/>
      <protection/>
    </xf>
    <xf numFmtId="0" fontId="73" fillId="16" borderId="47" xfId="56" applyFont="1" applyFill="1" applyBorder="1" applyAlignment="1">
      <alignment horizontal="center" vertical="center"/>
      <protection/>
    </xf>
    <xf numFmtId="0" fontId="73" fillId="16" borderId="48" xfId="56" applyFont="1" applyFill="1" applyBorder="1" applyAlignment="1">
      <alignment horizontal="center" vertical="center"/>
      <protection/>
    </xf>
    <xf numFmtId="0" fontId="81" fillId="18" borderId="24" xfId="56" applyFont="1" applyFill="1" applyBorder="1" applyAlignment="1">
      <alignment horizontal="left" vertical="center" indent="2"/>
      <protection/>
    </xf>
    <xf numFmtId="0" fontId="81" fillId="18" borderId="32" xfId="56" applyFont="1" applyFill="1" applyBorder="1" applyAlignment="1">
      <alignment horizontal="left" vertical="center" indent="2"/>
      <protection/>
    </xf>
    <xf numFmtId="0" fontId="81" fillId="18" borderId="59" xfId="56" applyFont="1" applyFill="1" applyBorder="1" applyAlignment="1">
      <alignment horizontal="left" vertical="center" indent="2"/>
      <protection/>
    </xf>
    <xf numFmtId="0" fontId="80" fillId="0" borderId="10" xfId="56" applyFont="1" applyBorder="1" applyAlignment="1">
      <alignment horizontal="center" vertical="center" wrapText="1"/>
      <protection/>
    </xf>
    <xf numFmtId="0" fontId="80" fillId="0" borderId="15" xfId="56" applyFont="1" applyBorder="1" applyAlignment="1">
      <alignment horizontal="center" vertical="center" wrapText="1"/>
      <protection/>
    </xf>
    <xf numFmtId="0" fontId="80" fillId="0" borderId="16" xfId="56" applyFont="1" applyBorder="1" applyAlignment="1">
      <alignment horizontal="center" vertical="center" wrapText="1"/>
      <protection/>
    </xf>
    <xf numFmtId="0" fontId="73" fillId="11" borderId="42" xfId="56" applyFont="1" applyFill="1" applyBorder="1" applyAlignment="1">
      <alignment horizontal="center" vertical="center" wrapText="1"/>
      <protection/>
    </xf>
    <xf numFmtId="0" fontId="77" fillId="7" borderId="19" xfId="56" applyFont="1" applyFill="1" applyBorder="1" applyAlignment="1">
      <alignment horizontal="center" vertical="center" wrapText="1"/>
      <protection/>
    </xf>
    <xf numFmtId="0" fontId="77" fillId="0" borderId="10" xfId="56" applyFont="1" applyBorder="1" applyAlignment="1">
      <alignment horizontal="left" vertical="center" wrapText="1" indent="1"/>
      <protection/>
    </xf>
    <xf numFmtId="0" fontId="77" fillId="0" borderId="17" xfId="56" applyFont="1" applyBorder="1" applyAlignment="1">
      <alignment horizontal="left" vertical="center" wrapText="1"/>
      <protection/>
    </xf>
    <xf numFmtId="0" fontId="77" fillId="0" borderId="10" xfId="56" applyFont="1" applyBorder="1" applyAlignment="1">
      <alignment horizontal="left" vertical="center" wrapText="1"/>
      <protection/>
    </xf>
    <xf numFmtId="3" fontId="77" fillId="7" borderId="10" xfId="56" applyNumberFormat="1" applyFont="1" applyFill="1" applyBorder="1" applyAlignment="1">
      <alignment horizontal="center" vertical="center" wrapText="1"/>
      <protection/>
    </xf>
    <xf numFmtId="0" fontId="77" fillId="4" borderId="10" xfId="56" applyFont="1" applyFill="1" applyBorder="1" applyAlignment="1">
      <alignment horizontal="center" vertical="center" wrapText="1"/>
      <protection/>
    </xf>
    <xf numFmtId="3" fontId="77" fillId="0" borderId="22" xfId="56" applyNumberFormat="1" applyFont="1" applyFill="1" applyBorder="1" applyAlignment="1">
      <alignment horizontal="center" vertical="center" wrapText="1"/>
      <protection/>
    </xf>
    <xf numFmtId="3" fontId="77" fillId="0" borderId="10" xfId="56" applyNumberFormat="1" applyFont="1" applyFill="1" applyBorder="1" applyAlignment="1">
      <alignment horizontal="center" vertical="center" wrapText="1"/>
      <protection/>
    </xf>
    <xf numFmtId="0" fontId="93" fillId="0" borderId="0" xfId="0" applyFont="1" applyAlignment="1">
      <alignment horizontal="left" vertical="center" indent="2"/>
    </xf>
    <xf numFmtId="0" fontId="69" fillId="0" borderId="0" xfId="56" applyFont="1" applyAlignment="1">
      <alignment vertical="center"/>
      <protection/>
    </xf>
    <xf numFmtId="0" fontId="73" fillId="0" borderId="0" xfId="56" applyFont="1" applyAlignment="1">
      <alignment horizontal="left" vertical="center"/>
      <protection/>
    </xf>
    <xf numFmtId="0" fontId="71" fillId="0" borderId="0" xfId="0" applyFont="1" applyAlignment="1">
      <alignment vertical="center"/>
    </xf>
    <xf numFmtId="3" fontId="71" fillId="0" borderId="0" xfId="0" applyNumberFormat="1" applyFont="1" applyAlignment="1">
      <alignment vertical="center"/>
    </xf>
    <xf numFmtId="0" fontId="72" fillId="0" borderId="0" xfId="0" applyFont="1" applyAlignment="1">
      <alignment horizontal="right" vertical="center"/>
    </xf>
    <xf numFmtId="49" fontId="72" fillId="0" borderId="0" xfId="0" applyNumberFormat="1" applyFont="1" applyAlignment="1">
      <alignment vertical="center"/>
    </xf>
    <xf numFmtId="0" fontId="72" fillId="0" borderId="0" xfId="0" applyFont="1" applyAlignment="1">
      <alignment vertical="center"/>
    </xf>
    <xf numFmtId="0" fontId="74" fillId="0" borderId="0" xfId="0" applyFont="1" applyAlignment="1">
      <alignment vertical="center"/>
    </xf>
    <xf numFmtId="3" fontId="74" fillId="0" borderId="0" xfId="0" applyNumberFormat="1" applyFont="1" applyAlignment="1">
      <alignment vertical="center"/>
    </xf>
    <xf numFmtId="0" fontId="74" fillId="0" borderId="0" xfId="0" applyFont="1" applyAlignment="1">
      <alignment horizontal="center" vertical="center"/>
    </xf>
    <xf numFmtId="0" fontId="75" fillId="0" borderId="0" xfId="56" applyFont="1" applyAlignment="1">
      <alignment vertical="center"/>
      <protection/>
    </xf>
    <xf numFmtId="49" fontId="69" fillId="0" borderId="0" xfId="56" applyNumberFormat="1" applyFont="1" applyAlignment="1">
      <alignment vertical="center"/>
      <protection/>
    </xf>
    <xf numFmtId="0" fontId="75" fillId="0" borderId="0" xfId="56" applyFont="1" applyAlignment="1">
      <alignment horizontal="left" vertical="center"/>
      <protection/>
    </xf>
    <xf numFmtId="3" fontId="75" fillId="0" borderId="0" xfId="56" applyNumberFormat="1" applyFont="1" applyAlignment="1">
      <alignment vertical="center"/>
      <protection/>
    </xf>
    <xf numFmtId="0" fontId="0" fillId="0" borderId="0" xfId="56" applyFont="1" applyAlignment="1">
      <alignment vertical="center"/>
      <protection/>
    </xf>
    <xf numFmtId="49" fontId="0" fillId="0" borderId="0" xfId="56" applyNumberFormat="1" applyFont="1" applyAlignment="1">
      <alignment vertical="center"/>
      <protection/>
    </xf>
    <xf numFmtId="0" fontId="73" fillId="0" borderId="0" xfId="56" applyFont="1" applyAlignment="1">
      <alignment horizontal="left" vertical="center"/>
      <protection/>
    </xf>
    <xf numFmtId="3" fontId="73" fillId="0" borderId="0" xfId="56" applyNumberFormat="1" applyFont="1" applyAlignment="1">
      <alignment horizontal="left" vertical="center"/>
      <protection/>
    </xf>
    <xf numFmtId="0" fontId="2" fillId="0" borderId="0" xfId="56" applyFont="1" applyAlignment="1">
      <alignment horizontal="left" vertical="center" wrapText="1"/>
      <protection/>
    </xf>
    <xf numFmtId="0" fontId="75" fillId="0" borderId="0" xfId="56" applyFont="1" applyAlignment="1">
      <alignment horizontal="center" vertical="center"/>
      <protection/>
    </xf>
    <xf numFmtId="0" fontId="75" fillId="0" borderId="0" xfId="56" applyFont="1">
      <alignment/>
      <protection/>
    </xf>
    <xf numFmtId="0" fontId="2" fillId="0" borderId="0" xfId="56" applyFont="1" applyAlignment="1">
      <alignment horizontal="left" vertical="center" wrapText="1" indent="1"/>
      <protection/>
    </xf>
    <xf numFmtId="3" fontId="2" fillId="0" borderId="0" xfId="56" applyNumberFormat="1" applyFont="1" applyAlignment="1">
      <alignment horizontal="left" vertical="center" wrapText="1"/>
      <protection/>
    </xf>
    <xf numFmtId="49" fontId="0" fillId="0" borderId="0" xfId="56" applyNumberFormat="1" applyFont="1">
      <alignment/>
      <protection/>
    </xf>
    <xf numFmtId="0" fontId="0" fillId="0" borderId="0" xfId="56" applyFont="1">
      <alignment/>
      <protection/>
    </xf>
    <xf numFmtId="0" fontId="81" fillId="0" borderId="0" xfId="56" applyFont="1" applyBorder="1" applyAlignment="1">
      <alignment horizontal="center" vertical="center"/>
      <protection/>
    </xf>
    <xf numFmtId="0" fontId="73" fillId="0" borderId="0" xfId="56" applyFont="1" applyBorder="1" applyAlignment="1">
      <alignment horizontal="center" vertical="center"/>
      <protection/>
    </xf>
    <xf numFmtId="0" fontId="73" fillId="0" borderId="0" xfId="56" applyFont="1" applyBorder="1" applyAlignment="1">
      <alignment horizontal="left" vertical="center" indent="1"/>
      <protection/>
    </xf>
    <xf numFmtId="3" fontId="73" fillId="0" borderId="0" xfId="56" applyNumberFormat="1" applyFont="1" applyBorder="1" applyAlignment="1">
      <alignment horizontal="center" vertical="center"/>
      <protection/>
    </xf>
    <xf numFmtId="0" fontId="73" fillId="0" borderId="0" xfId="56" applyFont="1" applyBorder="1" applyAlignment="1">
      <alignment horizontal="left" vertical="center"/>
      <protection/>
    </xf>
    <xf numFmtId="0" fontId="77" fillId="35" borderId="25" xfId="56" applyFont="1" applyFill="1" applyBorder="1" applyAlignment="1">
      <alignment horizontal="center" vertical="center" wrapText="1"/>
      <protection/>
    </xf>
    <xf numFmtId="0" fontId="77" fillId="35" borderId="22" xfId="56" applyFont="1" applyFill="1" applyBorder="1" applyAlignment="1">
      <alignment horizontal="left" vertical="center" wrapText="1" indent="1"/>
      <protection/>
    </xf>
    <xf numFmtId="0" fontId="77" fillId="35" borderId="22" xfId="56" applyFont="1" applyFill="1" applyBorder="1" applyAlignment="1">
      <alignment horizontal="center" vertical="center" wrapText="1"/>
      <protection/>
    </xf>
    <xf numFmtId="3" fontId="77" fillId="35" borderId="22" xfId="56" applyNumberFormat="1" applyFont="1" applyFill="1" applyBorder="1" applyAlignment="1">
      <alignment horizontal="center" vertical="center" wrapText="1"/>
      <protection/>
    </xf>
    <xf numFmtId="0" fontId="77" fillId="0" borderId="22" xfId="56" applyFont="1" applyBorder="1" applyAlignment="1">
      <alignment horizontal="center" vertical="center" wrapText="1"/>
      <protection/>
    </xf>
    <xf numFmtId="0" fontId="77" fillId="0" borderId="38" xfId="56" applyFont="1" applyBorder="1" applyAlignment="1">
      <alignment horizontal="center" vertical="center" wrapText="1"/>
      <protection/>
    </xf>
    <xf numFmtId="0" fontId="77" fillId="0" borderId="23" xfId="56" applyFont="1" applyBorder="1" applyAlignment="1">
      <alignment horizontal="center" vertical="center" wrapText="1"/>
      <protection/>
    </xf>
    <xf numFmtId="49" fontId="90" fillId="0" borderId="0" xfId="56" applyNumberFormat="1" applyFont="1" applyBorder="1" applyAlignment="1">
      <alignment horizontal="center" vertical="center" wrapText="1"/>
      <protection/>
    </xf>
    <xf numFmtId="0" fontId="77" fillId="35" borderId="17" xfId="56" applyFont="1" applyFill="1" applyBorder="1" applyAlignment="1">
      <alignment horizontal="center" vertical="center" wrapText="1"/>
      <protection/>
    </xf>
    <xf numFmtId="0" fontId="77" fillId="35" borderId="10" xfId="56" applyFont="1" applyFill="1" applyBorder="1" applyAlignment="1">
      <alignment horizontal="left" vertical="center" wrapText="1" indent="1"/>
      <protection/>
    </xf>
    <xf numFmtId="0" fontId="77" fillId="35" borderId="10" xfId="56" applyFont="1" applyFill="1" applyBorder="1" applyAlignment="1">
      <alignment horizontal="center" vertical="center" wrapText="1"/>
      <protection/>
    </xf>
    <xf numFmtId="3" fontId="77" fillId="35" borderId="10" xfId="56" applyNumberFormat="1" applyFont="1" applyFill="1" applyBorder="1" applyAlignment="1">
      <alignment horizontal="center" vertical="center" wrapText="1"/>
      <protection/>
    </xf>
    <xf numFmtId="0" fontId="77" fillId="0" borderId="10" xfId="56" applyFont="1" applyBorder="1" applyAlignment="1">
      <alignment horizontal="center" vertical="center" wrapText="1"/>
      <protection/>
    </xf>
    <xf numFmtId="0" fontId="77" fillId="0" borderId="10" xfId="56" applyFont="1" applyBorder="1" applyAlignment="1">
      <alignment horizontal="center" vertical="center" wrapText="1"/>
      <protection/>
    </xf>
    <xf numFmtId="0" fontId="77" fillId="0" borderId="31" xfId="56" applyFont="1" applyBorder="1" applyAlignment="1">
      <alignment horizontal="center" vertical="center" wrapText="1"/>
      <protection/>
    </xf>
    <xf numFmtId="0" fontId="77" fillId="0" borderId="16" xfId="56" applyFont="1" applyBorder="1" applyAlignment="1">
      <alignment horizontal="center" vertical="center" wrapText="1"/>
      <protection/>
    </xf>
    <xf numFmtId="0" fontId="79" fillId="0" borderId="11" xfId="56" applyFont="1" applyBorder="1" applyAlignment="1">
      <alignment horizontal="center" vertical="center" wrapText="1"/>
      <protection/>
    </xf>
    <xf numFmtId="0" fontId="79" fillId="0" borderId="12" xfId="56" applyFont="1" applyBorder="1" applyAlignment="1">
      <alignment horizontal="left" vertical="center" wrapText="1" indent="1"/>
      <protection/>
    </xf>
    <xf numFmtId="0" fontId="79" fillId="0" borderId="12" xfId="56" applyFont="1" applyBorder="1" applyAlignment="1">
      <alignment horizontal="center" vertical="center" wrapText="1"/>
      <protection/>
    </xf>
    <xf numFmtId="3" fontId="79" fillId="0" borderId="12" xfId="56" applyNumberFormat="1" applyFont="1" applyBorder="1" applyAlignment="1">
      <alignment horizontal="center" vertical="center" wrapText="1"/>
      <protection/>
    </xf>
    <xf numFmtId="0" fontId="79" fillId="0" borderId="13" xfId="56" applyFont="1" applyBorder="1" applyAlignment="1">
      <alignment horizontal="center" vertical="center" wrapText="1"/>
      <protection/>
    </xf>
    <xf numFmtId="0" fontId="79" fillId="0" borderId="14" xfId="56" applyFont="1" applyBorder="1" applyAlignment="1">
      <alignment horizontal="center" vertical="center" wrapText="1"/>
      <protection/>
    </xf>
    <xf numFmtId="0" fontId="77" fillId="6" borderId="39" xfId="56" applyFont="1" applyFill="1" applyBorder="1" applyAlignment="1">
      <alignment horizontal="left" vertical="center" wrapText="1" indent="3"/>
      <protection/>
    </xf>
    <xf numFmtId="0" fontId="77" fillId="6" borderId="40" xfId="56" applyFont="1" applyFill="1" applyBorder="1" applyAlignment="1">
      <alignment horizontal="left" vertical="center" wrapText="1" indent="3"/>
      <protection/>
    </xf>
    <xf numFmtId="0" fontId="77" fillId="6" borderId="41" xfId="56" applyFont="1" applyFill="1" applyBorder="1" applyAlignment="1">
      <alignment horizontal="left" vertical="center" wrapText="1" indent="3"/>
      <protection/>
    </xf>
    <xf numFmtId="49" fontId="0" fillId="0" borderId="0" xfId="56" applyNumberFormat="1" applyFont="1" applyAlignment="1">
      <alignment horizontal="center" vertical="center"/>
      <protection/>
    </xf>
    <xf numFmtId="0" fontId="0" fillId="0" borderId="0" xfId="56" applyFont="1" applyAlignment="1">
      <alignment horizontal="center" vertical="center"/>
      <protection/>
    </xf>
    <xf numFmtId="3" fontId="77" fillId="0" borderId="17" xfId="56" applyNumberFormat="1" applyFont="1" applyBorder="1" applyAlignment="1">
      <alignment horizontal="center" vertical="center" wrapText="1"/>
      <protection/>
    </xf>
    <xf numFmtId="3" fontId="77" fillId="0" borderId="10" xfId="56" applyNumberFormat="1" applyFont="1" applyBorder="1" applyAlignment="1">
      <alignment horizontal="left" vertical="center" wrapText="1" indent="1"/>
      <protection/>
    </xf>
    <xf numFmtId="177" fontId="77" fillId="0" borderId="10" xfId="56" applyNumberFormat="1" applyFont="1" applyBorder="1" applyAlignment="1">
      <alignment horizontal="center" vertical="center" wrapText="1"/>
      <protection/>
    </xf>
    <xf numFmtId="3" fontId="80" fillId="0" borderId="10" xfId="56" applyNumberFormat="1" applyFont="1" applyBorder="1" applyAlignment="1">
      <alignment horizontal="center" vertical="center" wrapText="1"/>
      <protection/>
    </xf>
    <xf numFmtId="3" fontId="80" fillId="0" borderId="10" xfId="56" applyNumberFormat="1" applyFont="1" applyFill="1" applyBorder="1" applyAlignment="1">
      <alignment horizontal="center" vertical="center" wrapText="1"/>
      <protection/>
    </xf>
    <xf numFmtId="3" fontId="80" fillId="0" borderId="15" xfId="56" applyNumberFormat="1" applyFont="1" applyFill="1" applyBorder="1" applyAlignment="1">
      <alignment horizontal="center" vertical="center" wrapText="1"/>
      <protection/>
    </xf>
    <xf numFmtId="3" fontId="80" fillId="0" borderId="16" xfId="56" applyNumberFormat="1" applyFont="1" applyFill="1" applyBorder="1" applyAlignment="1">
      <alignment horizontal="center" vertical="center" wrapText="1"/>
      <protection/>
    </xf>
    <xf numFmtId="3" fontId="77" fillId="5" borderId="42" xfId="56" applyNumberFormat="1" applyFont="1" applyFill="1" applyBorder="1" applyAlignment="1">
      <alignment horizontal="center" vertical="center" wrapText="1"/>
      <protection/>
    </xf>
    <xf numFmtId="3" fontId="77" fillId="5" borderId="43" xfId="56" applyNumberFormat="1" applyFont="1" applyFill="1" applyBorder="1" applyAlignment="1">
      <alignment horizontal="center" vertical="center" wrapText="1"/>
      <protection/>
    </xf>
    <xf numFmtId="3" fontId="77" fillId="5" borderId="44" xfId="56" applyNumberFormat="1" applyFont="1" applyFill="1" applyBorder="1" applyAlignment="1">
      <alignment horizontal="center" vertical="center" wrapText="1"/>
      <protection/>
    </xf>
    <xf numFmtId="3" fontId="77" fillId="5" borderId="10" xfId="56" applyNumberFormat="1" applyFont="1" applyFill="1" applyBorder="1" applyAlignment="1">
      <alignment horizontal="center" vertical="center" wrapText="1"/>
      <protection/>
    </xf>
    <xf numFmtId="3" fontId="77" fillId="5" borderId="16" xfId="56" applyNumberFormat="1" applyFont="1" applyFill="1" applyBorder="1" applyAlignment="1">
      <alignment horizontal="center" vertical="center" wrapText="1"/>
      <protection/>
    </xf>
    <xf numFmtId="0" fontId="73" fillId="11" borderId="39" xfId="56" applyFont="1" applyFill="1" applyBorder="1" applyAlignment="1">
      <alignment horizontal="center" vertical="center"/>
      <protection/>
    </xf>
    <xf numFmtId="0" fontId="73" fillId="11" borderId="40" xfId="56" applyFont="1" applyFill="1" applyBorder="1" applyAlignment="1">
      <alignment horizontal="center" vertical="center"/>
      <protection/>
    </xf>
    <xf numFmtId="0" fontId="73" fillId="11" borderId="45" xfId="56" applyFont="1" applyFill="1" applyBorder="1" applyAlignment="1">
      <alignment horizontal="center" vertical="center"/>
      <protection/>
    </xf>
    <xf numFmtId="4" fontId="80" fillId="4" borderId="22" xfId="56" applyNumberFormat="1" applyFont="1" applyFill="1" applyBorder="1" applyAlignment="1">
      <alignment horizontal="center" vertical="center" wrapText="1"/>
      <protection/>
    </xf>
    <xf numFmtId="3" fontId="80" fillId="4" borderId="22" xfId="56" applyNumberFormat="1" applyFont="1" applyFill="1" applyBorder="1" applyAlignment="1">
      <alignment horizontal="center" vertical="center" wrapText="1"/>
      <protection/>
    </xf>
    <xf numFmtId="3" fontId="80" fillId="4" borderId="23" xfId="56" applyNumberFormat="1" applyFont="1" applyFill="1" applyBorder="1" applyAlignment="1">
      <alignment horizontal="center" vertical="center" wrapText="1"/>
      <protection/>
    </xf>
    <xf numFmtId="0" fontId="73" fillId="11" borderId="42" xfId="56" applyFont="1" applyFill="1" applyBorder="1" applyAlignment="1">
      <alignment horizontal="center" vertical="center"/>
      <protection/>
    </xf>
    <xf numFmtId="0" fontId="73" fillId="11" borderId="43" xfId="56" applyFont="1" applyFill="1" applyBorder="1" applyAlignment="1">
      <alignment horizontal="center" vertical="center"/>
      <protection/>
    </xf>
    <xf numFmtId="0" fontId="73" fillId="11" borderId="44" xfId="56" applyFont="1" applyFill="1" applyBorder="1" applyAlignment="1">
      <alignment horizontal="center" vertical="center"/>
      <protection/>
    </xf>
    <xf numFmtId="4" fontId="80" fillId="4" borderId="10" xfId="56" applyNumberFormat="1" applyFont="1" applyFill="1" applyBorder="1" applyAlignment="1">
      <alignment horizontal="center" vertical="center" wrapText="1"/>
      <protection/>
    </xf>
    <xf numFmtId="3" fontId="80" fillId="4" borderId="10" xfId="56" applyNumberFormat="1" applyFont="1" applyFill="1" applyBorder="1" applyAlignment="1">
      <alignment horizontal="center" vertical="center" wrapText="1"/>
      <protection/>
    </xf>
    <xf numFmtId="3" fontId="80" fillId="4" borderId="16" xfId="56" applyNumberFormat="1" applyFont="1" applyFill="1" applyBorder="1" applyAlignment="1">
      <alignment horizontal="center" vertical="center" wrapText="1"/>
      <protection/>
    </xf>
    <xf numFmtId="0" fontId="91" fillId="16" borderId="46" xfId="56" applyFont="1" applyFill="1" applyBorder="1" applyAlignment="1">
      <alignment horizontal="center" vertical="center"/>
      <protection/>
    </xf>
    <xf numFmtId="0" fontId="91" fillId="16" borderId="47" xfId="56" applyFont="1" applyFill="1" applyBorder="1" applyAlignment="1">
      <alignment horizontal="center" vertical="center"/>
      <protection/>
    </xf>
    <xf numFmtId="0" fontId="91" fillId="16" borderId="48" xfId="56" applyFont="1" applyFill="1" applyBorder="1" applyAlignment="1">
      <alignment horizontal="center" vertical="center"/>
      <protection/>
    </xf>
    <xf numFmtId="4" fontId="85" fillId="16" borderId="12" xfId="56" applyNumberFormat="1" applyFont="1" applyFill="1" applyBorder="1" applyAlignment="1">
      <alignment horizontal="center" vertical="center" wrapText="1"/>
      <protection/>
    </xf>
    <xf numFmtId="3" fontId="85" fillId="16" borderId="12" xfId="56" applyNumberFormat="1" applyFont="1" applyFill="1" applyBorder="1" applyAlignment="1">
      <alignment horizontal="center" vertical="center" wrapText="1"/>
      <protection/>
    </xf>
    <xf numFmtId="3" fontId="85" fillId="16" borderId="14" xfId="56" applyNumberFormat="1" applyFont="1" applyFill="1" applyBorder="1" applyAlignment="1">
      <alignment horizontal="center" vertical="center" wrapText="1"/>
      <protection/>
    </xf>
    <xf numFmtId="0" fontId="75" fillId="0" borderId="0" xfId="56" applyFont="1" applyAlignment="1">
      <alignment horizontal="left" vertical="center" indent="1"/>
      <protection/>
    </xf>
    <xf numFmtId="0" fontId="81" fillId="33" borderId="0" xfId="56" applyFont="1" applyFill="1" applyAlignment="1">
      <alignment horizontal="center" vertical="center"/>
      <protection/>
    </xf>
    <xf numFmtId="3" fontId="81" fillId="33" borderId="0" xfId="56" applyNumberFormat="1" applyFont="1" applyFill="1" applyAlignment="1">
      <alignment horizontal="center" vertical="center"/>
      <protection/>
    </xf>
    <xf numFmtId="0" fontId="73" fillId="0" borderId="0" xfId="56" applyFont="1" applyAlignment="1">
      <alignment horizontal="left" vertical="center" indent="1"/>
      <protection/>
    </xf>
    <xf numFmtId="0" fontId="77" fillId="0" borderId="25" xfId="56" applyFont="1" applyBorder="1" applyAlignment="1">
      <alignment horizontal="left" vertical="center" wrapText="1" indent="1"/>
      <protection/>
    </xf>
    <xf numFmtId="0" fontId="77" fillId="0" borderId="22" xfId="56" applyFont="1" applyBorder="1" applyAlignment="1">
      <alignment horizontal="center" vertical="center" wrapText="1"/>
      <protection/>
    </xf>
    <xf numFmtId="0" fontId="77" fillId="0" borderId="26" xfId="56" applyFont="1" applyBorder="1" applyAlignment="1">
      <alignment horizontal="center" vertical="center" wrapText="1"/>
      <protection/>
    </xf>
    <xf numFmtId="0" fontId="77" fillId="0" borderId="0" xfId="56" applyFont="1" applyBorder="1" applyAlignment="1">
      <alignment horizontal="center" vertical="center" wrapText="1"/>
      <protection/>
    </xf>
    <xf numFmtId="3" fontId="77" fillId="0" borderId="0" xfId="56" applyNumberFormat="1" applyFont="1" applyBorder="1" applyAlignment="1">
      <alignment vertical="center" wrapText="1"/>
      <protection/>
    </xf>
    <xf numFmtId="0" fontId="81" fillId="33" borderId="0" xfId="56" applyFont="1" applyFill="1" applyAlignment="1">
      <alignment horizontal="center" vertical="center" wrapText="1"/>
      <protection/>
    </xf>
    <xf numFmtId="0" fontId="83" fillId="0" borderId="27" xfId="56" applyFont="1" applyBorder="1" applyAlignment="1">
      <alignment horizontal="center" vertical="center" wrapText="1"/>
      <protection/>
    </xf>
    <xf numFmtId="0" fontId="83" fillId="0" borderId="28" xfId="56" applyFont="1" applyBorder="1" applyAlignment="1">
      <alignment horizontal="center" vertical="center" wrapText="1"/>
      <protection/>
    </xf>
    <xf numFmtId="0" fontId="0" fillId="0" borderId="37" xfId="56" applyFont="1" applyBorder="1" applyAlignment="1">
      <alignment horizontal="center" vertical="center" wrapText="1"/>
      <protection/>
    </xf>
    <xf numFmtId="0" fontId="83" fillId="0" borderId="20" xfId="56" applyFont="1" applyBorder="1" applyAlignment="1">
      <alignment horizontal="center" vertical="center" wrapText="1"/>
      <protection/>
    </xf>
    <xf numFmtId="0" fontId="83" fillId="0" borderId="49" xfId="56" applyFont="1" applyBorder="1" applyAlignment="1">
      <alignment horizontal="center" vertical="center" wrapText="1"/>
      <protection/>
    </xf>
    <xf numFmtId="10" fontId="77" fillId="0" borderId="22" xfId="56" applyNumberFormat="1" applyFont="1" applyBorder="1" applyAlignment="1">
      <alignment horizontal="center" vertical="center" wrapText="1"/>
      <protection/>
    </xf>
    <xf numFmtId="3" fontId="80" fillId="0" borderId="22" xfId="56" applyNumberFormat="1" applyFont="1" applyBorder="1" applyAlignment="1">
      <alignment horizontal="center" vertical="center" wrapText="1"/>
      <protection/>
    </xf>
    <xf numFmtId="0" fontId="80" fillId="0" borderId="22" xfId="56" applyFont="1" applyBorder="1" applyAlignment="1">
      <alignment horizontal="left" vertical="center" wrapText="1" indent="1"/>
      <protection/>
    </xf>
    <xf numFmtId="0" fontId="80" fillId="0" borderId="23" xfId="56" applyFont="1" applyBorder="1" applyAlignment="1">
      <alignment horizontal="left" vertical="center" wrapText="1" indent="1"/>
      <protection/>
    </xf>
    <xf numFmtId="0" fontId="77" fillId="0" borderId="17" xfId="56" applyFont="1" applyBorder="1" applyAlignment="1">
      <alignment horizontal="left" vertical="center" wrapText="1" indent="1"/>
      <protection/>
    </xf>
    <xf numFmtId="10" fontId="77" fillId="0" borderId="10" xfId="56" applyNumberFormat="1" applyFont="1" applyBorder="1" applyAlignment="1">
      <alignment horizontal="center" vertical="center" wrapText="1"/>
      <protection/>
    </xf>
    <xf numFmtId="0" fontId="80" fillId="0" borderId="10" xfId="56" applyFont="1" applyBorder="1" applyAlignment="1">
      <alignment horizontal="left" vertical="center" wrapText="1" indent="1"/>
      <protection/>
    </xf>
    <xf numFmtId="0" fontId="80" fillId="0" borderId="16" xfId="56" applyFont="1" applyBorder="1" applyAlignment="1">
      <alignment horizontal="left" vertical="center" wrapText="1" indent="1"/>
      <protection/>
    </xf>
    <xf numFmtId="0" fontId="77" fillId="0" borderId="18" xfId="56" applyFont="1" applyBorder="1" applyAlignment="1">
      <alignment horizontal="left" vertical="center" wrapText="1" indent="1"/>
      <protection/>
    </xf>
    <xf numFmtId="10" fontId="89" fillId="0" borderId="19" xfId="56" applyNumberFormat="1" applyFont="1" applyBorder="1" applyAlignment="1">
      <alignment horizontal="center" vertical="center" wrapText="1"/>
      <protection/>
    </xf>
    <xf numFmtId="0" fontId="80" fillId="0" borderId="19" xfId="56" applyFont="1" applyBorder="1" applyAlignment="1">
      <alignment horizontal="left" vertical="center" wrapText="1" indent="1"/>
      <protection/>
    </xf>
    <xf numFmtId="0" fontId="80" fillId="0" borderId="21" xfId="56" applyFont="1" applyBorder="1" applyAlignment="1">
      <alignment horizontal="left" vertical="center" wrapText="1" indent="1"/>
      <protection/>
    </xf>
    <xf numFmtId="0" fontId="92" fillId="0" borderId="0" xfId="0" applyFont="1" applyAlignment="1">
      <alignment horizontal="center" vertical="center" wrapText="1"/>
    </xf>
    <xf numFmtId="0" fontId="77" fillId="5" borderId="35" xfId="56" applyFont="1" applyFill="1" applyBorder="1" applyAlignment="1">
      <alignment horizontal="left" vertical="center" wrapText="1" indent="1"/>
      <protection/>
    </xf>
    <xf numFmtId="10" fontId="77" fillId="5" borderId="30" xfId="56" applyNumberFormat="1" applyFont="1" applyFill="1" applyBorder="1" applyAlignment="1">
      <alignment horizontal="center" vertical="center" wrapText="1"/>
      <protection/>
    </xf>
    <xf numFmtId="3" fontId="77" fillId="5" borderId="30" xfId="56" applyNumberFormat="1" applyFont="1" applyFill="1" applyBorder="1" applyAlignment="1">
      <alignment horizontal="center" vertical="center" wrapText="1"/>
      <protection/>
    </xf>
    <xf numFmtId="0" fontId="77" fillId="5" borderId="30" xfId="56" applyFont="1" applyFill="1" applyBorder="1" applyAlignment="1">
      <alignment horizontal="left" vertical="center" wrapText="1" indent="1"/>
      <protection/>
    </xf>
    <xf numFmtId="0" fontId="77" fillId="5" borderId="50" xfId="56" applyFont="1" applyFill="1" applyBorder="1" applyAlignment="1">
      <alignment horizontal="left" vertical="center" wrapText="1" indent="1"/>
      <protection/>
    </xf>
    <xf numFmtId="0" fontId="77" fillId="0" borderId="36" xfId="56" applyFont="1" applyBorder="1" applyAlignment="1">
      <alignment horizontal="left" vertical="center" wrapText="1" indent="1"/>
      <protection/>
    </xf>
    <xf numFmtId="10" fontId="77" fillId="0" borderId="31" xfId="56" applyNumberFormat="1" applyFont="1" applyBorder="1" applyAlignment="1">
      <alignment horizontal="center" vertical="center" wrapText="1"/>
      <protection/>
    </xf>
    <xf numFmtId="0" fontId="80" fillId="0" borderId="31" xfId="56" applyFont="1" applyBorder="1" applyAlignment="1">
      <alignment horizontal="left" vertical="center" wrapText="1" indent="1"/>
      <protection/>
    </xf>
    <xf numFmtId="0" fontId="80" fillId="0" borderId="51" xfId="56" applyFont="1" applyBorder="1" applyAlignment="1">
      <alignment horizontal="left" vertical="center" wrapText="1" indent="1"/>
      <protection/>
    </xf>
    <xf numFmtId="10" fontId="89" fillId="0" borderId="10" xfId="56" applyNumberFormat="1" applyFont="1" applyBorder="1" applyAlignment="1">
      <alignment horizontal="center" vertical="center" wrapText="1"/>
      <protection/>
    </xf>
    <xf numFmtId="0" fontId="77" fillId="0" borderId="34" xfId="56" applyFont="1" applyBorder="1" applyAlignment="1">
      <alignment horizontal="center" vertical="center" wrapText="1"/>
      <protection/>
    </xf>
    <xf numFmtId="180" fontId="77" fillId="0" borderId="33" xfId="56" applyNumberFormat="1" applyFont="1" applyBorder="1" applyAlignment="1">
      <alignment horizontal="center" vertical="center" wrapText="1"/>
      <protection/>
    </xf>
    <xf numFmtId="3" fontId="77" fillId="0" borderId="29" xfId="56" applyNumberFormat="1" applyFont="1" applyBorder="1" applyAlignment="1">
      <alignment horizontal="center" vertical="center" wrapText="1"/>
      <protection/>
    </xf>
    <xf numFmtId="0" fontId="77" fillId="11" borderId="52" xfId="56" applyFont="1" applyFill="1" applyBorder="1" applyAlignment="1">
      <alignment horizontal="center" vertical="center" wrapText="1"/>
      <protection/>
    </xf>
    <xf numFmtId="0" fontId="77" fillId="11" borderId="53" xfId="56" applyFont="1" applyFill="1" applyBorder="1" applyAlignment="1">
      <alignment horizontal="center" vertical="center" wrapText="1"/>
      <protection/>
    </xf>
    <xf numFmtId="0" fontId="77" fillId="0" borderId="54" xfId="56" applyFont="1" applyBorder="1" applyAlignment="1">
      <alignment horizontal="left" vertical="center" wrapText="1"/>
      <protection/>
    </xf>
    <xf numFmtId="0" fontId="77" fillId="18" borderId="0" xfId="56" applyFont="1" applyFill="1" applyBorder="1" applyAlignment="1">
      <alignment horizontal="left" vertical="center" indent="1"/>
      <protection/>
    </xf>
    <xf numFmtId="0" fontId="77" fillId="18" borderId="0" xfId="56" applyFont="1" applyFill="1" applyBorder="1" applyAlignment="1">
      <alignment horizontal="center" vertical="center" wrapText="1"/>
      <protection/>
    </xf>
    <xf numFmtId="3" fontId="77" fillId="18" borderId="0" xfId="56" applyNumberFormat="1" applyFont="1" applyFill="1" applyBorder="1" applyAlignment="1">
      <alignment horizontal="center" vertical="center" wrapText="1"/>
      <protection/>
    </xf>
    <xf numFmtId="49" fontId="77" fillId="18" borderId="0" xfId="56" applyNumberFormat="1" applyFont="1" applyFill="1" applyBorder="1" applyAlignment="1">
      <alignment horizontal="left" vertical="center" wrapText="1" indent="1"/>
      <protection/>
    </xf>
    <xf numFmtId="0" fontId="77" fillId="0" borderId="0" xfId="56" applyFont="1" applyBorder="1" applyAlignment="1">
      <alignment horizontal="left" vertical="center" indent="1"/>
      <protection/>
    </xf>
    <xf numFmtId="3" fontId="77" fillId="0" borderId="0" xfId="56" applyNumberFormat="1" applyFont="1" applyBorder="1" applyAlignment="1">
      <alignment horizontal="center" vertical="center" wrapText="1"/>
      <protection/>
    </xf>
    <xf numFmtId="0" fontId="88" fillId="0" borderId="0" xfId="0" applyFont="1" applyAlignment="1">
      <alignment vertical="center"/>
    </xf>
    <xf numFmtId="3" fontId="0" fillId="0" borderId="0" xfId="56" applyNumberFormat="1" applyFont="1" applyAlignment="1">
      <alignment vertical="center"/>
      <protection/>
    </xf>
    <xf numFmtId="0" fontId="80" fillId="0" borderId="0" xfId="0" applyFont="1" applyAlignment="1">
      <alignment vertical="center"/>
    </xf>
    <xf numFmtId="0" fontId="84" fillId="0" borderId="0" xfId="56" applyFont="1" applyAlignment="1">
      <alignment vertical="center"/>
      <protection/>
    </xf>
    <xf numFmtId="0" fontId="0" fillId="0" borderId="0" xfId="56" applyFont="1" applyAlignment="1">
      <alignment horizontal="left" vertical="center" indent="1"/>
      <protection/>
    </xf>
    <xf numFmtId="0" fontId="42" fillId="0" borderId="0" xfId="56" applyFont="1" applyAlignment="1">
      <alignment horizontal="left" vertical="center" indent="1"/>
      <protection/>
    </xf>
    <xf numFmtId="0" fontId="42" fillId="0" borderId="0" xfId="56" applyFont="1" applyAlignment="1">
      <alignment vertical="center"/>
      <protection/>
    </xf>
    <xf numFmtId="0" fontId="6" fillId="0" borderId="0" xfId="0" applyFont="1" applyAlignment="1">
      <alignment/>
    </xf>
    <xf numFmtId="0" fontId="6" fillId="0" borderId="0" xfId="56" applyFont="1" applyAlignment="1">
      <alignment vertical="center"/>
      <protection/>
    </xf>
    <xf numFmtId="0" fontId="80" fillId="0" borderId="0" xfId="56" applyFont="1" applyAlignment="1">
      <alignment vertical="center"/>
      <protection/>
    </xf>
    <xf numFmtId="3" fontId="80" fillId="0" borderId="0" xfId="56" applyNumberFormat="1" applyFont="1" applyAlignment="1">
      <alignment vertical="center"/>
      <protection/>
    </xf>
    <xf numFmtId="0" fontId="8" fillId="0" borderId="0" xfId="0" applyFont="1" applyAlignment="1">
      <alignment horizontal="justify" vertical="center" wrapText="1"/>
    </xf>
    <xf numFmtId="0" fontId="7" fillId="0" borderId="0" xfId="0" applyFont="1" applyAlignment="1">
      <alignment horizontal="justify" vertical="center" wrapText="1"/>
    </xf>
    <xf numFmtId="0" fontId="87" fillId="0" borderId="0" xfId="0" applyFont="1" applyAlignment="1">
      <alignment horizontal="justify" vertical="center" wrapText="1"/>
    </xf>
    <xf numFmtId="0" fontId="61" fillId="0" borderId="0" xfId="52" applyFont="1" applyAlignment="1">
      <alignment horizontal="justify" vertical="center" wrapText="1"/>
    </xf>
    <xf numFmtId="0" fontId="86" fillId="34" borderId="0" xfId="0" applyFont="1" applyFill="1" applyAlignment="1">
      <alignment horizontal="center" vertical="center" wrapText="1"/>
    </xf>
    <xf numFmtId="0" fontId="86" fillId="34" borderId="0" xfId="0" applyFont="1" applyFill="1" applyAlignment="1">
      <alignment vertical="center" wrapText="1"/>
    </xf>
    <xf numFmtId="0" fontId="86" fillId="34" borderId="0" xfId="0" applyFont="1" applyFill="1" applyAlignment="1">
      <alignment horizontal="center" vertical="center" wrapText="1"/>
    </xf>
    <xf numFmtId="0" fontId="0" fillId="34" borderId="0" xfId="0" applyFont="1" applyFill="1" applyAlignment="1">
      <alignment/>
    </xf>
    <xf numFmtId="3" fontId="80" fillId="0" borderId="10" xfId="56" applyNumberFormat="1" applyFont="1" applyFill="1" applyBorder="1" applyAlignment="1">
      <alignment horizontal="left" vertical="center" wrapText="1" indent="1"/>
      <protection/>
    </xf>
    <xf numFmtId="0" fontId="81" fillId="18" borderId="24" xfId="56" applyFont="1" applyFill="1" applyBorder="1" applyAlignment="1">
      <alignment horizontal="left" vertical="center" indent="2"/>
      <protection/>
    </xf>
    <xf numFmtId="0" fontId="81" fillId="18" borderId="32" xfId="56" applyFont="1" applyFill="1" applyBorder="1" applyAlignment="1">
      <alignment vertical="center"/>
      <protection/>
    </xf>
    <xf numFmtId="0" fontId="81" fillId="12" borderId="56" xfId="56" applyFont="1" applyFill="1" applyBorder="1" applyAlignment="1">
      <alignment horizontal="center" vertical="center"/>
      <protection/>
    </xf>
    <xf numFmtId="0" fontId="81" fillId="12" borderId="57" xfId="56" applyFont="1" applyFill="1" applyBorder="1" applyAlignment="1">
      <alignment horizontal="center" vertical="center"/>
      <protection/>
    </xf>
    <xf numFmtId="0" fontId="81" fillId="12" borderId="58" xfId="56" applyFont="1" applyFill="1" applyBorder="1" applyAlignment="1">
      <alignment horizontal="center" vertical="center"/>
      <protection/>
    </xf>
    <xf numFmtId="4" fontId="80" fillId="4" borderId="31" xfId="56" applyNumberFormat="1" applyFont="1" applyFill="1" applyBorder="1" applyAlignment="1">
      <alignment horizontal="center" vertical="center" wrapText="1"/>
      <protection/>
    </xf>
    <xf numFmtId="3" fontId="80" fillId="4" borderId="31" xfId="56" applyNumberFormat="1" applyFont="1" applyFill="1" applyBorder="1" applyAlignment="1">
      <alignment horizontal="center" vertical="center" wrapText="1"/>
      <protection/>
    </xf>
    <xf numFmtId="0" fontId="81" fillId="12" borderId="42" xfId="56" applyFont="1" applyFill="1" applyBorder="1" applyAlignment="1">
      <alignment horizontal="center" vertical="center"/>
      <protection/>
    </xf>
    <xf numFmtId="0" fontId="81" fillId="12" borderId="43" xfId="56" applyFont="1" applyFill="1" applyBorder="1" applyAlignment="1">
      <alignment horizontal="center" vertical="center"/>
      <protection/>
    </xf>
    <xf numFmtId="0" fontId="81" fillId="12" borderId="44" xfId="56" applyFont="1" applyFill="1" applyBorder="1" applyAlignment="1">
      <alignment horizontal="center" vertical="center"/>
      <protection/>
    </xf>
    <xf numFmtId="4" fontId="80" fillId="4" borderId="19" xfId="56" applyNumberFormat="1" applyFont="1" applyFill="1" applyBorder="1" applyAlignment="1">
      <alignment horizontal="center" vertical="center" wrapText="1"/>
      <protection/>
    </xf>
    <xf numFmtId="0" fontId="81" fillId="0" borderId="0" xfId="56" applyFont="1">
      <alignment/>
      <protection/>
    </xf>
    <xf numFmtId="0" fontId="91" fillId="18" borderId="24" xfId="56" applyFont="1" applyFill="1" applyBorder="1" applyAlignment="1">
      <alignment horizontal="center" vertical="center"/>
      <protection/>
    </xf>
    <xf numFmtId="0" fontId="91" fillId="18" borderId="32" xfId="56" applyFont="1" applyFill="1" applyBorder="1" applyAlignment="1">
      <alignment horizontal="center" vertical="center"/>
      <protection/>
    </xf>
    <xf numFmtId="0" fontId="91" fillId="18" borderId="55" xfId="56" applyFont="1" applyFill="1" applyBorder="1" applyAlignment="1">
      <alignment horizontal="center" vertical="center"/>
      <protection/>
    </xf>
    <xf numFmtId="4" fontId="84" fillId="18" borderId="30" xfId="56" applyNumberFormat="1" applyFont="1" applyFill="1" applyBorder="1" applyAlignment="1">
      <alignment horizontal="center" vertical="center" wrapText="1"/>
      <protection/>
    </xf>
    <xf numFmtId="3" fontId="84" fillId="18" borderId="30" xfId="56" applyNumberFormat="1" applyFont="1" applyFill="1" applyBorder="1" applyAlignment="1">
      <alignment horizontal="center" vertical="center" wrapText="1"/>
      <protection/>
    </xf>
    <xf numFmtId="4" fontId="0" fillId="0" borderId="0" xfId="56" applyNumberFormat="1" applyFont="1" applyAlignment="1">
      <alignment vertical="center"/>
      <protection/>
    </xf>
    <xf numFmtId="3" fontId="80" fillId="0" borderId="0" xfId="56" applyNumberFormat="1" applyFont="1" applyFill="1" applyBorder="1" applyAlignment="1">
      <alignment horizontal="center" vertical="center" wrapText="1"/>
      <protection/>
    </xf>
    <xf numFmtId="0" fontId="0" fillId="0" borderId="0" xfId="56" applyFont="1" applyBorder="1" applyAlignment="1">
      <alignment vertical="center"/>
      <protection/>
    </xf>
    <xf numFmtId="4" fontId="77" fillId="0" borderId="0" xfId="56" applyNumberFormat="1" applyFont="1" applyBorder="1" applyAlignment="1">
      <alignment horizontal="center" vertical="center" wrapText="1"/>
      <protection/>
    </xf>
    <xf numFmtId="4" fontId="75" fillId="0" borderId="0" xfId="56" applyNumberFormat="1" applyFont="1" applyAlignment="1">
      <alignment vertical="center"/>
      <protection/>
    </xf>
    <xf numFmtId="0" fontId="11" fillId="0" borderId="0" xfId="56" applyFont="1" applyAlignment="1">
      <alignment vertical="center"/>
      <protection/>
    </xf>
    <xf numFmtId="0" fontId="0" fillId="0" borderId="0" xfId="0" applyFont="1" applyAlignment="1">
      <alignment wrapText="1"/>
    </xf>
    <xf numFmtId="4" fontId="80" fillId="0" borderId="0" xfId="56" applyNumberFormat="1" applyFont="1" applyAlignment="1">
      <alignment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5"/>
  <sheetViews>
    <sheetView tabSelected="1" zoomScale="70" zoomScaleNormal="70" zoomScaleSheetLayoutView="90" zoomScalePageLayoutView="0" workbookViewId="0" topLeftCell="A1">
      <selection activeCell="I15" sqref="I15"/>
    </sheetView>
  </sheetViews>
  <sheetFormatPr defaultColWidth="9.140625" defaultRowHeight="15"/>
  <cols>
    <col min="1" max="1" width="3.00390625" style="277" customWidth="1"/>
    <col min="2" max="2" width="6.421875" style="267" customWidth="1"/>
    <col min="3" max="3" width="46.421875" style="394" customWidth="1"/>
    <col min="4" max="4" width="19.28125" style="267" customWidth="1"/>
    <col min="5" max="5" width="20.7109375" style="267" customWidth="1"/>
    <col min="6" max="6" width="17.421875" style="267" customWidth="1"/>
    <col min="7" max="7" width="12.8515625" style="267" customWidth="1"/>
    <col min="8" max="8" width="10.140625" style="267" customWidth="1"/>
    <col min="9" max="9" width="15.28125" style="391" customWidth="1"/>
    <col min="10" max="11" width="15.7109375" style="267" customWidth="1"/>
    <col min="12" max="15" width="13.8515625" style="267" customWidth="1"/>
    <col min="16" max="17" width="27.8515625" style="267" customWidth="1"/>
    <col min="18" max="18" width="19.421875" style="267" customWidth="1"/>
    <col min="19" max="19" width="19.28125" style="276" customWidth="1"/>
    <col min="20" max="16384" width="9.140625" style="277" customWidth="1"/>
  </cols>
  <sheetData>
    <row r="1" spans="2:20" s="253" customFormat="1" ht="24" customHeight="1">
      <c r="B1" s="254" t="s">
        <v>26</v>
      </c>
      <c r="C1" s="254"/>
      <c r="D1" s="254"/>
      <c r="E1" s="254"/>
      <c r="F1" s="254"/>
      <c r="G1" s="255"/>
      <c r="H1" s="255"/>
      <c r="I1" s="256"/>
      <c r="J1" s="255"/>
      <c r="K1" s="255"/>
      <c r="L1" s="255"/>
      <c r="N1" s="257" t="s">
        <v>39</v>
      </c>
      <c r="O1" s="257"/>
      <c r="P1" s="257"/>
      <c r="Q1" s="257"/>
      <c r="R1" s="257"/>
      <c r="S1" s="258"/>
      <c r="T1" s="259"/>
    </row>
    <row r="2" spans="2:19" s="253" customFormat="1" ht="24" customHeight="1">
      <c r="B2" s="254" t="s">
        <v>88</v>
      </c>
      <c r="C2" s="254"/>
      <c r="D2" s="254"/>
      <c r="E2" s="254"/>
      <c r="F2" s="254"/>
      <c r="G2" s="260"/>
      <c r="H2" s="260"/>
      <c r="I2" s="261"/>
      <c r="J2" s="260"/>
      <c r="K2" s="260"/>
      <c r="L2" s="260"/>
      <c r="M2" s="260"/>
      <c r="N2" s="260"/>
      <c r="O2" s="260"/>
      <c r="P2" s="262"/>
      <c r="Q2" s="262"/>
      <c r="R2" s="263"/>
      <c r="S2" s="264"/>
    </row>
    <row r="3" spans="1:19" s="267" customFormat="1" ht="24" customHeight="1">
      <c r="A3" s="265"/>
      <c r="B3" s="254" t="s">
        <v>19</v>
      </c>
      <c r="C3" s="254"/>
      <c r="D3" s="254"/>
      <c r="E3" s="254"/>
      <c r="F3" s="254"/>
      <c r="G3" s="263"/>
      <c r="H3" s="263"/>
      <c r="I3" s="266"/>
      <c r="J3" s="263"/>
      <c r="K3" s="263"/>
      <c r="S3" s="268"/>
    </row>
    <row r="4" spans="1:19" s="267" customFormat="1" ht="24" customHeight="1">
      <c r="A4" s="265"/>
      <c r="B4" s="254" t="s">
        <v>38</v>
      </c>
      <c r="C4" s="254"/>
      <c r="D4" s="254"/>
      <c r="E4" s="254"/>
      <c r="F4" s="254"/>
      <c r="G4" s="263"/>
      <c r="H4" s="263"/>
      <c r="I4" s="266"/>
      <c r="J4" s="263"/>
      <c r="K4" s="263"/>
      <c r="L4" s="263"/>
      <c r="M4" s="263"/>
      <c r="N4" s="263"/>
      <c r="O4" s="263"/>
      <c r="P4" s="263"/>
      <c r="Q4" s="263"/>
      <c r="R4" s="263"/>
      <c r="S4" s="268"/>
    </row>
    <row r="5" spans="1:19" s="267" customFormat="1" ht="24" customHeight="1">
      <c r="A5" s="265"/>
      <c r="B5" s="254" t="s">
        <v>47</v>
      </c>
      <c r="C5" s="254"/>
      <c r="D5" s="254"/>
      <c r="E5" s="254"/>
      <c r="F5" s="254"/>
      <c r="G5" s="269"/>
      <c r="H5" s="269"/>
      <c r="I5" s="270"/>
      <c r="J5" s="271"/>
      <c r="K5" s="271"/>
      <c r="L5" s="271"/>
      <c r="M5" s="271"/>
      <c r="N5" s="271"/>
      <c r="O5" s="272"/>
      <c r="P5" s="272"/>
      <c r="Q5" s="272"/>
      <c r="R5" s="263"/>
      <c r="S5" s="268"/>
    </row>
    <row r="6" spans="1:18" ht="9.75" customHeight="1">
      <c r="A6" s="273"/>
      <c r="B6" s="263"/>
      <c r="C6" s="274"/>
      <c r="D6" s="271"/>
      <c r="E6" s="271"/>
      <c r="F6" s="271"/>
      <c r="G6" s="271"/>
      <c r="H6" s="271"/>
      <c r="I6" s="275"/>
      <c r="J6" s="271"/>
      <c r="K6" s="271"/>
      <c r="L6" s="271"/>
      <c r="M6" s="271"/>
      <c r="N6" s="271"/>
      <c r="O6" s="272"/>
      <c r="P6" s="272"/>
      <c r="Q6" s="272"/>
      <c r="R6" s="263"/>
    </row>
    <row r="7" spans="1:18" ht="30" customHeight="1">
      <c r="A7" s="273"/>
      <c r="B7" s="278" t="s">
        <v>10</v>
      </c>
      <c r="C7" s="278"/>
      <c r="D7" s="278"/>
      <c r="E7" s="278"/>
      <c r="F7" s="278"/>
      <c r="G7" s="278"/>
      <c r="H7" s="278"/>
      <c r="I7" s="278"/>
      <c r="J7" s="278"/>
      <c r="K7" s="278"/>
      <c r="L7" s="278"/>
      <c r="M7" s="278"/>
      <c r="N7" s="278"/>
      <c r="O7" s="278"/>
      <c r="P7" s="278"/>
      <c r="Q7" s="278"/>
      <c r="R7" s="278"/>
    </row>
    <row r="8" spans="1:18" ht="21" customHeight="1">
      <c r="A8" s="273"/>
      <c r="B8" s="278" t="s">
        <v>12</v>
      </c>
      <c r="C8" s="278"/>
      <c r="D8" s="278"/>
      <c r="E8" s="278"/>
      <c r="F8" s="278"/>
      <c r="G8" s="278"/>
      <c r="H8" s="278"/>
      <c r="I8" s="278"/>
      <c r="J8" s="278"/>
      <c r="K8" s="278"/>
      <c r="L8" s="278"/>
      <c r="M8" s="278"/>
      <c r="N8" s="278"/>
      <c r="O8" s="278"/>
      <c r="P8" s="278"/>
      <c r="Q8" s="278"/>
      <c r="R8" s="278"/>
    </row>
    <row r="9" spans="1:18" ht="15.75" customHeight="1">
      <c r="A9" s="273"/>
      <c r="B9" s="279"/>
      <c r="C9" s="280"/>
      <c r="D9" s="279"/>
      <c r="E9" s="279"/>
      <c r="F9" s="279"/>
      <c r="G9" s="279"/>
      <c r="H9" s="279"/>
      <c r="I9" s="281"/>
      <c r="J9" s="279"/>
      <c r="K9" s="279"/>
      <c r="L9" s="279"/>
      <c r="M9" s="279"/>
      <c r="N9" s="279"/>
      <c r="O9" s="279"/>
      <c r="P9" s="279"/>
      <c r="Q9" s="279"/>
      <c r="R9" s="279"/>
    </row>
    <row r="10" spans="1:18" ht="29.25" customHeight="1" thickBot="1">
      <c r="A10" s="273"/>
      <c r="B10" s="282" t="s">
        <v>154</v>
      </c>
      <c r="C10" s="282"/>
      <c r="D10" s="282"/>
      <c r="E10" s="282"/>
      <c r="F10" s="279"/>
      <c r="G10" s="279"/>
      <c r="H10" s="279"/>
      <c r="I10" s="281"/>
      <c r="J10" s="279"/>
      <c r="K10" s="279"/>
      <c r="L10" s="279"/>
      <c r="M10" s="279"/>
      <c r="N10" s="279"/>
      <c r="O10" s="279"/>
      <c r="P10" s="279"/>
      <c r="Q10" s="279"/>
      <c r="R10" s="279"/>
    </row>
    <row r="11" spans="1:19" ht="90.75" customHeight="1">
      <c r="A11" s="273"/>
      <c r="B11" s="283" t="s">
        <v>1</v>
      </c>
      <c r="C11" s="284" t="s">
        <v>148</v>
      </c>
      <c r="D11" s="285" t="s">
        <v>11</v>
      </c>
      <c r="E11" s="285" t="s">
        <v>125</v>
      </c>
      <c r="F11" s="285" t="s">
        <v>124</v>
      </c>
      <c r="G11" s="285" t="s">
        <v>123</v>
      </c>
      <c r="H11" s="285" t="s">
        <v>43</v>
      </c>
      <c r="I11" s="286" t="s">
        <v>122</v>
      </c>
      <c r="J11" s="287" t="s">
        <v>54</v>
      </c>
      <c r="K11" s="287"/>
      <c r="L11" s="287" t="s">
        <v>53</v>
      </c>
      <c r="M11" s="287" t="s">
        <v>2</v>
      </c>
      <c r="N11" s="287" t="s">
        <v>3</v>
      </c>
      <c r="O11" s="287" t="s">
        <v>4</v>
      </c>
      <c r="P11" s="287" t="s">
        <v>121</v>
      </c>
      <c r="Q11" s="288" t="s">
        <v>71</v>
      </c>
      <c r="R11" s="289" t="s">
        <v>120</v>
      </c>
      <c r="S11" s="290"/>
    </row>
    <row r="12" spans="1:19" ht="70.5" customHeight="1">
      <c r="A12" s="273"/>
      <c r="B12" s="291"/>
      <c r="C12" s="292"/>
      <c r="D12" s="293"/>
      <c r="E12" s="293"/>
      <c r="F12" s="293"/>
      <c r="G12" s="293"/>
      <c r="H12" s="293"/>
      <c r="I12" s="294"/>
      <c r="J12" s="295" t="s">
        <v>92</v>
      </c>
      <c r="K12" s="295" t="s">
        <v>91</v>
      </c>
      <c r="L12" s="296"/>
      <c r="M12" s="296"/>
      <c r="N12" s="296"/>
      <c r="O12" s="296"/>
      <c r="P12" s="296"/>
      <c r="Q12" s="297"/>
      <c r="R12" s="298"/>
      <c r="S12" s="290"/>
    </row>
    <row r="13" spans="1:19" ht="71.25" customHeight="1" thickBot="1">
      <c r="A13" s="273"/>
      <c r="B13" s="299">
        <v>0</v>
      </c>
      <c r="C13" s="300">
        <v>1</v>
      </c>
      <c r="D13" s="301">
        <v>2</v>
      </c>
      <c r="E13" s="301">
        <v>3</v>
      </c>
      <c r="F13" s="301">
        <v>4</v>
      </c>
      <c r="G13" s="301">
        <v>5</v>
      </c>
      <c r="H13" s="301">
        <v>6</v>
      </c>
      <c r="I13" s="302" t="s">
        <v>119</v>
      </c>
      <c r="J13" s="301" t="s">
        <v>149</v>
      </c>
      <c r="K13" s="301" t="s">
        <v>150</v>
      </c>
      <c r="L13" s="301">
        <v>10</v>
      </c>
      <c r="M13" s="301" t="s">
        <v>116</v>
      </c>
      <c r="N13" s="301" t="s">
        <v>151</v>
      </c>
      <c r="O13" s="301" t="s">
        <v>114</v>
      </c>
      <c r="P13" s="301">
        <v>14</v>
      </c>
      <c r="Q13" s="303" t="s">
        <v>127</v>
      </c>
      <c r="R13" s="304" t="s">
        <v>128</v>
      </c>
      <c r="S13" s="290"/>
    </row>
    <row r="14" spans="1:19" s="309" customFormat="1" ht="29.25" customHeight="1">
      <c r="A14" s="272"/>
      <c r="B14" s="305" t="s">
        <v>113</v>
      </c>
      <c r="C14" s="306"/>
      <c r="D14" s="306"/>
      <c r="E14" s="306"/>
      <c r="F14" s="306"/>
      <c r="G14" s="306"/>
      <c r="H14" s="306"/>
      <c r="I14" s="306"/>
      <c r="J14" s="306"/>
      <c r="K14" s="306"/>
      <c r="L14" s="306"/>
      <c r="M14" s="306"/>
      <c r="N14" s="306"/>
      <c r="O14" s="306"/>
      <c r="P14" s="306"/>
      <c r="Q14" s="306"/>
      <c r="R14" s="307"/>
      <c r="S14" s="308"/>
    </row>
    <row r="15" spans="1:19" ht="31.5" customHeight="1">
      <c r="A15" s="273"/>
      <c r="B15" s="310">
        <v>1</v>
      </c>
      <c r="C15" s="311" t="s">
        <v>58</v>
      </c>
      <c r="D15" s="312">
        <v>43101</v>
      </c>
      <c r="E15" s="313" t="s">
        <v>100</v>
      </c>
      <c r="F15" s="314">
        <v>1200</v>
      </c>
      <c r="G15" s="314">
        <v>160</v>
      </c>
      <c r="H15" s="314">
        <v>160</v>
      </c>
      <c r="I15" s="314">
        <f>ROUND(F15/G15*H15,0)</f>
        <v>1200</v>
      </c>
      <c r="J15" s="314">
        <f>ROUND(I15*25%,0)</f>
        <v>300</v>
      </c>
      <c r="K15" s="314">
        <f>ROUND(I15*10%,0)</f>
        <v>120</v>
      </c>
      <c r="L15" s="314"/>
      <c r="M15" s="314">
        <f>I15-J15-K15-L15</f>
        <v>780</v>
      </c>
      <c r="N15" s="314">
        <f>ROUND(M15*0.1,0)</f>
        <v>78</v>
      </c>
      <c r="O15" s="314">
        <f>I15-J15-K15-N15</f>
        <v>702</v>
      </c>
      <c r="P15" s="314" t="s">
        <v>30</v>
      </c>
      <c r="Q15" s="315">
        <f>ROUND(I15*2.25/100,2)</f>
        <v>27</v>
      </c>
      <c r="R15" s="316">
        <f>I15+Q15</f>
        <v>1227</v>
      </c>
      <c r="S15" s="308"/>
    </row>
    <row r="16" spans="1:19" ht="31.5" customHeight="1">
      <c r="A16" s="273"/>
      <c r="B16" s="310"/>
      <c r="C16" s="311"/>
      <c r="D16" s="312">
        <v>43132</v>
      </c>
      <c r="E16" s="313"/>
      <c r="F16" s="314">
        <v>1200</v>
      </c>
      <c r="G16" s="314">
        <v>160</v>
      </c>
      <c r="H16" s="314">
        <v>150</v>
      </c>
      <c r="I16" s="314">
        <f>ROUND(F16/G16*H16,0)</f>
        <v>1125</v>
      </c>
      <c r="J16" s="314">
        <f>ROUND(I16*25%,0)</f>
        <v>281</v>
      </c>
      <c r="K16" s="314">
        <f>ROUND(I16*10%,0)</f>
        <v>113</v>
      </c>
      <c r="L16" s="314"/>
      <c r="M16" s="314">
        <f>I16-J16-K16-L16</f>
        <v>731</v>
      </c>
      <c r="N16" s="314">
        <f>ROUND(M16*0.1,0)</f>
        <v>73</v>
      </c>
      <c r="O16" s="314">
        <f>I16-J16-K16-N16</f>
        <v>658</v>
      </c>
      <c r="P16" s="314" t="s">
        <v>30</v>
      </c>
      <c r="Q16" s="315">
        <f>ROUND(I16*2.25/100,2)</f>
        <v>25.31</v>
      </c>
      <c r="R16" s="316">
        <f>I16+Q16</f>
        <v>1150.31</v>
      </c>
      <c r="S16" s="308"/>
    </row>
    <row r="17" spans="1:18" ht="22.5" customHeight="1">
      <c r="A17" s="273"/>
      <c r="B17" s="317" t="s">
        <v>7</v>
      </c>
      <c r="C17" s="318"/>
      <c r="D17" s="318"/>
      <c r="E17" s="319"/>
      <c r="F17" s="320"/>
      <c r="G17" s="320"/>
      <c r="H17" s="320">
        <f>SUM(H15:H16)</f>
        <v>310</v>
      </c>
      <c r="I17" s="320"/>
      <c r="J17" s="320">
        <f aca="true" t="shared" si="0" ref="J17:R17">SUM(J15:J16)</f>
        <v>581</v>
      </c>
      <c r="K17" s="320">
        <f t="shared" si="0"/>
        <v>233</v>
      </c>
      <c r="L17" s="320">
        <f t="shared" si="0"/>
        <v>0</v>
      </c>
      <c r="M17" s="320">
        <f t="shared" si="0"/>
        <v>1511</v>
      </c>
      <c r="N17" s="320">
        <f t="shared" si="0"/>
        <v>151</v>
      </c>
      <c r="O17" s="320">
        <f t="shared" si="0"/>
        <v>1360</v>
      </c>
      <c r="P17" s="320">
        <f t="shared" si="0"/>
        <v>0</v>
      </c>
      <c r="Q17" s="320">
        <f t="shared" si="0"/>
        <v>52.31</v>
      </c>
      <c r="R17" s="321">
        <f t="shared" si="0"/>
        <v>2377.31</v>
      </c>
    </row>
    <row r="18" spans="1:18" ht="31.5" customHeight="1">
      <c r="A18" s="273"/>
      <c r="B18" s="310">
        <v>2</v>
      </c>
      <c r="C18" s="311" t="s">
        <v>59</v>
      </c>
      <c r="D18" s="312">
        <v>43101</v>
      </c>
      <c r="E18" s="313" t="s">
        <v>98</v>
      </c>
      <c r="F18" s="314">
        <v>1000</v>
      </c>
      <c r="G18" s="314">
        <v>160</v>
      </c>
      <c r="H18" s="314">
        <v>120</v>
      </c>
      <c r="I18" s="314">
        <f>ROUND(F18/G18*H18,0)</f>
        <v>750</v>
      </c>
      <c r="J18" s="314">
        <f>ROUND(I18*25%,0)</f>
        <v>188</v>
      </c>
      <c r="K18" s="314">
        <f>ROUND(I18*10%,0)</f>
        <v>75</v>
      </c>
      <c r="L18" s="314"/>
      <c r="M18" s="314">
        <f>I18-J18-K18-L18</f>
        <v>487</v>
      </c>
      <c r="N18" s="314">
        <f>ROUND(M18*0.1,0)</f>
        <v>49</v>
      </c>
      <c r="O18" s="314">
        <f>I18-J18-K18-N18</f>
        <v>438</v>
      </c>
      <c r="P18" s="314" t="s">
        <v>30</v>
      </c>
      <c r="Q18" s="315">
        <f>ROUND(I18*2.25/100,2)</f>
        <v>16.88</v>
      </c>
      <c r="R18" s="316">
        <f>I18+Q18</f>
        <v>766.88</v>
      </c>
    </row>
    <row r="19" spans="1:19" ht="31.5" customHeight="1">
      <c r="A19" s="273"/>
      <c r="B19" s="310"/>
      <c r="C19" s="311"/>
      <c r="D19" s="312">
        <v>43132</v>
      </c>
      <c r="E19" s="313"/>
      <c r="F19" s="314">
        <v>1000</v>
      </c>
      <c r="G19" s="314">
        <v>100</v>
      </c>
      <c r="H19" s="314">
        <v>100</v>
      </c>
      <c r="I19" s="314">
        <f>ROUND(F19/G19*H19,0)</f>
        <v>1000</v>
      </c>
      <c r="J19" s="314">
        <f>ROUND(I19*25%,0)</f>
        <v>250</v>
      </c>
      <c r="K19" s="314">
        <f>ROUND(I19*10%,0)</f>
        <v>100</v>
      </c>
      <c r="L19" s="314"/>
      <c r="M19" s="314">
        <f>I19-J19-K19-L19</f>
        <v>650</v>
      </c>
      <c r="N19" s="314">
        <f>ROUND(M19*0.1,0)</f>
        <v>65</v>
      </c>
      <c r="O19" s="314">
        <f>I19-J19-K19-N19</f>
        <v>585</v>
      </c>
      <c r="P19" s="314" t="s">
        <v>30</v>
      </c>
      <c r="Q19" s="315">
        <f>ROUND(I19*2.25/100,2)</f>
        <v>22.5</v>
      </c>
      <c r="R19" s="316">
        <f>I19+Q19</f>
        <v>1022.5</v>
      </c>
      <c r="S19" s="308"/>
    </row>
    <row r="20" spans="1:18" ht="22.5" customHeight="1" thickBot="1">
      <c r="A20" s="273"/>
      <c r="B20" s="317" t="s">
        <v>7</v>
      </c>
      <c r="C20" s="318"/>
      <c r="D20" s="318"/>
      <c r="E20" s="319"/>
      <c r="F20" s="320"/>
      <c r="G20" s="320"/>
      <c r="H20" s="320">
        <f>SUM(H18:H19)</f>
        <v>220</v>
      </c>
      <c r="I20" s="320"/>
      <c r="J20" s="320">
        <f aca="true" t="shared" si="1" ref="J20:R20">SUM(J18:J19)</f>
        <v>438</v>
      </c>
      <c r="K20" s="320">
        <f t="shared" si="1"/>
        <v>175</v>
      </c>
      <c r="L20" s="320">
        <f t="shared" si="1"/>
        <v>0</v>
      </c>
      <c r="M20" s="320">
        <f t="shared" si="1"/>
        <v>1137</v>
      </c>
      <c r="N20" s="320">
        <f t="shared" si="1"/>
        <v>114</v>
      </c>
      <c r="O20" s="320">
        <f t="shared" si="1"/>
        <v>1023</v>
      </c>
      <c r="P20" s="320">
        <f t="shared" si="1"/>
        <v>0</v>
      </c>
      <c r="Q20" s="320">
        <f t="shared" si="1"/>
        <v>39.379999999999995</v>
      </c>
      <c r="R20" s="321">
        <f t="shared" si="1"/>
        <v>1789.38</v>
      </c>
    </row>
    <row r="21" spans="1:18" ht="33.75" customHeight="1" thickBot="1">
      <c r="A21" s="273"/>
      <c r="B21" s="322" t="s">
        <v>97</v>
      </c>
      <c r="C21" s="323"/>
      <c r="D21" s="323"/>
      <c r="E21" s="324"/>
      <c r="F21" s="325"/>
      <c r="G21" s="325"/>
      <c r="H21" s="326"/>
      <c r="I21" s="326">
        <f aca="true" t="shared" si="2" ref="I21:O22">I15+I18</f>
        <v>1950</v>
      </c>
      <c r="J21" s="326">
        <f t="shared" si="2"/>
        <v>488</v>
      </c>
      <c r="K21" s="326">
        <f t="shared" si="2"/>
        <v>195</v>
      </c>
      <c r="L21" s="326">
        <f t="shared" si="2"/>
        <v>0</v>
      </c>
      <c r="M21" s="326">
        <f t="shared" si="2"/>
        <v>1267</v>
      </c>
      <c r="N21" s="326">
        <f t="shared" si="2"/>
        <v>127</v>
      </c>
      <c r="O21" s="326">
        <f t="shared" si="2"/>
        <v>1140</v>
      </c>
      <c r="P21" s="326" t="s">
        <v>86</v>
      </c>
      <c r="Q21" s="326">
        <f>Q15+Q18</f>
        <v>43.879999999999995</v>
      </c>
      <c r="R21" s="327">
        <f>R15+R18</f>
        <v>1993.88</v>
      </c>
    </row>
    <row r="22" spans="1:18" ht="33.75" customHeight="1">
      <c r="A22" s="273"/>
      <c r="B22" s="328" t="s">
        <v>96</v>
      </c>
      <c r="C22" s="329"/>
      <c r="D22" s="329"/>
      <c r="E22" s="330"/>
      <c r="F22" s="331"/>
      <c r="G22" s="331"/>
      <c r="H22" s="332"/>
      <c r="I22" s="332">
        <f t="shared" si="2"/>
        <v>2125</v>
      </c>
      <c r="J22" s="332">
        <f t="shared" si="2"/>
        <v>531</v>
      </c>
      <c r="K22" s="332">
        <f t="shared" si="2"/>
        <v>213</v>
      </c>
      <c r="L22" s="332">
        <f t="shared" si="2"/>
        <v>0</v>
      </c>
      <c r="M22" s="332">
        <f t="shared" si="2"/>
        <v>1381</v>
      </c>
      <c r="N22" s="332">
        <f t="shared" si="2"/>
        <v>138</v>
      </c>
      <c r="O22" s="332">
        <f t="shared" si="2"/>
        <v>1243</v>
      </c>
      <c r="P22" s="326" t="s">
        <v>86</v>
      </c>
      <c r="Q22" s="332">
        <f>Q16+Q19</f>
        <v>47.81</v>
      </c>
      <c r="R22" s="333">
        <f>R16+R19</f>
        <v>2172.81</v>
      </c>
    </row>
    <row r="23" spans="1:18" ht="33.75" customHeight="1" thickBot="1">
      <c r="A23" s="273"/>
      <c r="B23" s="334" t="s">
        <v>95</v>
      </c>
      <c r="C23" s="335"/>
      <c r="D23" s="335"/>
      <c r="E23" s="336"/>
      <c r="F23" s="337"/>
      <c r="G23" s="337"/>
      <c r="H23" s="338"/>
      <c r="I23" s="338">
        <f aca="true" t="shared" si="3" ref="I23:O23">SUM(I21:I22)</f>
        <v>4075</v>
      </c>
      <c r="J23" s="338">
        <f t="shared" si="3"/>
        <v>1019</v>
      </c>
      <c r="K23" s="338">
        <f t="shared" si="3"/>
        <v>408</v>
      </c>
      <c r="L23" s="338">
        <f t="shared" si="3"/>
        <v>0</v>
      </c>
      <c r="M23" s="338">
        <f t="shared" si="3"/>
        <v>2648</v>
      </c>
      <c r="N23" s="338">
        <f t="shared" si="3"/>
        <v>265</v>
      </c>
      <c r="O23" s="338">
        <f t="shared" si="3"/>
        <v>2383</v>
      </c>
      <c r="P23" s="338"/>
      <c r="Q23" s="338">
        <f>SUM(Q21:Q22)</f>
        <v>91.69</v>
      </c>
      <c r="R23" s="339">
        <f>SUM(R21:R22)</f>
        <v>4166.6900000000005</v>
      </c>
    </row>
    <row r="24" spans="1:18" ht="16.5" hidden="1" thickBot="1">
      <c r="A24" s="273"/>
      <c r="B24" s="263"/>
      <c r="C24" s="340"/>
      <c r="D24" s="263"/>
      <c r="E24" s="263"/>
      <c r="F24" s="263"/>
      <c r="G24" s="263"/>
      <c r="H24" s="263"/>
      <c r="I24" s="266"/>
      <c r="J24" s="263"/>
      <c r="K24" s="263"/>
      <c r="L24" s="263"/>
      <c r="M24" s="263"/>
      <c r="N24" s="263"/>
      <c r="O24" s="263"/>
      <c r="P24" s="263"/>
      <c r="Q24" s="263"/>
      <c r="R24" s="263"/>
    </row>
    <row r="25" spans="1:18" ht="16.5" hidden="1" thickBot="1">
      <c r="A25" s="273"/>
      <c r="B25" s="263"/>
      <c r="C25" s="340"/>
      <c r="D25" s="263"/>
      <c r="E25" s="263"/>
      <c r="F25" s="263"/>
      <c r="G25" s="263"/>
      <c r="H25" s="263"/>
      <c r="I25" s="266"/>
      <c r="J25" s="263"/>
      <c r="K25" s="263"/>
      <c r="L25" s="263"/>
      <c r="M25" s="263"/>
      <c r="N25" s="263"/>
      <c r="O25" s="263"/>
      <c r="P25" s="263"/>
      <c r="Q25" s="263"/>
      <c r="R25" s="263"/>
    </row>
    <row r="26" spans="1:18" ht="25.5" customHeight="1" hidden="1">
      <c r="A26" s="273"/>
      <c r="B26" s="263"/>
      <c r="C26" s="340"/>
      <c r="D26" s="263"/>
      <c r="E26" s="263"/>
      <c r="F26" s="263"/>
      <c r="G26" s="263"/>
      <c r="H26" s="263"/>
      <c r="I26" s="266"/>
      <c r="J26" s="263"/>
      <c r="K26" s="263"/>
      <c r="L26" s="263"/>
      <c r="M26" s="263"/>
      <c r="N26" s="263"/>
      <c r="O26" s="263"/>
      <c r="P26" s="341" t="s">
        <v>63</v>
      </c>
      <c r="Q26" s="341"/>
      <c r="R26" s="342">
        <f>I23+E42</f>
        <v>4952.5</v>
      </c>
    </row>
    <row r="27" spans="1:18" ht="31.5" customHeight="1" hidden="1" thickBot="1">
      <c r="A27" s="273"/>
      <c r="B27" s="263"/>
      <c r="C27" s="343" t="s">
        <v>5</v>
      </c>
      <c r="D27" s="263"/>
      <c r="E27" s="263"/>
      <c r="F27" s="263"/>
      <c r="G27" s="263"/>
      <c r="H27" s="263"/>
      <c r="I27" s="266"/>
      <c r="J27" s="263">
        <f>I23*22.5/100</f>
        <v>916.875</v>
      </c>
      <c r="K27" s="263"/>
      <c r="L27" s="263"/>
      <c r="M27" s="263"/>
      <c r="N27" s="263"/>
      <c r="O27" s="263"/>
      <c r="P27" s="263"/>
      <c r="Q27" s="263"/>
      <c r="R27" s="266"/>
    </row>
    <row r="28" spans="1:20" ht="67.5" customHeight="1" hidden="1">
      <c r="A28" s="273"/>
      <c r="B28" s="263"/>
      <c r="C28" s="344"/>
      <c r="D28" s="345" t="s">
        <v>6</v>
      </c>
      <c r="E28" s="346" t="s">
        <v>13</v>
      </c>
      <c r="F28" s="287" t="s">
        <v>14</v>
      </c>
      <c r="G28" s="289"/>
      <c r="H28" s="347"/>
      <c r="I28" s="348"/>
      <c r="J28" s="266">
        <f>I23+J27</f>
        <v>4991.875</v>
      </c>
      <c r="K28" s="263"/>
      <c r="L28" s="263"/>
      <c r="M28" s="263"/>
      <c r="N28" s="349" t="s">
        <v>112</v>
      </c>
      <c r="O28" s="349"/>
      <c r="P28" s="349"/>
      <c r="Q28" s="349"/>
      <c r="R28" s="349"/>
      <c r="S28" s="349"/>
      <c r="T28" s="349"/>
    </row>
    <row r="29" spans="1:18" ht="69.75" customHeight="1" hidden="1" thickBot="1">
      <c r="A29" s="273"/>
      <c r="B29" s="263"/>
      <c r="C29" s="350">
        <v>0</v>
      </c>
      <c r="D29" s="351">
        <v>1</v>
      </c>
      <c r="E29" s="352" t="s">
        <v>152</v>
      </c>
      <c r="F29" s="353">
        <v>3</v>
      </c>
      <c r="G29" s="354"/>
      <c r="H29" s="263"/>
      <c r="I29" s="263"/>
      <c r="J29" s="263"/>
      <c r="K29" s="263"/>
      <c r="L29" s="263"/>
      <c r="M29" s="263"/>
      <c r="N29" s="263"/>
      <c r="O29" s="263"/>
      <c r="P29" s="263"/>
      <c r="Q29" s="263"/>
      <c r="R29" s="263"/>
    </row>
    <row r="30" spans="1:18" ht="30.75" customHeight="1" hidden="1" thickBot="1">
      <c r="A30" s="273"/>
      <c r="B30" s="263"/>
      <c r="C30" s="344" t="s">
        <v>92</v>
      </c>
      <c r="D30" s="355">
        <v>0.158</v>
      </c>
      <c r="E30" s="356">
        <f>$I$21*D30</f>
        <v>308.1</v>
      </c>
      <c r="F30" s="357" t="s">
        <v>30</v>
      </c>
      <c r="G30" s="358"/>
      <c r="H30" s="263"/>
      <c r="I30" s="263"/>
      <c r="J30" s="263"/>
      <c r="K30" s="263"/>
      <c r="L30" s="263"/>
      <c r="M30" s="263"/>
      <c r="N30" s="263"/>
      <c r="O30" s="263"/>
      <c r="P30" s="263"/>
      <c r="Q30" s="263"/>
      <c r="R30" s="263"/>
    </row>
    <row r="31" spans="1:18" ht="30.75" customHeight="1" hidden="1" thickBot="1">
      <c r="A31" s="273"/>
      <c r="B31" s="263"/>
      <c r="C31" s="359" t="s">
        <v>91</v>
      </c>
      <c r="D31" s="360">
        <v>0.052</v>
      </c>
      <c r="E31" s="356">
        <f>$I$21*D31</f>
        <v>101.39999999999999</v>
      </c>
      <c r="F31" s="361" t="s">
        <v>105</v>
      </c>
      <c r="G31" s="362"/>
      <c r="H31" s="263"/>
      <c r="I31" s="263"/>
      <c r="J31" s="263"/>
      <c r="K31" s="263"/>
      <c r="L31" s="263"/>
      <c r="M31" s="263"/>
      <c r="N31" s="263"/>
      <c r="O31" s="263"/>
      <c r="P31" s="263"/>
      <c r="Q31" s="263"/>
      <c r="R31" s="263"/>
    </row>
    <row r="32" spans="1:18" ht="30.75" customHeight="1" hidden="1" thickBot="1">
      <c r="A32" s="273"/>
      <c r="B32" s="263"/>
      <c r="C32" s="359" t="s">
        <v>108</v>
      </c>
      <c r="D32" s="360">
        <v>0.005</v>
      </c>
      <c r="E32" s="356">
        <f>$I$21*D32</f>
        <v>9.75</v>
      </c>
      <c r="F32" s="361" t="s">
        <v>105</v>
      </c>
      <c r="G32" s="362"/>
      <c r="H32" s="263"/>
      <c r="I32" s="263"/>
      <c r="J32" s="263"/>
      <c r="K32" s="263"/>
      <c r="L32" s="263"/>
      <c r="M32" s="263"/>
      <c r="N32" s="263"/>
      <c r="O32" s="263"/>
      <c r="P32" s="263"/>
      <c r="Q32" s="263"/>
      <c r="R32" s="263"/>
    </row>
    <row r="33" spans="1:18" ht="44.25" customHeight="1" hidden="1" thickBot="1">
      <c r="A33" s="273"/>
      <c r="B33" s="263"/>
      <c r="C33" s="359" t="s">
        <v>107</v>
      </c>
      <c r="D33" s="360">
        <v>0.0085</v>
      </c>
      <c r="E33" s="356">
        <f>$I$21*D33</f>
        <v>16.575000000000003</v>
      </c>
      <c r="F33" s="361" t="s">
        <v>105</v>
      </c>
      <c r="G33" s="362"/>
      <c r="H33" s="263"/>
      <c r="I33" s="263"/>
      <c r="J33" s="263"/>
      <c r="K33" s="263"/>
      <c r="L33" s="263"/>
      <c r="M33" s="263"/>
      <c r="N33" s="263"/>
      <c r="O33" s="263"/>
      <c r="P33" s="263"/>
      <c r="Q33" s="263"/>
      <c r="R33" s="263"/>
    </row>
    <row r="34" spans="1:18" ht="42.75" customHeight="1" hidden="1" thickBot="1">
      <c r="A34" s="273"/>
      <c r="B34" s="263"/>
      <c r="C34" s="363" t="s">
        <v>106</v>
      </c>
      <c r="D34" s="364">
        <v>0.0015</v>
      </c>
      <c r="E34" s="356">
        <f>$I$21*D34</f>
        <v>2.9250000000000003</v>
      </c>
      <c r="F34" s="365" t="s">
        <v>105</v>
      </c>
      <c r="G34" s="366"/>
      <c r="H34" s="263"/>
      <c r="I34" s="367" t="s">
        <v>110</v>
      </c>
      <c r="J34" s="367"/>
      <c r="K34" s="367"/>
      <c r="L34" s="367"/>
      <c r="M34" s="367"/>
      <c r="N34" s="367"/>
      <c r="O34" s="263"/>
      <c r="P34" s="263"/>
      <c r="Q34" s="263"/>
      <c r="R34" s="263"/>
    </row>
    <row r="35" spans="1:18" ht="32.25" customHeight="1" hidden="1" thickBot="1">
      <c r="A35" s="273"/>
      <c r="B35" s="263"/>
      <c r="C35" s="368" t="s">
        <v>109</v>
      </c>
      <c r="D35" s="369">
        <f>SUM(D30:D34)</f>
        <v>0.225</v>
      </c>
      <c r="E35" s="370">
        <f>SUM(E30:E34)</f>
        <v>438.75</v>
      </c>
      <c r="F35" s="371"/>
      <c r="G35" s="372"/>
      <c r="H35" s="263"/>
      <c r="I35" s="263"/>
      <c r="J35" s="263"/>
      <c r="K35" s="263"/>
      <c r="L35" s="263"/>
      <c r="M35" s="263"/>
      <c r="N35" s="263"/>
      <c r="O35" s="263"/>
      <c r="P35" s="263"/>
      <c r="Q35" s="263"/>
      <c r="R35" s="263"/>
    </row>
    <row r="36" spans="1:18" ht="22.5" customHeight="1" hidden="1" thickBot="1">
      <c r="A36" s="273"/>
      <c r="B36" s="263"/>
      <c r="C36" s="373" t="s">
        <v>92</v>
      </c>
      <c r="D36" s="374">
        <v>0.158</v>
      </c>
      <c r="E36" s="356">
        <f>$I$21*D36</f>
        <v>308.1</v>
      </c>
      <c r="F36" s="375" t="s">
        <v>105</v>
      </c>
      <c r="G36" s="376"/>
      <c r="H36" s="263"/>
      <c r="I36" s="263"/>
      <c r="J36" s="263"/>
      <c r="K36" s="263"/>
      <c r="L36" s="263"/>
      <c r="M36" s="263"/>
      <c r="N36" s="263"/>
      <c r="O36" s="263"/>
      <c r="P36" s="263"/>
      <c r="Q36" s="263"/>
      <c r="R36" s="263"/>
    </row>
    <row r="37" spans="1:18" ht="22.5" customHeight="1" hidden="1" thickBot="1">
      <c r="A37" s="273"/>
      <c r="B37" s="263"/>
      <c r="C37" s="359" t="s">
        <v>91</v>
      </c>
      <c r="D37" s="360">
        <v>0.052</v>
      </c>
      <c r="E37" s="356">
        <f>$I$21*D37</f>
        <v>101.39999999999999</v>
      </c>
      <c r="F37" s="361" t="s">
        <v>105</v>
      </c>
      <c r="G37" s="362"/>
      <c r="H37" s="263"/>
      <c r="I37" s="263"/>
      <c r="J37" s="263"/>
      <c r="K37" s="263"/>
      <c r="L37" s="263"/>
      <c r="M37" s="263"/>
      <c r="N37" s="263"/>
      <c r="O37" s="263"/>
      <c r="P37" s="263"/>
      <c r="Q37" s="263"/>
      <c r="R37" s="263"/>
    </row>
    <row r="38" spans="1:18" ht="22.5" customHeight="1" hidden="1" thickBot="1">
      <c r="A38" s="273"/>
      <c r="B38" s="263"/>
      <c r="C38" s="359" t="s">
        <v>108</v>
      </c>
      <c r="D38" s="360">
        <v>0.005</v>
      </c>
      <c r="E38" s="356">
        <f>$I$21*D38</f>
        <v>9.75</v>
      </c>
      <c r="F38" s="361" t="s">
        <v>105</v>
      </c>
      <c r="G38" s="362"/>
      <c r="H38" s="263"/>
      <c r="I38" s="263"/>
      <c r="J38" s="263"/>
      <c r="K38" s="263"/>
      <c r="L38" s="263"/>
      <c r="M38" s="263"/>
      <c r="N38" s="263"/>
      <c r="O38" s="263"/>
      <c r="P38" s="263"/>
      <c r="Q38" s="263"/>
      <c r="R38" s="263"/>
    </row>
    <row r="39" spans="1:18" ht="60" customHeight="1" hidden="1" thickBot="1">
      <c r="A39" s="273"/>
      <c r="B39" s="263"/>
      <c r="C39" s="359" t="s">
        <v>107</v>
      </c>
      <c r="D39" s="360">
        <v>0.0085</v>
      </c>
      <c r="E39" s="356">
        <f>$I$21*D39</f>
        <v>16.575000000000003</v>
      </c>
      <c r="F39" s="361" t="s">
        <v>105</v>
      </c>
      <c r="G39" s="362"/>
      <c r="H39" s="263"/>
      <c r="I39" s="263"/>
      <c r="J39" s="263"/>
      <c r="K39" s="263"/>
      <c r="L39" s="263"/>
      <c r="M39" s="263"/>
      <c r="N39" s="263"/>
      <c r="O39" s="263"/>
      <c r="P39" s="263"/>
      <c r="Q39" s="263"/>
      <c r="R39" s="263"/>
    </row>
    <row r="40" spans="1:18" ht="68.25" customHeight="1" hidden="1" thickBot="1">
      <c r="A40" s="273"/>
      <c r="B40" s="263"/>
      <c r="C40" s="359" t="s">
        <v>106</v>
      </c>
      <c r="D40" s="377">
        <v>0.0015</v>
      </c>
      <c r="E40" s="356">
        <f>$I$21*D40</f>
        <v>2.9250000000000003</v>
      </c>
      <c r="F40" s="361" t="s">
        <v>105</v>
      </c>
      <c r="G40" s="362"/>
      <c r="H40" s="263"/>
      <c r="I40" s="263"/>
      <c r="J40" s="263"/>
      <c r="K40" s="263"/>
      <c r="L40" s="263"/>
      <c r="M40" s="263"/>
      <c r="N40" s="263"/>
      <c r="O40" s="263"/>
      <c r="P40" s="263"/>
      <c r="Q40" s="263"/>
      <c r="R40" s="263"/>
    </row>
    <row r="41" spans="1:18" ht="33" customHeight="1" hidden="1" thickBot="1">
      <c r="A41" s="273"/>
      <c r="B41" s="263"/>
      <c r="C41" s="368" t="s">
        <v>104</v>
      </c>
      <c r="D41" s="369">
        <f>SUM(D36:D40)</f>
        <v>0.225</v>
      </c>
      <c r="E41" s="370">
        <f>SUM(E36:E40)</f>
        <v>438.75</v>
      </c>
      <c r="F41" s="371"/>
      <c r="G41" s="372"/>
      <c r="H41" s="263"/>
      <c r="I41" s="263"/>
      <c r="J41" s="263"/>
      <c r="K41" s="263"/>
      <c r="L41" s="263"/>
      <c r="M41" s="263"/>
      <c r="N41" s="263"/>
      <c r="O41" s="263"/>
      <c r="P41" s="263"/>
      <c r="Q41" s="263"/>
      <c r="R41" s="263"/>
    </row>
    <row r="42" spans="1:18" ht="44.25" customHeight="1" hidden="1" thickBot="1">
      <c r="A42" s="273"/>
      <c r="B42" s="263"/>
      <c r="C42" s="378" t="s">
        <v>0</v>
      </c>
      <c r="D42" s="379"/>
      <c r="E42" s="380">
        <f>E35+E41</f>
        <v>877.5</v>
      </c>
      <c r="F42" s="381"/>
      <c r="G42" s="382"/>
      <c r="H42" s="263"/>
      <c r="I42" s="263"/>
      <c r="J42" s="263"/>
      <c r="K42" s="263"/>
      <c r="L42" s="263"/>
      <c r="M42" s="263"/>
      <c r="N42" s="263"/>
      <c r="O42" s="263"/>
      <c r="P42" s="263"/>
      <c r="Q42" s="263"/>
      <c r="R42" s="263"/>
    </row>
    <row r="43" spans="1:18" ht="45.75" customHeight="1" hidden="1">
      <c r="A43" s="273"/>
      <c r="B43" s="263"/>
      <c r="C43" s="383" t="s">
        <v>90</v>
      </c>
      <c r="D43" s="383"/>
      <c r="E43" s="383"/>
      <c r="F43" s="383"/>
      <c r="G43" s="383"/>
      <c r="H43" s="263"/>
      <c r="I43" s="263"/>
      <c r="J43" s="263"/>
      <c r="K43" s="263"/>
      <c r="L43" s="263"/>
      <c r="M43" s="263"/>
      <c r="N43" s="263"/>
      <c r="O43" s="263"/>
      <c r="P43" s="263"/>
      <c r="Q43" s="263"/>
      <c r="R43" s="263"/>
    </row>
    <row r="44" spans="1:18" ht="45" customHeight="1" hidden="1">
      <c r="A44" s="273"/>
      <c r="B44" s="263"/>
      <c r="C44" s="384" t="s">
        <v>32</v>
      </c>
      <c r="D44" s="385"/>
      <c r="E44" s="385"/>
      <c r="F44" s="386" t="e">
        <f>E42+#REF!+#REF!+#REF!+#REF!+#REF!</f>
        <v>#REF!</v>
      </c>
      <c r="G44" s="385"/>
      <c r="H44" s="387" t="s">
        <v>89</v>
      </c>
      <c r="I44" s="387"/>
      <c r="J44" s="387"/>
      <c r="K44" s="387"/>
      <c r="L44" s="263"/>
      <c r="M44" s="263"/>
      <c r="N44" s="263"/>
      <c r="O44" s="263"/>
      <c r="P44" s="263"/>
      <c r="Q44" s="263"/>
      <c r="R44" s="263"/>
    </row>
    <row r="45" spans="1:18" ht="54" customHeight="1" hidden="1">
      <c r="A45" s="273"/>
      <c r="B45" s="263"/>
      <c r="C45" s="388"/>
      <c r="D45" s="347"/>
      <c r="E45" s="347"/>
      <c r="F45" s="347"/>
      <c r="G45" s="347"/>
      <c r="H45" s="347"/>
      <c r="I45" s="389"/>
      <c r="J45" s="263"/>
      <c r="K45" s="263"/>
      <c r="L45" s="263"/>
      <c r="M45" s="263"/>
      <c r="N45" s="263"/>
      <c r="O45" s="263"/>
      <c r="P45" s="263"/>
      <c r="Q45" s="263"/>
      <c r="R45" s="263"/>
    </row>
    <row r="46" spans="2:3" ht="26.25" customHeight="1" hidden="1">
      <c r="B46" s="277"/>
      <c r="C46" s="390" t="s">
        <v>27</v>
      </c>
    </row>
    <row r="47" spans="2:3" ht="16.5" hidden="1" thickBot="1">
      <c r="B47" s="277"/>
      <c r="C47" s="392"/>
    </row>
    <row r="48" spans="2:3" ht="19.5" hidden="1" thickBot="1">
      <c r="B48" s="277"/>
      <c r="C48" s="393" t="s">
        <v>153</v>
      </c>
    </row>
    <row r="49" ht="15.75" hidden="1" thickBot="1"/>
    <row r="50" ht="15.75" hidden="1" thickBot="1"/>
    <row r="51" ht="15.75" hidden="1" thickBot="1"/>
    <row r="52" ht="15.75" hidden="1" thickBot="1"/>
    <row r="53" ht="15.75" hidden="1" thickBot="1"/>
    <row r="54" ht="15.75" hidden="1" thickBot="1"/>
    <row r="55" ht="15.75" hidden="1" thickBot="1"/>
    <row r="56" spans="3:6" ht="21.75" hidden="1" thickBot="1">
      <c r="C56" s="395"/>
      <c r="D56" s="396"/>
      <c r="E56" s="396"/>
      <c r="F56" s="396"/>
    </row>
    <row r="57" spans="3:10" ht="16.5" hidden="1" thickBot="1">
      <c r="C57" s="397" t="s">
        <v>103</v>
      </c>
      <c r="D57" s="398"/>
      <c r="E57" s="398"/>
      <c r="F57" s="398"/>
      <c r="G57" s="399"/>
      <c r="H57" s="399"/>
      <c r="I57" s="400"/>
      <c r="J57" s="399"/>
    </row>
    <row r="58" spans="3:6" ht="21.75" hidden="1" thickBot="1">
      <c r="C58" s="401"/>
      <c r="D58" s="396"/>
      <c r="E58" s="396"/>
      <c r="F58" s="396"/>
    </row>
    <row r="59" spans="1:20" s="391" customFormat="1" ht="21.75" hidden="1" thickBot="1">
      <c r="A59" s="277"/>
      <c r="B59" s="267"/>
      <c r="C59" s="402"/>
      <c r="D59" s="396"/>
      <c r="E59" s="396"/>
      <c r="F59" s="396"/>
      <c r="G59" s="267"/>
      <c r="H59" s="267"/>
      <c r="J59" s="267"/>
      <c r="K59" s="267"/>
      <c r="L59" s="267"/>
      <c r="M59" s="267"/>
      <c r="N59" s="267"/>
      <c r="O59" s="267"/>
      <c r="P59" s="267"/>
      <c r="Q59" s="267"/>
      <c r="R59" s="267"/>
      <c r="S59" s="276"/>
      <c r="T59" s="277"/>
    </row>
    <row r="60" spans="1:20" s="391" customFormat="1" ht="18" hidden="1" thickBot="1">
      <c r="A60" s="277"/>
      <c r="B60" s="267"/>
      <c r="C60" s="403"/>
      <c r="D60" s="267"/>
      <c r="E60" s="267"/>
      <c r="F60" s="267"/>
      <c r="G60" s="267"/>
      <c r="H60" s="267"/>
      <c r="J60" s="267"/>
      <c r="K60" s="267"/>
      <c r="L60" s="267"/>
      <c r="M60" s="267"/>
      <c r="N60" s="267"/>
      <c r="O60" s="267"/>
      <c r="P60" s="267"/>
      <c r="Q60" s="267"/>
      <c r="R60" s="267"/>
      <c r="S60" s="276"/>
      <c r="T60" s="277"/>
    </row>
    <row r="61" spans="1:20" s="391" customFormat="1" ht="15.75" hidden="1" thickBot="1">
      <c r="A61" s="277"/>
      <c r="B61" s="267"/>
      <c r="C61" s="404"/>
      <c r="D61" s="267"/>
      <c r="E61" s="267"/>
      <c r="F61" s="267"/>
      <c r="G61" s="267"/>
      <c r="H61" s="267"/>
      <c r="J61" s="267"/>
      <c r="K61" s="267"/>
      <c r="L61" s="267"/>
      <c r="M61" s="267"/>
      <c r="N61" s="267"/>
      <c r="O61" s="267"/>
      <c r="P61" s="267"/>
      <c r="Q61" s="267"/>
      <c r="R61" s="267"/>
      <c r="S61" s="276"/>
      <c r="T61" s="277"/>
    </row>
    <row r="62" spans="1:20" s="391" customFormat="1" ht="18" hidden="1" thickBot="1">
      <c r="A62" s="277"/>
      <c r="B62" s="267"/>
      <c r="C62" s="403"/>
      <c r="D62" s="267"/>
      <c r="E62" s="267"/>
      <c r="F62" s="267"/>
      <c r="G62" s="267"/>
      <c r="H62" s="267"/>
      <c r="J62" s="267"/>
      <c r="K62" s="267"/>
      <c r="L62" s="267"/>
      <c r="M62" s="267"/>
      <c r="N62" s="267"/>
      <c r="O62" s="267"/>
      <c r="P62" s="267"/>
      <c r="Q62" s="267"/>
      <c r="R62" s="267"/>
      <c r="S62" s="276"/>
      <c r="T62" s="277"/>
    </row>
    <row r="63" spans="1:20" s="391" customFormat="1" ht="15.75" hidden="1" thickBot="1">
      <c r="A63" s="277"/>
      <c r="B63" s="267"/>
      <c r="C63" s="405"/>
      <c r="D63" s="405"/>
      <c r="E63" s="405"/>
      <c r="F63" s="406"/>
      <c r="G63" s="406"/>
      <c r="H63" s="406"/>
      <c r="J63" s="267"/>
      <c r="K63" s="267"/>
      <c r="L63" s="267"/>
      <c r="M63" s="267"/>
      <c r="N63" s="267"/>
      <c r="O63" s="267"/>
      <c r="P63" s="267"/>
      <c r="Q63" s="267"/>
      <c r="R63" s="267"/>
      <c r="S63" s="276"/>
      <c r="T63" s="277"/>
    </row>
    <row r="64" spans="1:20" s="391" customFormat="1" ht="15.75" hidden="1" thickBot="1">
      <c r="A64" s="277"/>
      <c r="B64" s="267"/>
      <c r="C64" s="407"/>
      <c r="D64" s="405"/>
      <c r="E64" s="405"/>
      <c r="F64" s="405"/>
      <c r="G64" s="408"/>
      <c r="H64" s="408"/>
      <c r="J64" s="267"/>
      <c r="K64" s="267"/>
      <c r="L64" s="267"/>
      <c r="M64" s="267"/>
      <c r="N64" s="267"/>
      <c r="O64" s="267"/>
      <c r="P64" s="267"/>
      <c r="Q64" s="267"/>
      <c r="R64" s="267"/>
      <c r="S64" s="276"/>
      <c r="T64" s="277"/>
    </row>
    <row r="65" ht="15.75" hidden="1" thickBot="1"/>
    <row r="66" spans="1:19" s="309" customFormat="1" ht="29.25" customHeight="1">
      <c r="A66" s="272"/>
      <c r="B66" s="305" t="s">
        <v>102</v>
      </c>
      <c r="C66" s="306"/>
      <c r="D66" s="306"/>
      <c r="E66" s="306"/>
      <c r="F66" s="306"/>
      <c r="G66" s="306"/>
      <c r="H66" s="306"/>
      <c r="I66" s="306"/>
      <c r="J66" s="306"/>
      <c r="K66" s="306"/>
      <c r="L66" s="306"/>
      <c r="M66" s="306"/>
      <c r="N66" s="306"/>
      <c r="O66" s="306"/>
      <c r="P66" s="306"/>
      <c r="Q66" s="306"/>
      <c r="R66" s="307"/>
      <c r="S66" s="308"/>
    </row>
    <row r="67" spans="1:19" ht="31.5" customHeight="1">
      <c r="A67" s="273"/>
      <c r="B67" s="310">
        <v>1</v>
      </c>
      <c r="C67" s="311" t="s">
        <v>101</v>
      </c>
      <c r="D67" s="312">
        <v>43101</v>
      </c>
      <c r="E67" s="313" t="s">
        <v>100</v>
      </c>
      <c r="F67" s="314">
        <v>1500</v>
      </c>
      <c r="G67" s="314">
        <v>84</v>
      </c>
      <c r="H67" s="314">
        <v>84</v>
      </c>
      <c r="I67" s="314">
        <f>ROUND(F67/G67*H67,0)</f>
        <v>1500</v>
      </c>
      <c r="J67" s="314">
        <f>ROUND(I67*25%,0)</f>
        <v>375</v>
      </c>
      <c r="K67" s="314">
        <f>ROUND(I67*10%,0)</f>
        <v>150</v>
      </c>
      <c r="L67" s="314"/>
      <c r="M67" s="314">
        <f>I67-J67-K67-L67</f>
        <v>975</v>
      </c>
      <c r="N67" s="314">
        <f>ROUND(M67*0.1,0)</f>
        <v>98</v>
      </c>
      <c r="O67" s="314">
        <f>I67-J67-K67-N67</f>
        <v>877</v>
      </c>
      <c r="P67" s="409" t="s">
        <v>30</v>
      </c>
      <c r="Q67" s="315">
        <f>ROUND(I67*2.25/100,2)</f>
        <v>33.75</v>
      </c>
      <c r="R67" s="316">
        <f>I67+Q67</f>
        <v>1533.75</v>
      </c>
      <c r="S67" s="308"/>
    </row>
    <row r="68" spans="1:19" ht="31.5" customHeight="1">
      <c r="A68" s="273"/>
      <c r="B68" s="310"/>
      <c r="C68" s="311"/>
      <c r="D68" s="312">
        <v>43132</v>
      </c>
      <c r="E68" s="313"/>
      <c r="F68" s="314">
        <v>1500</v>
      </c>
      <c r="G68" s="314">
        <v>84</v>
      </c>
      <c r="H68" s="314">
        <v>80</v>
      </c>
      <c r="I68" s="314">
        <f>ROUND(F68/G68*H68,0)</f>
        <v>1429</v>
      </c>
      <c r="J68" s="314">
        <f>ROUND(I68*25%,0)</f>
        <v>357</v>
      </c>
      <c r="K68" s="314">
        <f>ROUND(I68*10%,0)</f>
        <v>143</v>
      </c>
      <c r="L68" s="314"/>
      <c r="M68" s="314">
        <f>I68-J68-K68-L68</f>
        <v>929</v>
      </c>
      <c r="N68" s="314">
        <f>ROUND(M68*0.1,0)</f>
        <v>93</v>
      </c>
      <c r="O68" s="314">
        <f>I68-J68-K68-N68</f>
        <v>836</v>
      </c>
      <c r="P68" s="409" t="s">
        <v>30</v>
      </c>
      <c r="Q68" s="315">
        <f>ROUND(I68*2.25/100,2)</f>
        <v>32.15</v>
      </c>
      <c r="R68" s="316">
        <f>I68+Q68</f>
        <v>1461.15</v>
      </c>
      <c r="S68" s="308"/>
    </row>
    <row r="69" spans="1:18" ht="22.5" customHeight="1">
      <c r="A69" s="273"/>
      <c r="B69" s="317" t="s">
        <v>7</v>
      </c>
      <c r="C69" s="318"/>
      <c r="D69" s="318"/>
      <c r="E69" s="319"/>
      <c r="F69" s="320"/>
      <c r="G69" s="320"/>
      <c r="H69" s="320">
        <f>SUM(H67:H68)</f>
        <v>164</v>
      </c>
      <c r="I69" s="320"/>
      <c r="J69" s="320">
        <f aca="true" t="shared" si="4" ref="J69:O69">SUM(J67:J68)</f>
        <v>732</v>
      </c>
      <c r="K69" s="320">
        <f t="shared" si="4"/>
        <v>293</v>
      </c>
      <c r="L69" s="320">
        <f t="shared" si="4"/>
        <v>0</v>
      </c>
      <c r="M69" s="320">
        <f t="shared" si="4"/>
        <v>1904</v>
      </c>
      <c r="N69" s="320">
        <f t="shared" si="4"/>
        <v>191</v>
      </c>
      <c r="O69" s="320">
        <f t="shared" si="4"/>
        <v>1713</v>
      </c>
      <c r="P69" s="320"/>
      <c r="Q69" s="320">
        <f>SUM(Q67:Q68)</f>
        <v>65.9</v>
      </c>
      <c r="R69" s="321">
        <f>SUM(R67:R68)</f>
        <v>2994.9</v>
      </c>
    </row>
    <row r="70" spans="1:18" ht="31.5" customHeight="1">
      <c r="A70" s="273"/>
      <c r="B70" s="310">
        <v>2</v>
      </c>
      <c r="C70" s="311" t="s">
        <v>99</v>
      </c>
      <c r="D70" s="312">
        <v>43101</v>
      </c>
      <c r="E70" s="313" t="s">
        <v>98</v>
      </c>
      <c r="F70" s="314">
        <v>1000</v>
      </c>
      <c r="G70" s="314">
        <v>100</v>
      </c>
      <c r="H70" s="314">
        <v>100</v>
      </c>
      <c r="I70" s="314">
        <f>ROUND(F70/G70*H70,0)</f>
        <v>1000</v>
      </c>
      <c r="J70" s="314">
        <f>ROUND(I70*25%,0)</f>
        <v>250</v>
      </c>
      <c r="K70" s="314">
        <f>ROUND(I70*10%,0)</f>
        <v>100</v>
      </c>
      <c r="L70" s="314"/>
      <c r="M70" s="314">
        <f>I70-J70-K70-L70</f>
        <v>650</v>
      </c>
      <c r="N70" s="314">
        <f>ROUND(M70*0.1,0)</f>
        <v>65</v>
      </c>
      <c r="O70" s="314">
        <f>I70-J70-K70-N70</f>
        <v>585</v>
      </c>
      <c r="P70" s="409" t="s">
        <v>30</v>
      </c>
      <c r="Q70" s="315">
        <f>ROUND(I70*2.25/100,2)</f>
        <v>22.5</v>
      </c>
      <c r="R70" s="316">
        <f>I70+Q70</f>
        <v>1022.5</v>
      </c>
    </row>
    <row r="71" spans="1:19" ht="31.5" customHeight="1">
      <c r="A71" s="273"/>
      <c r="B71" s="310"/>
      <c r="C71" s="311"/>
      <c r="D71" s="312">
        <v>43132</v>
      </c>
      <c r="E71" s="313"/>
      <c r="F71" s="314">
        <v>1000</v>
      </c>
      <c r="G71" s="314">
        <v>100</v>
      </c>
      <c r="H71" s="314">
        <v>94</v>
      </c>
      <c r="I71" s="314">
        <f>ROUND(F71/G71*H71,0)</f>
        <v>940</v>
      </c>
      <c r="J71" s="314">
        <f>ROUND(I71*25%,0)</f>
        <v>235</v>
      </c>
      <c r="K71" s="314">
        <f>ROUND(I71*10%,0)</f>
        <v>94</v>
      </c>
      <c r="L71" s="314"/>
      <c r="M71" s="314">
        <f>I71-J71-K71-L71</f>
        <v>611</v>
      </c>
      <c r="N71" s="314">
        <f>ROUND(M71*0.1,0)</f>
        <v>61</v>
      </c>
      <c r="O71" s="314">
        <f>I71-J71-K71-N71</f>
        <v>550</v>
      </c>
      <c r="P71" s="409" t="s">
        <v>30</v>
      </c>
      <c r="Q71" s="315">
        <f>ROUND(I71*2.25/100,2)</f>
        <v>21.15</v>
      </c>
      <c r="R71" s="316">
        <f>I71+Q71</f>
        <v>961.15</v>
      </c>
      <c r="S71" s="308"/>
    </row>
    <row r="72" spans="1:18" ht="22.5" customHeight="1" thickBot="1">
      <c r="A72" s="273"/>
      <c r="B72" s="317" t="s">
        <v>7</v>
      </c>
      <c r="C72" s="318"/>
      <c r="D72" s="318"/>
      <c r="E72" s="319"/>
      <c r="F72" s="320"/>
      <c r="G72" s="320"/>
      <c r="H72" s="320">
        <f>SUM(H70:H71)</f>
        <v>194</v>
      </c>
      <c r="I72" s="320"/>
      <c r="J72" s="320">
        <f aca="true" t="shared" si="5" ref="J72:R72">SUM(J70:J71)</f>
        <v>485</v>
      </c>
      <c r="K72" s="320">
        <f t="shared" si="5"/>
        <v>194</v>
      </c>
      <c r="L72" s="320">
        <f t="shared" si="5"/>
        <v>0</v>
      </c>
      <c r="M72" s="320">
        <f t="shared" si="5"/>
        <v>1261</v>
      </c>
      <c r="N72" s="320">
        <f t="shared" si="5"/>
        <v>126</v>
      </c>
      <c r="O72" s="320">
        <f t="shared" si="5"/>
        <v>1135</v>
      </c>
      <c r="P72" s="320">
        <f t="shared" si="5"/>
        <v>0</v>
      </c>
      <c r="Q72" s="320">
        <f t="shared" si="5"/>
        <v>43.65</v>
      </c>
      <c r="R72" s="321">
        <f t="shared" si="5"/>
        <v>1983.65</v>
      </c>
    </row>
    <row r="73" spans="1:18" ht="33.75" customHeight="1">
      <c r="A73" s="273"/>
      <c r="B73" s="322" t="s">
        <v>97</v>
      </c>
      <c r="C73" s="323"/>
      <c r="D73" s="323"/>
      <c r="E73" s="324"/>
      <c r="F73" s="325"/>
      <c r="G73" s="325"/>
      <c r="H73" s="326"/>
      <c r="I73" s="326">
        <f aca="true" t="shared" si="6" ref="I73:O74">I67+I70</f>
        <v>2500</v>
      </c>
      <c r="J73" s="326">
        <f t="shared" si="6"/>
        <v>625</v>
      </c>
      <c r="K73" s="326">
        <f t="shared" si="6"/>
        <v>250</v>
      </c>
      <c r="L73" s="326">
        <f t="shared" si="6"/>
        <v>0</v>
      </c>
      <c r="M73" s="326">
        <f t="shared" si="6"/>
        <v>1625</v>
      </c>
      <c r="N73" s="326">
        <f t="shared" si="6"/>
        <v>163</v>
      </c>
      <c r="O73" s="326">
        <f t="shared" si="6"/>
        <v>1462</v>
      </c>
      <c r="P73" s="326"/>
      <c r="Q73" s="326">
        <f>Q67+Q70</f>
        <v>56.25</v>
      </c>
      <c r="R73" s="327">
        <f>R67+R70</f>
        <v>2556.25</v>
      </c>
    </row>
    <row r="74" spans="1:18" ht="33.75" customHeight="1">
      <c r="A74" s="273"/>
      <c r="B74" s="328" t="s">
        <v>96</v>
      </c>
      <c r="C74" s="329"/>
      <c r="D74" s="329"/>
      <c r="E74" s="330"/>
      <c r="F74" s="331"/>
      <c r="G74" s="331"/>
      <c r="H74" s="332"/>
      <c r="I74" s="332">
        <f t="shared" si="6"/>
        <v>2369</v>
      </c>
      <c r="J74" s="332">
        <f t="shared" si="6"/>
        <v>592</v>
      </c>
      <c r="K74" s="332">
        <f t="shared" si="6"/>
        <v>237</v>
      </c>
      <c r="L74" s="332">
        <f t="shared" si="6"/>
        <v>0</v>
      </c>
      <c r="M74" s="332">
        <f t="shared" si="6"/>
        <v>1540</v>
      </c>
      <c r="N74" s="332">
        <f t="shared" si="6"/>
        <v>154</v>
      </c>
      <c r="O74" s="332">
        <f t="shared" si="6"/>
        <v>1386</v>
      </c>
      <c r="P74" s="332"/>
      <c r="Q74" s="332">
        <f>Q68+Q71</f>
        <v>53.3</v>
      </c>
      <c r="R74" s="333">
        <f>R68+R71</f>
        <v>2422.3</v>
      </c>
    </row>
    <row r="75" spans="1:18" ht="33.75" customHeight="1" thickBot="1">
      <c r="A75" s="273"/>
      <c r="B75" s="334" t="s">
        <v>95</v>
      </c>
      <c r="C75" s="335"/>
      <c r="D75" s="335"/>
      <c r="E75" s="336"/>
      <c r="F75" s="337"/>
      <c r="G75" s="337"/>
      <c r="H75" s="338"/>
      <c r="I75" s="338">
        <f aca="true" t="shared" si="7" ref="I75:O75">SUM(I73:I74)</f>
        <v>4869</v>
      </c>
      <c r="J75" s="338">
        <f t="shared" si="7"/>
        <v>1217</v>
      </c>
      <c r="K75" s="338">
        <f t="shared" si="7"/>
        <v>487</v>
      </c>
      <c r="L75" s="338">
        <f t="shared" si="7"/>
        <v>0</v>
      </c>
      <c r="M75" s="338">
        <f t="shared" si="7"/>
        <v>3165</v>
      </c>
      <c r="N75" s="338">
        <f t="shared" si="7"/>
        <v>317</v>
      </c>
      <c r="O75" s="338">
        <f t="shared" si="7"/>
        <v>2848</v>
      </c>
      <c r="P75" s="338"/>
      <c r="Q75" s="338">
        <f>SUM(Q73:Q74)</f>
        <v>109.55</v>
      </c>
      <c r="R75" s="339">
        <f>SUM(R73:R74)</f>
        <v>4978.55</v>
      </c>
    </row>
    <row r="76" spans="1:18" ht="33.75" customHeight="1" thickBot="1">
      <c r="A76" s="273"/>
      <c r="B76" s="410" t="s">
        <v>94</v>
      </c>
      <c r="C76" s="411"/>
      <c r="D76" s="411"/>
      <c r="E76" s="411"/>
      <c r="F76" s="411"/>
      <c r="G76" s="411"/>
      <c r="H76" s="411"/>
      <c r="I76" s="411"/>
      <c r="J76" s="411"/>
      <c r="K76" s="411"/>
      <c r="L76" s="411"/>
      <c r="M76" s="411"/>
      <c r="N76" s="411"/>
      <c r="O76" s="411"/>
      <c r="P76" s="411"/>
      <c r="Q76" s="411"/>
      <c r="R76" s="411"/>
    </row>
    <row r="77" spans="1:18" ht="38.25" customHeight="1">
      <c r="A77" s="273"/>
      <c r="B77" s="412" t="s">
        <v>93</v>
      </c>
      <c r="C77" s="413"/>
      <c r="D77" s="413"/>
      <c r="E77" s="414"/>
      <c r="F77" s="415"/>
      <c r="G77" s="415"/>
      <c r="H77" s="415"/>
      <c r="I77" s="416">
        <f aca="true" t="shared" si="8" ref="I77:O78">I21+I73</f>
        <v>4450</v>
      </c>
      <c r="J77" s="416">
        <f t="shared" si="8"/>
        <v>1113</v>
      </c>
      <c r="K77" s="416">
        <f t="shared" si="8"/>
        <v>445</v>
      </c>
      <c r="L77" s="416">
        <f t="shared" si="8"/>
        <v>0</v>
      </c>
      <c r="M77" s="416">
        <f t="shared" si="8"/>
        <v>2892</v>
      </c>
      <c r="N77" s="416">
        <f t="shared" si="8"/>
        <v>290</v>
      </c>
      <c r="O77" s="416">
        <f t="shared" si="8"/>
        <v>2602</v>
      </c>
      <c r="P77" s="416"/>
      <c r="Q77" s="416">
        <f>Q21+Q73</f>
        <v>100.13</v>
      </c>
      <c r="R77" s="416">
        <f>R21+R73</f>
        <v>4550.13</v>
      </c>
    </row>
    <row r="78" spans="1:18" ht="38.25" customHeight="1" thickBot="1">
      <c r="A78" s="273"/>
      <c r="B78" s="417" t="s">
        <v>79</v>
      </c>
      <c r="C78" s="418"/>
      <c r="D78" s="418"/>
      <c r="E78" s="419"/>
      <c r="F78" s="420"/>
      <c r="G78" s="420"/>
      <c r="H78" s="420"/>
      <c r="I78" s="416">
        <f t="shared" si="8"/>
        <v>4494</v>
      </c>
      <c r="J78" s="416">
        <f t="shared" si="8"/>
        <v>1123</v>
      </c>
      <c r="K78" s="416">
        <f t="shared" si="8"/>
        <v>450</v>
      </c>
      <c r="L78" s="416">
        <f t="shared" si="8"/>
        <v>0</v>
      </c>
      <c r="M78" s="416">
        <f t="shared" si="8"/>
        <v>2921</v>
      </c>
      <c r="N78" s="416">
        <f t="shared" si="8"/>
        <v>292</v>
      </c>
      <c r="O78" s="416">
        <f t="shared" si="8"/>
        <v>2629</v>
      </c>
      <c r="P78" s="416"/>
      <c r="Q78" s="416">
        <f>Q22+Q74</f>
        <v>101.11</v>
      </c>
      <c r="R78" s="416">
        <f>R22+R74</f>
        <v>4595.110000000001</v>
      </c>
    </row>
    <row r="79" spans="2:21" s="421" customFormat="1" ht="33.75" customHeight="1" thickBot="1">
      <c r="B79" s="422" t="s">
        <v>62</v>
      </c>
      <c r="C79" s="423"/>
      <c r="D79" s="423"/>
      <c r="E79" s="424"/>
      <c r="F79" s="425"/>
      <c r="G79" s="425"/>
      <c r="H79" s="425"/>
      <c r="I79" s="426">
        <f aca="true" t="shared" si="9" ref="I79:O79">SUM(I77:I78)</f>
        <v>8944</v>
      </c>
      <c r="J79" s="426">
        <f t="shared" si="9"/>
        <v>2236</v>
      </c>
      <c r="K79" s="426">
        <f t="shared" si="9"/>
        <v>895</v>
      </c>
      <c r="L79" s="426">
        <f t="shared" si="9"/>
        <v>0</v>
      </c>
      <c r="M79" s="426">
        <f t="shared" si="9"/>
        <v>5813</v>
      </c>
      <c r="N79" s="426">
        <f t="shared" si="9"/>
        <v>582</v>
      </c>
      <c r="O79" s="426">
        <f t="shared" si="9"/>
        <v>5231</v>
      </c>
      <c r="P79" s="426"/>
      <c r="Q79" s="426">
        <f>SUM(Q77:Q78)</f>
        <v>201.24</v>
      </c>
      <c r="R79" s="426">
        <f>SUM(R77:R78)</f>
        <v>9145.240000000002</v>
      </c>
      <c r="S79" s="276"/>
      <c r="T79" s="277"/>
      <c r="U79" s="277"/>
    </row>
    <row r="80" spans="9:21" ht="15">
      <c r="I80" s="267"/>
      <c r="J80" s="391"/>
      <c r="K80" s="427"/>
      <c r="S80" s="267"/>
      <c r="T80" s="267"/>
      <c r="U80" s="267"/>
    </row>
    <row r="81" spans="9:21" ht="15">
      <c r="I81" s="267"/>
      <c r="J81" s="391"/>
      <c r="K81" s="427"/>
      <c r="S81" s="267"/>
      <c r="T81" s="267"/>
      <c r="U81" s="391"/>
    </row>
    <row r="82" spans="9:21" ht="15.75">
      <c r="I82" s="267"/>
      <c r="J82" s="391"/>
      <c r="K82" s="428"/>
      <c r="L82" s="429"/>
      <c r="S82" s="267"/>
      <c r="T82" s="267"/>
      <c r="U82" s="267"/>
    </row>
    <row r="83" spans="1:21" ht="24.75" customHeight="1">
      <c r="A83" s="273"/>
      <c r="B83" s="263"/>
      <c r="C83" s="388"/>
      <c r="D83" s="347"/>
      <c r="E83" s="347"/>
      <c r="F83" s="347"/>
      <c r="G83" s="347"/>
      <c r="H83" s="347"/>
      <c r="I83" s="347"/>
      <c r="J83" s="389"/>
      <c r="K83" s="430"/>
      <c r="L83" s="263"/>
      <c r="M83" s="263"/>
      <c r="N83" s="263"/>
      <c r="O83" s="263"/>
      <c r="P83" s="263"/>
      <c r="Q83" s="263"/>
      <c r="R83" s="263"/>
      <c r="S83" s="263"/>
      <c r="T83" s="263"/>
      <c r="U83" s="263"/>
    </row>
    <row r="84" spans="3:21" s="273" customFormat="1" ht="15.75">
      <c r="C84" s="392" t="s">
        <v>27</v>
      </c>
      <c r="D84" s="263"/>
      <c r="E84" s="263"/>
      <c r="F84" s="263"/>
      <c r="G84" s="263"/>
      <c r="H84" s="263"/>
      <c r="I84" s="263"/>
      <c r="J84" s="266"/>
      <c r="K84" s="431"/>
      <c r="L84" s="263"/>
      <c r="M84" s="263"/>
      <c r="N84" s="263"/>
      <c r="O84" s="263"/>
      <c r="P84" s="263"/>
      <c r="Q84" s="263"/>
      <c r="R84" s="263"/>
      <c r="S84" s="263"/>
      <c r="T84" s="263"/>
      <c r="U84" s="263"/>
    </row>
    <row r="85" spans="2:21" ht="15.75">
      <c r="B85" s="277"/>
      <c r="C85" s="392"/>
      <c r="I85" s="267"/>
      <c r="J85" s="391"/>
      <c r="K85" s="427"/>
      <c r="S85" s="267"/>
      <c r="T85" s="267"/>
      <c r="U85" s="267"/>
    </row>
    <row r="86" spans="2:21" ht="15.75">
      <c r="B86" s="277"/>
      <c r="C86" s="432" t="s">
        <v>144</v>
      </c>
      <c r="I86" s="267"/>
      <c r="J86" s="391"/>
      <c r="K86" s="427"/>
      <c r="S86" s="267"/>
      <c r="T86" s="267"/>
      <c r="U86" s="267"/>
    </row>
    <row r="87" spans="9:21" ht="15">
      <c r="I87" s="267"/>
      <c r="J87" s="391"/>
      <c r="K87" s="427"/>
      <c r="S87" s="267"/>
      <c r="T87" s="267"/>
      <c r="U87" s="267"/>
    </row>
    <row r="88" spans="3:21" ht="30">
      <c r="C88" s="433" t="s">
        <v>147</v>
      </c>
      <c r="I88" s="267"/>
      <c r="J88" s="391"/>
      <c r="K88" s="427"/>
      <c r="S88" s="267"/>
      <c r="T88" s="267"/>
      <c r="U88" s="267"/>
    </row>
    <row r="89" spans="9:21" ht="15">
      <c r="I89" s="267"/>
      <c r="J89" s="391"/>
      <c r="K89" s="427"/>
      <c r="S89" s="267"/>
      <c r="T89" s="267"/>
      <c r="U89" s="267"/>
    </row>
    <row r="90" spans="9:21" ht="15">
      <c r="I90" s="267"/>
      <c r="J90" s="391"/>
      <c r="K90" s="427"/>
      <c r="S90" s="267"/>
      <c r="T90" s="267"/>
      <c r="U90" s="267"/>
    </row>
    <row r="91" spans="9:21" ht="15">
      <c r="I91" s="267"/>
      <c r="J91" s="391"/>
      <c r="K91" s="427"/>
      <c r="S91" s="267"/>
      <c r="T91" s="267"/>
      <c r="U91" s="267"/>
    </row>
    <row r="92" spans="9:21" ht="15">
      <c r="I92" s="267"/>
      <c r="J92" s="391"/>
      <c r="K92" s="427"/>
      <c r="S92" s="267"/>
      <c r="T92" s="267"/>
      <c r="U92" s="267"/>
    </row>
    <row r="93" spans="9:21" ht="15">
      <c r="I93" s="267"/>
      <c r="J93" s="391"/>
      <c r="K93" s="427"/>
      <c r="S93" s="267"/>
      <c r="T93" s="267"/>
      <c r="U93" s="267"/>
    </row>
    <row r="94" spans="3:21" ht="21">
      <c r="C94" s="395"/>
      <c r="D94" s="396"/>
      <c r="E94" s="396"/>
      <c r="F94" s="396"/>
      <c r="G94" s="396"/>
      <c r="I94" s="267"/>
      <c r="J94" s="391"/>
      <c r="K94" s="427"/>
      <c r="S94" s="267"/>
      <c r="T94" s="267"/>
      <c r="U94" s="267"/>
    </row>
    <row r="95" spans="3:21" ht="15.75">
      <c r="C95" s="397"/>
      <c r="D95" s="398"/>
      <c r="E95" s="398"/>
      <c r="F95" s="398"/>
      <c r="G95" s="398"/>
      <c r="H95" s="399"/>
      <c r="I95" s="399"/>
      <c r="J95" s="400"/>
      <c r="K95" s="434"/>
      <c r="L95" s="399"/>
      <c r="S95" s="267"/>
      <c r="T95" s="267"/>
      <c r="U95" s="267"/>
    </row>
  </sheetData>
  <sheetProtection/>
  <mergeCells count="74">
    <mergeCell ref="B79:E79"/>
    <mergeCell ref="B72:E72"/>
    <mergeCell ref="B73:E73"/>
    <mergeCell ref="B74:E74"/>
    <mergeCell ref="B75:E75"/>
    <mergeCell ref="B77:E77"/>
    <mergeCell ref="B78:E78"/>
    <mergeCell ref="B67:B68"/>
    <mergeCell ref="C67:C68"/>
    <mergeCell ref="E67:E68"/>
    <mergeCell ref="B69:E69"/>
    <mergeCell ref="B70:B71"/>
    <mergeCell ref="C70:C71"/>
    <mergeCell ref="E70:E71"/>
    <mergeCell ref="F42:G42"/>
    <mergeCell ref="C43:G43"/>
    <mergeCell ref="H44:K44"/>
    <mergeCell ref="C63:E63"/>
    <mergeCell ref="D64:F64"/>
    <mergeCell ref="B66:R66"/>
    <mergeCell ref="F36:G36"/>
    <mergeCell ref="F37:G37"/>
    <mergeCell ref="F38:G38"/>
    <mergeCell ref="F39:G39"/>
    <mergeCell ref="F40:G40"/>
    <mergeCell ref="F41:G41"/>
    <mergeCell ref="F31:G31"/>
    <mergeCell ref="F32:G32"/>
    <mergeCell ref="F33:G33"/>
    <mergeCell ref="F34:G34"/>
    <mergeCell ref="I34:N34"/>
    <mergeCell ref="F35:G35"/>
    <mergeCell ref="B22:E22"/>
    <mergeCell ref="B23:E23"/>
    <mergeCell ref="F28:G28"/>
    <mergeCell ref="N28:T28"/>
    <mergeCell ref="F29:G29"/>
    <mergeCell ref="F30:G30"/>
    <mergeCell ref="B17:E17"/>
    <mergeCell ref="B18:B19"/>
    <mergeCell ref="C18:C19"/>
    <mergeCell ref="E18:E19"/>
    <mergeCell ref="B20:E20"/>
    <mergeCell ref="B21:E21"/>
    <mergeCell ref="P11:P12"/>
    <mergeCell ref="Q11:Q12"/>
    <mergeCell ref="R11:R12"/>
    <mergeCell ref="S11:S13"/>
    <mergeCell ref="B14:R14"/>
    <mergeCell ref="B15:B16"/>
    <mergeCell ref="C15:C16"/>
    <mergeCell ref="E15:E16"/>
    <mergeCell ref="I11:I12"/>
    <mergeCell ref="J11:K11"/>
    <mergeCell ref="L11:L12"/>
    <mergeCell ref="M11:M12"/>
    <mergeCell ref="N11:N12"/>
    <mergeCell ref="O11:O12"/>
    <mergeCell ref="B7:R7"/>
    <mergeCell ref="B8:R8"/>
    <mergeCell ref="B10:E10"/>
    <mergeCell ref="B11:B12"/>
    <mergeCell ref="C11:C12"/>
    <mergeCell ref="D11:D12"/>
    <mergeCell ref="E11:E12"/>
    <mergeCell ref="F11:F12"/>
    <mergeCell ref="G11:G12"/>
    <mergeCell ref="H11:H12"/>
    <mergeCell ref="B1:F1"/>
    <mergeCell ref="N1:R1"/>
    <mergeCell ref="B2:F2"/>
    <mergeCell ref="B3:F3"/>
    <mergeCell ref="B4:F4"/>
    <mergeCell ref="B5:F5"/>
  </mergeCells>
  <printOptions/>
  <pageMargins left="0.7" right="0.7" top="0.75" bottom="0.75" header="0.3" footer="0.3"/>
  <pageSetup fitToHeight="0" fitToWidth="1" horizontalDpi="600" verticalDpi="600" orientation="landscape" paperSize="8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9"/>
  <sheetViews>
    <sheetView zoomScale="70" zoomScaleNormal="70" zoomScaleSheetLayoutView="90" zoomScalePageLayoutView="0" workbookViewId="0" topLeftCell="A1">
      <selection activeCell="B10" sqref="B10:E10"/>
    </sheetView>
  </sheetViews>
  <sheetFormatPr defaultColWidth="9.140625" defaultRowHeight="15"/>
  <cols>
    <col min="1" max="1" width="3.00390625" style="24" customWidth="1"/>
    <col min="2" max="2" width="6.421875" style="16" customWidth="1"/>
    <col min="3" max="3" width="46.421875" style="112" customWidth="1"/>
    <col min="4" max="5" width="22.7109375" style="16" customWidth="1"/>
    <col min="6" max="6" width="22.57421875" style="16" customWidth="1"/>
    <col min="7" max="7" width="16.57421875" style="16" customWidth="1"/>
    <col min="8" max="9" width="10.140625" style="16" customWidth="1"/>
    <col min="10" max="10" width="15.28125" style="107" customWidth="1"/>
    <col min="11" max="11" width="19.8515625" style="108" customWidth="1"/>
    <col min="12" max="12" width="17.421875" style="107" customWidth="1"/>
    <col min="13" max="13" width="24.421875" style="16" bestFit="1" customWidth="1"/>
    <col min="14" max="14" width="24.8515625" style="16" customWidth="1"/>
    <col min="15" max="17" width="13.8515625" style="16" customWidth="1"/>
    <col min="18" max="18" width="29.28125" style="16" customWidth="1"/>
    <col min="19" max="19" width="27.8515625" style="16" customWidth="1"/>
    <col min="20" max="20" width="36.57421875" style="16" bestFit="1" customWidth="1"/>
    <col min="21" max="21" width="19.421875" style="16" customWidth="1"/>
    <col min="22" max="16384" width="9.140625" style="24" customWidth="1"/>
  </cols>
  <sheetData>
    <row r="1" spans="2:23" s="1" customFormat="1" ht="24" customHeight="1">
      <c r="B1" s="170" t="s">
        <v>26</v>
      </c>
      <c r="C1" s="170"/>
      <c r="D1" s="170"/>
      <c r="E1" s="170"/>
      <c r="F1" s="170"/>
      <c r="G1" s="2"/>
      <c r="H1" s="3"/>
      <c r="I1" s="3"/>
      <c r="J1" s="4"/>
      <c r="K1" s="5"/>
      <c r="L1" s="4"/>
      <c r="M1" s="3"/>
      <c r="N1" s="3"/>
      <c r="O1" s="3"/>
      <c r="Q1" s="171" t="s">
        <v>39</v>
      </c>
      <c r="R1" s="171"/>
      <c r="S1" s="171"/>
      <c r="T1" s="171"/>
      <c r="U1" s="171"/>
      <c r="V1" s="6"/>
      <c r="W1" s="6"/>
    </row>
    <row r="2" spans="2:21" s="1" customFormat="1" ht="24" customHeight="1">
      <c r="B2" s="170" t="s">
        <v>88</v>
      </c>
      <c r="C2" s="170"/>
      <c r="D2" s="170"/>
      <c r="E2" s="170"/>
      <c r="F2" s="170"/>
      <c r="G2" s="7"/>
      <c r="H2" s="8"/>
      <c r="I2" s="8"/>
      <c r="J2" s="9"/>
      <c r="K2" s="10"/>
      <c r="L2" s="9"/>
      <c r="M2" s="8"/>
      <c r="N2" s="8"/>
      <c r="O2" s="8"/>
      <c r="P2" s="8"/>
      <c r="Q2" s="8"/>
      <c r="R2" s="8"/>
      <c r="S2" s="11"/>
      <c r="T2" s="11"/>
      <c r="U2" s="12"/>
    </row>
    <row r="3" spans="1:14" s="16" customFormat="1" ht="24" customHeight="1">
      <c r="A3" s="13"/>
      <c r="B3" s="170" t="s">
        <v>19</v>
      </c>
      <c r="C3" s="170"/>
      <c r="D3" s="170"/>
      <c r="E3" s="170"/>
      <c r="F3" s="170"/>
      <c r="G3" s="12"/>
      <c r="H3" s="12"/>
      <c r="I3" s="12"/>
      <c r="J3" s="14"/>
      <c r="K3" s="15"/>
      <c r="L3" s="14"/>
      <c r="M3" s="12"/>
      <c r="N3" s="12"/>
    </row>
    <row r="4" spans="1:21" s="16" customFormat="1" ht="24" customHeight="1">
      <c r="A4" s="13"/>
      <c r="B4" s="170" t="s">
        <v>38</v>
      </c>
      <c r="C4" s="170"/>
      <c r="D4" s="170"/>
      <c r="E4" s="170"/>
      <c r="F4" s="170"/>
      <c r="G4" s="12"/>
      <c r="H4" s="12"/>
      <c r="I4" s="12"/>
      <c r="J4" s="14"/>
      <c r="K4" s="15"/>
      <c r="L4" s="14"/>
      <c r="M4" s="12"/>
      <c r="N4" s="12"/>
      <c r="O4" s="12"/>
      <c r="P4" s="12"/>
      <c r="Q4" s="12"/>
      <c r="R4" s="12"/>
      <c r="S4" s="12"/>
      <c r="T4" s="12"/>
      <c r="U4" s="12"/>
    </row>
    <row r="5" spans="1:21" s="16" customFormat="1" ht="24" customHeight="1">
      <c r="A5" s="13"/>
      <c r="B5" s="170" t="s">
        <v>47</v>
      </c>
      <c r="C5" s="170"/>
      <c r="D5" s="170"/>
      <c r="E5" s="170"/>
      <c r="F5" s="170"/>
      <c r="G5" s="7"/>
      <c r="H5" s="7"/>
      <c r="I5" s="7"/>
      <c r="J5" s="17"/>
      <c r="K5" s="18"/>
      <c r="L5" s="19"/>
      <c r="M5" s="20"/>
      <c r="N5" s="20"/>
      <c r="O5" s="20"/>
      <c r="P5" s="20"/>
      <c r="Q5" s="20"/>
      <c r="R5" s="21"/>
      <c r="S5" s="21"/>
      <c r="T5" s="21"/>
      <c r="U5" s="12"/>
    </row>
    <row r="6" spans="1:21" ht="9.75" customHeight="1">
      <c r="A6" s="22"/>
      <c r="B6" s="12"/>
      <c r="C6" s="23"/>
      <c r="D6" s="20"/>
      <c r="E6" s="20"/>
      <c r="F6" s="20"/>
      <c r="G6" s="20"/>
      <c r="H6" s="20"/>
      <c r="I6" s="20"/>
      <c r="J6" s="19"/>
      <c r="K6" s="18"/>
      <c r="L6" s="19"/>
      <c r="M6" s="20"/>
      <c r="N6" s="20"/>
      <c r="O6" s="20"/>
      <c r="P6" s="20"/>
      <c r="Q6" s="20"/>
      <c r="R6" s="21"/>
      <c r="S6" s="21"/>
      <c r="T6" s="21"/>
      <c r="U6" s="12"/>
    </row>
    <row r="7" spans="1:21" ht="30" customHeight="1">
      <c r="A7" s="22"/>
      <c r="B7" s="174" t="s">
        <v>10</v>
      </c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</row>
    <row r="8" spans="1:21" ht="21" customHeight="1">
      <c r="A8" s="22"/>
      <c r="B8" s="174" t="s">
        <v>12</v>
      </c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</row>
    <row r="9" spans="1:21" ht="153" customHeight="1">
      <c r="A9" s="22"/>
      <c r="B9" s="25"/>
      <c r="C9" s="26"/>
      <c r="D9" s="25"/>
      <c r="E9" s="25"/>
      <c r="F9" s="25"/>
      <c r="G9" s="25"/>
      <c r="H9" s="25"/>
      <c r="I9" s="25"/>
      <c r="J9" s="27"/>
      <c r="K9" s="28"/>
      <c r="L9" s="27"/>
      <c r="M9" s="25"/>
      <c r="N9" s="25"/>
      <c r="O9" s="25"/>
      <c r="P9" s="25"/>
      <c r="Q9" s="25"/>
      <c r="R9" s="29"/>
      <c r="S9" s="25"/>
      <c r="T9" s="30"/>
      <c r="U9" s="25"/>
    </row>
    <row r="10" spans="1:21" ht="29.25" customHeight="1" thickBot="1">
      <c r="A10" s="22"/>
      <c r="B10" s="175" t="s">
        <v>154</v>
      </c>
      <c r="C10" s="175"/>
      <c r="D10" s="175"/>
      <c r="E10" s="175"/>
      <c r="F10" s="25"/>
      <c r="G10" s="25"/>
      <c r="H10" s="25"/>
      <c r="I10" s="25"/>
      <c r="J10" s="27"/>
      <c r="K10" s="28"/>
      <c r="L10" s="27"/>
      <c r="M10" s="25"/>
      <c r="N10" s="25"/>
      <c r="O10" s="25"/>
      <c r="P10" s="25"/>
      <c r="Q10" s="25"/>
      <c r="R10" s="25"/>
      <c r="S10" s="25"/>
      <c r="T10" s="25"/>
      <c r="U10" s="25"/>
    </row>
    <row r="11" spans="1:21" s="31" customFormat="1" ht="76.5" customHeight="1">
      <c r="A11" s="21"/>
      <c r="B11" s="176" t="s">
        <v>1</v>
      </c>
      <c r="C11" s="178" t="s">
        <v>44</v>
      </c>
      <c r="D11" s="168" t="s">
        <v>11</v>
      </c>
      <c r="E11" s="168" t="s">
        <v>21</v>
      </c>
      <c r="F11" s="168" t="s">
        <v>67</v>
      </c>
      <c r="G11" s="168" t="s">
        <v>68</v>
      </c>
      <c r="H11" s="168" t="s">
        <v>20</v>
      </c>
      <c r="I11" s="168" t="s">
        <v>43</v>
      </c>
      <c r="J11" s="191" t="s">
        <v>31</v>
      </c>
      <c r="K11" s="191" t="s">
        <v>80</v>
      </c>
      <c r="L11" s="250" t="s">
        <v>46</v>
      </c>
      <c r="M11" s="172" t="s">
        <v>54</v>
      </c>
      <c r="N11" s="172"/>
      <c r="O11" s="172" t="s">
        <v>53</v>
      </c>
      <c r="P11" s="172" t="s">
        <v>2</v>
      </c>
      <c r="Q11" s="172" t="s">
        <v>3</v>
      </c>
      <c r="R11" s="172" t="s">
        <v>4</v>
      </c>
      <c r="S11" s="172" t="s">
        <v>52</v>
      </c>
      <c r="T11" s="172" t="s">
        <v>71</v>
      </c>
      <c r="U11" s="182" t="s">
        <v>87</v>
      </c>
    </row>
    <row r="12" spans="1:21" s="31" customFormat="1" ht="138" customHeight="1">
      <c r="A12" s="21"/>
      <c r="B12" s="177"/>
      <c r="C12" s="179"/>
      <c r="D12" s="169"/>
      <c r="E12" s="169"/>
      <c r="F12" s="169"/>
      <c r="G12" s="169"/>
      <c r="H12" s="169"/>
      <c r="I12" s="169"/>
      <c r="J12" s="192"/>
      <c r="K12" s="192"/>
      <c r="L12" s="251"/>
      <c r="M12" s="32" t="s">
        <v>69</v>
      </c>
      <c r="N12" s="32" t="s">
        <v>70</v>
      </c>
      <c r="O12" s="173"/>
      <c r="P12" s="173"/>
      <c r="Q12" s="173"/>
      <c r="R12" s="173"/>
      <c r="S12" s="173"/>
      <c r="T12" s="173"/>
      <c r="U12" s="183"/>
    </row>
    <row r="13" spans="2:21" s="34" customFormat="1" ht="79.5" customHeight="1" thickBot="1">
      <c r="B13" s="35">
        <v>0</v>
      </c>
      <c r="C13" s="36">
        <v>1</v>
      </c>
      <c r="D13" s="37">
        <v>2</v>
      </c>
      <c r="E13" s="37">
        <v>3</v>
      </c>
      <c r="F13" s="37">
        <v>4</v>
      </c>
      <c r="G13" s="37">
        <v>5</v>
      </c>
      <c r="H13" s="37">
        <v>6</v>
      </c>
      <c r="I13" s="37">
        <v>7</v>
      </c>
      <c r="J13" s="38" t="s">
        <v>45</v>
      </c>
      <c r="K13" s="39" t="s">
        <v>81</v>
      </c>
      <c r="L13" s="38" t="s">
        <v>66</v>
      </c>
      <c r="M13" s="37" t="s">
        <v>82</v>
      </c>
      <c r="N13" s="37" t="s">
        <v>83</v>
      </c>
      <c r="O13" s="37">
        <v>13</v>
      </c>
      <c r="P13" s="37" t="s">
        <v>73</v>
      </c>
      <c r="Q13" s="37" t="s">
        <v>74</v>
      </c>
      <c r="R13" s="37" t="s">
        <v>75</v>
      </c>
      <c r="S13" s="37">
        <v>17</v>
      </c>
      <c r="T13" s="40" t="s">
        <v>72</v>
      </c>
      <c r="U13" s="41" t="s">
        <v>84</v>
      </c>
    </row>
    <row r="14" spans="1:21" s="31" customFormat="1" ht="29.25" customHeight="1">
      <c r="A14" s="21"/>
      <c r="B14" s="185" t="s">
        <v>35</v>
      </c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7"/>
    </row>
    <row r="15" spans="1:21" ht="31.5" customHeight="1">
      <c r="A15" s="22"/>
      <c r="B15" s="188">
        <v>1</v>
      </c>
      <c r="C15" s="189" t="s">
        <v>48</v>
      </c>
      <c r="D15" s="42">
        <v>43101</v>
      </c>
      <c r="E15" s="190" t="s">
        <v>40</v>
      </c>
      <c r="F15" s="43">
        <v>4000</v>
      </c>
      <c r="G15" s="43">
        <v>100</v>
      </c>
      <c r="H15" s="43">
        <f>20*8</f>
        <v>160</v>
      </c>
      <c r="I15" s="43">
        <v>121</v>
      </c>
      <c r="J15" s="43">
        <f>ROUND((F15+G15)/H15*I15,0)</f>
        <v>3101</v>
      </c>
      <c r="K15" s="43">
        <f>ROUND(F15/H15*I15*50%,0)</f>
        <v>1513</v>
      </c>
      <c r="L15" s="43">
        <f>J15+K15</f>
        <v>4614</v>
      </c>
      <c r="M15" s="43">
        <f>ROUND(L15*25%,0)</f>
        <v>1154</v>
      </c>
      <c r="N15" s="43">
        <f>ROUND(L15*10%,0)</f>
        <v>461</v>
      </c>
      <c r="O15" s="43"/>
      <c r="P15" s="43">
        <f>L15-M15-N15-O15</f>
        <v>2999</v>
      </c>
      <c r="Q15" s="43">
        <f>ROUND(P15*0.1,0)</f>
        <v>300</v>
      </c>
      <c r="R15" s="43">
        <f>L15-M15-N15-Q15</f>
        <v>2699</v>
      </c>
      <c r="S15" s="43" t="s">
        <v>30</v>
      </c>
      <c r="T15" s="44">
        <f>ROUND(L15*2.25/100,2)</f>
        <v>103.82</v>
      </c>
      <c r="U15" s="45">
        <f>L15+T15</f>
        <v>4717.82</v>
      </c>
    </row>
    <row r="16" spans="1:21" ht="31.5" customHeight="1">
      <c r="A16" s="22"/>
      <c r="B16" s="188"/>
      <c r="C16" s="189"/>
      <c r="D16" s="42">
        <v>43132</v>
      </c>
      <c r="E16" s="190"/>
      <c r="F16" s="43">
        <v>4000</v>
      </c>
      <c r="G16" s="43">
        <v>100</v>
      </c>
      <c r="H16" s="43">
        <v>160</v>
      </c>
      <c r="I16" s="43">
        <v>76</v>
      </c>
      <c r="J16" s="43">
        <f>ROUND((F16+G16)/H16*I16,0)</f>
        <v>1948</v>
      </c>
      <c r="K16" s="43">
        <f>ROUND(F16/H16*I16*50%,0)</f>
        <v>950</v>
      </c>
      <c r="L16" s="43">
        <f>J16+K16</f>
        <v>2898</v>
      </c>
      <c r="M16" s="43">
        <f>ROUND(L16*25%,0)</f>
        <v>725</v>
      </c>
      <c r="N16" s="43">
        <f>ROUND(L16*10%,0)</f>
        <v>290</v>
      </c>
      <c r="O16" s="43"/>
      <c r="P16" s="43">
        <f>L16-M16-N16-O16</f>
        <v>1883</v>
      </c>
      <c r="Q16" s="43">
        <f>ROUND(P16*0.1,0)</f>
        <v>188</v>
      </c>
      <c r="R16" s="43">
        <f>L16-M16-N16-Q16</f>
        <v>1695</v>
      </c>
      <c r="S16" s="43"/>
      <c r="T16" s="44">
        <f>ROUND(L16*2.25/100,2)</f>
        <v>65.21</v>
      </c>
      <c r="U16" s="45">
        <f>L16+T16</f>
        <v>2963.21</v>
      </c>
    </row>
    <row r="17" spans="1:21" ht="22.5" customHeight="1">
      <c r="A17" s="22"/>
      <c r="B17" s="233" t="s">
        <v>7</v>
      </c>
      <c r="C17" s="194"/>
      <c r="D17" s="194"/>
      <c r="E17" s="195"/>
      <c r="F17" s="46"/>
      <c r="G17" s="46"/>
      <c r="H17" s="46"/>
      <c r="I17" s="46"/>
      <c r="J17" s="46"/>
      <c r="K17" s="47"/>
      <c r="L17" s="46">
        <f>SUM(L15:L16)</f>
        <v>7512</v>
      </c>
      <c r="M17" s="46">
        <f aca="true" t="shared" si="0" ref="M17:U17">SUM(M15:M16)</f>
        <v>1879</v>
      </c>
      <c r="N17" s="46">
        <f t="shared" si="0"/>
        <v>751</v>
      </c>
      <c r="O17" s="46">
        <f t="shared" si="0"/>
        <v>0</v>
      </c>
      <c r="P17" s="46">
        <f t="shared" si="0"/>
        <v>4882</v>
      </c>
      <c r="Q17" s="46">
        <f t="shared" si="0"/>
        <v>488</v>
      </c>
      <c r="R17" s="46">
        <f t="shared" si="0"/>
        <v>4394</v>
      </c>
      <c r="S17" s="46">
        <f t="shared" si="0"/>
        <v>0</v>
      </c>
      <c r="T17" s="46">
        <f t="shared" si="0"/>
        <v>169.02999999999997</v>
      </c>
      <c r="U17" s="46">
        <f t="shared" si="0"/>
        <v>7681.03</v>
      </c>
    </row>
    <row r="18" spans="1:21" ht="31.5" customHeight="1">
      <c r="A18" s="22"/>
      <c r="B18" s="188">
        <v>2</v>
      </c>
      <c r="C18" s="189" t="s">
        <v>49</v>
      </c>
      <c r="D18" s="42">
        <v>43101</v>
      </c>
      <c r="E18" s="190" t="s">
        <v>41</v>
      </c>
      <c r="F18" s="43">
        <v>3500</v>
      </c>
      <c r="G18" s="43"/>
      <c r="H18" s="43">
        <v>160</v>
      </c>
      <c r="I18" s="43">
        <v>88</v>
      </c>
      <c r="J18" s="43">
        <f>ROUND((F18+G18)/H18*I18,0)</f>
        <v>1925</v>
      </c>
      <c r="K18" s="43">
        <f>ROUND(F18/H18*I18*50%,0)</f>
        <v>963</v>
      </c>
      <c r="L18" s="43">
        <f>J18+K18</f>
        <v>2888</v>
      </c>
      <c r="M18" s="43">
        <f>ROUND(L18*25%,0)</f>
        <v>722</v>
      </c>
      <c r="N18" s="43">
        <f>ROUND(L18*10%,0)</f>
        <v>289</v>
      </c>
      <c r="O18" s="43"/>
      <c r="P18" s="43">
        <f>L18-M18-N18-O18</f>
        <v>1877</v>
      </c>
      <c r="Q18" s="43">
        <f>ROUND(P18*0.1,0)</f>
        <v>188</v>
      </c>
      <c r="R18" s="43">
        <f>L18-M18-N18-Q18</f>
        <v>1689</v>
      </c>
      <c r="S18" s="43" t="s">
        <v>30</v>
      </c>
      <c r="T18" s="44">
        <f>ROUND(L18*2.25/100,2)</f>
        <v>64.98</v>
      </c>
      <c r="U18" s="45">
        <f>L18+T18</f>
        <v>2952.98</v>
      </c>
    </row>
    <row r="19" spans="1:21" ht="31.5" customHeight="1">
      <c r="A19" s="22"/>
      <c r="B19" s="188"/>
      <c r="C19" s="189"/>
      <c r="D19" s="42">
        <v>43132</v>
      </c>
      <c r="E19" s="190"/>
      <c r="F19" s="43">
        <v>3500</v>
      </c>
      <c r="G19" s="43"/>
      <c r="H19" s="43">
        <v>160</v>
      </c>
      <c r="I19" s="43">
        <v>65</v>
      </c>
      <c r="J19" s="43">
        <f>ROUND((F19+G19)/H19*I19,0)</f>
        <v>1422</v>
      </c>
      <c r="K19" s="43">
        <f>ROUND(F19/H19*I19*50%,0)</f>
        <v>711</v>
      </c>
      <c r="L19" s="43">
        <f>J19+K19</f>
        <v>2133</v>
      </c>
      <c r="M19" s="43">
        <f>ROUND(L19*25%,0)</f>
        <v>533</v>
      </c>
      <c r="N19" s="43">
        <f>ROUND(L19*10%,0)</f>
        <v>213</v>
      </c>
      <c r="O19" s="43"/>
      <c r="P19" s="43">
        <f>L19-M19-N19-O19</f>
        <v>1387</v>
      </c>
      <c r="Q19" s="43">
        <f>ROUND(P19*0.1,0)</f>
        <v>139</v>
      </c>
      <c r="R19" s="43">
        <f>L19-M19-N19-Q19</f>
        <v>1248</v>
      </c>
      <c r="S19" s="43"/>
      <c r="T19" s="44">
        <f>ROUND(L19*2.25/100,2)</f>
        <v>47.99</v>
      </c>
      <c r="U19" s="45">
        <f>L19+T19</f>
        <v>2180.99</v>
      </c>
    </row>
    <row r="20" spans="1:21" ht="22.5" customHeight="1">
      <c r="A20" s="22"/>
      <c r="B20" s="233" t="s">
        <v>7</v>
      </c>
      <c r="C20" s="194"/>
      <c r="D20" s="194"/>
      <c r="E20" s="195"/>
      <c r="F20" s="46"/>
      <c r="G20" s="46"/>
      <c r="H20" s="46"/>
      <c r="I20" s="46"/>
      <c r="J20" s="46"/>
      <c r="K20" s="47"/>
      <c r="L20" s="46">
        <f>SUM(L18:L19)</f>
        <v>5021</v>
      </c>
      <c r="M20" s="46">
        <f aca="true" t="shared" si="1" ref="M20:U20">SUM(M18:M19)</f>
        <v>1255</v>
      </c>
      <c r="N20" s="46">
        <f t="shared" si="1"/>
        <v>502</v>
      </c>
      <c r="O20" s="46">
        <f t="shared" si="1"/>
        <v>0</v>
      </c>
      <c r="P20" s="46">
        <f t="shared" si="1"/>
        <v>3264</v>
      </c>
      <c r="Q20" s="46">
        <f t="shared" si="1"/>
        <v>327</v>
      </c>
      <c r="R20" s="46">
        <f t="shared" si="1"/>
        <v>2937</v>
      </c>
      <c r="S20" s="46">
        <f t="shared" si="1"/>
        <v>0</v>
      </c>
      <c r="T20" s="46">
        <f t="shared" si="1"/>
        <v>112.97</v>
      </c>
      <c r="U20" s="46">
        <f t="shared" si="1"/>
        <v>5133.969999999999</v>
      </c>
    </row>
    <row r="21" spans="1:21" ht="31.5" customHeight="1">
      <c r="A21" s="22"/>
      <c r="B21" s="188">
        <v>3</v>
      </c>
      <c r="C21" s="189" t="s">
        <v>50</v>
      </c>
      <c r="D21" s="42">
        <v>43101</v>
      </c>
      <c r="E21" s="190" t="s">
        <v>34</v>
      </c>
      <c r="F21" s="43">
        <v>3500</v>
      </c>
      <c r="G21" s="43"/>
      <c r="H21" s="43">
        <v>160</v>
      </c>
      <c r="I21" s="43">
        <v>108</v>
      </c>
      <c r="J21" s="43">
        <f>ROUND((F21+G21)/H21*I21,0)</f>
        <v>2363</v>
      </c>
      <c r="K21" s="43">
        <f>ROUND(F21/H21*I21*50%,0)</f>
        <v>1181</v>
      </c>
      <c r="L21" s="43">
        <f>J21+K21</f>
        <v>3544</v>
      </c>
      <c r="M21" s="43">
        <f>ROUND(L21*25%,0)</f>
        <v>886</v>
      </c>
      <c r="N21" s="43">
        <f>ROUND(L21*10%,0)</f>
        <v>354</v>
      </c>
      <c r="O21" s="43"/>
      <c r="P21" s="43">
        <f>L21-M21-N21-O21</f>
        <v>2304</v>
      </c>
      <c r="Q21" s="43">
        <f>ROUND(P21*0.1,0)</f>
        <v>230</v>
      </c>
      <c r="R21" s="43">
        <f>L21-M21-N21-Q21</f>
        <v>2074</v>
      </c>
      <c r="S21" s="43" t="s">
        <v>30</v>
      </c>
      <c r="T21" s="44">
        <f>ROUND(L21*2.25/100,2)</f>
        <v>79.74</v>
      </c>
      <c r="U21" s="45">
        <f>L21+T21</f>
        <v>3623.74</v>
      </c>
    </row>
    <row r="22" spans="1:21" ht="31.5" customHeight="1">
      <c r="A22" s="22"/>
      <c r="B22" s="188"/>
      <c r="C22" s="189"/>
      <c r="D22" s="42">
        <v>43132</v>
      </c>
      <c r="E22" s="190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4"/>
      <c r="U22" s="45"/>
    </row>
    <row r="23" spans="1:21" ht="22.5" customHeight="1">
      <c r="A23" s="22"/>
      <c r="B23" s="233" t="s">
        <v>7</v>
      </c>
      <c r="C23" s="194"/>
      <c r="D23" s="194"/>
      <c r="E23" s="195"/>
      <c r="F23" s="46"/>
      <c r="G23" s="46"/>
      <c r="H23" s="46"/>
      <c r="I23" s="46"/>
      <c r="J23" s="46"/>
      <c r="K23" s="47"/>
      <c r="L23" s="46">
        <f>SUM(L21:L22)</f>
        <v>3544</v>
      </c>
      <c r="M23" s="46">
        <f aca="true" t="shared" si="2" ref="M23:U23">SUM(M21:M22)</f>
        <v>886</v>
      </c>
      <c r="N23" s="46">
        <f t="shared" si="2"/>
        <v>354</v>
      </c>
      <c r="O23" s="46">
        <f t="shared" si="2"/>
        <v>0</v>
      </c>
      <c r="P23" s="46">
        <f t="shared" si="2"/>
        <v>2304</v>
      </c>
      <c r="Q23" s="46">
        <f t="shared" si="2"/>
        <v>230</v>
      </c>
      <c r="R23" s="46">
        <f t="shared" si="2"/>
        <v>2074</v>
      </c>
      <c r="S23" s="46">
        <f t="shared" si="2"/>
        <v>0</v>
      </c>
      <c r="T23" s="46">
        <f t="shared" si="2"/>
        <v>79.74</v>
      </c>
      <c r="U23" s="46">
        <f t="shared" si="2"/>
        <v>3623.74</v>
      </c>
    </row>
    <row r="24" spans="1:21" ht="31.5" customHeight="1">
      <c r="A24" s="22"/>
      <c r="B24" s="188">
        <v>4</v>
      </c>
      <c r="C24" s="189" t="s">
        <v>64</v>
      </c>
      <c r="D24" s="42">
        <v>43101</v>
      </c>
      <c r="E24" s="190" t="s">
        <v>42</v>
      </c>
      <c r="F24" s="43">
        <v>3500</v>
      </c>
      <c r="G24" s="43"/>
      <c r="H24" s="43">
        <v>160</v>
      </c>
      <c r="I24" s="43">
        <v>18</v>
      </c>
      <c r="J24" s="43">
        <f>ROUND((F24+G24)/H24*I24,0)</f>
        <v>394</v>
      </c>
      <c r="K24" s="43">
        <f>ROUND(F24/H24*I24*50%,0)</f>
        <v>197</v>
      </c>
      <c r="L24" s="43">
        <f>J24+K24</f>
        <v>591</v>
      </c>
      <c r="M24" s="43">
        <f>ROUND(L24*25%,0)</f>
        <v>148</v>
      </c>
      <c r="N24" s="43">
        <f>ROUND(L24*10%,0)</f>
        <v>59</v>
      </c>
      <c r="O24" s="43"/>
      <c r="P24" s="43">
        <f>L24-M24-N24-O24</f>
        <v>384</v>
      </c>
      <c r="Q24" s="43">
        <f>ROUND(P24*0.1,0)</f>
        <v>38</v>
      </c>
      <c r="R24" s="43">
        <f>L24-M24-N24-Q24</f>
        <v>346</v>
      </c>
      <c r="S24" s="43" t="s">
        <v>30</v>
      </c>
      <c r="T24" s="44">
        <f>ROUND(L24*2.25/100,2)</f>
        <v>13.3</v>
      </c>
      <c r="U24" s="45">
        <f>L24+T24</f>
        <v>604.3</v>
      </c>
    </row>
    <row r="25" spans="1:21" ht="31.5" customHeight="1">
      <c r="A25" s="22"/>
      <c r="B25" s="188"/>
      <c r="C25" s="189"/>
      <c r="D25" s="42">
        <v>43132</v>
      </c>
      <c r="E25" s="190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4"/>
      <c r="U25" s="45"/>
    </row>
    <row r="26" spans="1:21" ht="22.5" customHeight="1" thickBot="1">
      <c r="A26" s="22"/>
      <c r="B26" s="233" t="s">
        <v>7</v>
      </c>
      <c r="C26" s="194"/>
      <c r="D26" s="194"/>
      <c r="E26" s="195"/>
      <c r="F26" s="46"/>
      <c r="G26" s="46"/>
      <c r="H26" s="46"/>
      <c r="I26" s="46"/>
      <c r="J26" s="46"/>
      <c r="K26" s="47"/>
      <c r="L26" s="46">
        <f>SUM(L24:L25)</f>
        <v>591</v>
      </c>
      <c r="M26" s="46">
        <f aca="true" t="shared" si="3" ref="M26:U26">SUM(M24:M25)</f>
        <v>148</v>
      </c>
      <c r="N26" s="46">
        <f t="shared" si="3"/>
        <v>59</v>
      </c>
      <c r="O26" s="46">
        <f t="shared" si="3"/>
        <v>0</v>
      </c>
      <c r="P26" s="46">
        <f t="shared" si="3"/>
        <v>384</v>
      </c>
      <c r="Q26" s="46">
        <f t="shared" si="3"/>
        <v>38</v>
      </c>
      <c r="R26" s="46">
        <f t="shared" si="3"/>
        <v>346</v>
      </c>
      <c r="S26" s="46">
        <f t="shared" si="3"/>
        <v>0</v>
      </c>
      <c r="T26" s="46">
        <f t="shared" si="3"/>
        <v>13.3</v>
      </c>
      <c r="U26" s="46">
        <f t="shared" si="3"/>
        <v>604.3</v>
      </c>
    </row>
    <row r="27" spans="1:21" s="31" customFormat="1" ht="22.5" customHeight="1" hidden="1" thickBot="1">
      <c r="A27" s="21"/>
      <c r="B27" s="49"/>
      <c r="C27" s="248" t="s">
        <v>35</v>
      </c>
      <c r="D27" s="248"/>
      <c r="E27" s="248"/>
      <c r="F27" s="248"/>
      <c r="G27" s="50"/>
      <c r="H27" s="51"/>
      <c r="I27" s="51"/>
      <c r="J27" s="51"/>
      <c r="K27" s="52"/>
      <c r="L27" s="53"/>
      <c r="M27" s="51"/>
      <c r="N27" s="51"/>
      <c r="O27" s="51"/>
      <c r="P27" s="51"/>
      <c r="Q27" s="51"/>
      <c r="R27" s="54"/>
      <c r="S27" s="54"/>
      <c r="T27" s="55"/>
      <c r="U27" s="56" t="e">
        <f>U15+U18+U21+U24+#REF!+#REF!+#REF!+#REF!+#REF!+#REF!+#REF!+#REF!</f>
        <v>#REF!</v>
      </c>
    </row>
    <row r="28" spans="1:21" s="31" customFormat="1" ht="22.5" customHeight="1" hidden="1">
      <c r="A28" s="21"/>
      <c r="B28" s="57"/>
      <c r="C28" s="249" t="s">
        <v>28</v>
      </c>
      <c r="D28" s="249"/>
      <c r="E28" s="249"/>
      <c r="F28" s="249"/>
      <c r="G28" s="58"/>
      <c r="H28" s="240"/>
      <c r="I28" s="240"/>
      <c r="J28" s="240"/>
      <c r="K28" s="240"/>
      <c r="L28" s="240"/>
      <c r="M28" s="240"/>
      <c r="N28" s="240"/>
      <c r="O28" s="240"/>
      <c r="P28" s="240"/>
      <c r="Q28" s="240"/>
      <c r="R28" s="240"/>
      <c r="S28" s="240"/>
      <c r="T28" s="241"/>
      <c r="U28" s="242"/>
    </row>
    <row r="29" spans="1:21" ht="25.5" customHeight="1" hidden="1">
      <c r="A29" s="22"/>
      <c r="B29" s="59" t="s">
        <v>15</v>
      </c>
      <c r="C29" s="245" t="s">
        <v>36</v>
      </c>
      <c r="D29" s="32" t="s">
        <v>8</v>
      </c>
      <c r="E29" s="60" t="s">
        <v>33</v>
      </c>
      <c r="F29" s="51">
        <v>0</v>
      </c>
      <c r="G29" s="51"/>
      <c r="H29" s="51">
        <v>168</v>
      </c>
      <c r="I29" s="51">
        <v>137</v>
      </c>
      <c r="J29" s="51" t="e">
        <f>ROUND(#REF!*#REF!,0)</f>
        <v>#REF!</v>
      </c>
      <c r="K29" s="52">
        <f>F29*21*2.5%</f>
        <v>0</v>
      </c>
      <c r="L29" s="51" t="e">
        <f>#REF!+#REF!</f>
        <v>#REF!</v>
      </c>
      <c r="M29" s="51" t="e">
        <f>ROUND(L29*10.5%,0)</f>
        <v>#REF!</v>
      </c>
      <c r="N29" s="51" t="e">
        <f>ROUND(L29*5.5%,0)</f>
        <v>#REF!</v>
      </c>
      <c r="O29" s="51">
        <v>0</v>
      </c>
      <c r="P29" s="51" t="e">
        <f>L29-M29-N29-#REF!-O29</f>
        <v>#REF!</v>
      </c>
      <c r="Q29" s="51" t="e">
        <f>ROUND(P29*0.16,0)</f>
        <v>#REF!</v>
      </c>
      <c r="R29" s="51" t="e">
        <f>L29-M29-N29-#REF!-Q29</f>
        <v>#REF!</v>
      </c>
      <c r="S29" s="51" t="s">
        <v>30</v>
      </c>
      <c r="T29" s="61"/>
      <c r="U29" s="62" t="e">
        <f>ROUND(L29*1.2235,0)</f>
        <v>#REF!</v>
      </c>
    </row>
    <row r="30" spans="1:21" ht="16.5" hidden="1" thickBot="1">
      <c r="A30" s="22"/>
      <c r="B30" s="59" t="s">
        <v>16</v>
      </c>
      <c r="C30" s="245"/>
      <c r="D30" s="32" t="s">
        <v>9</v>
      </c>
      <c r="E30" s="32"/>
      <c r="F30" s="51">
        <v>0</v>
      </c>
      <c r="G30" s="51"/>
      <c r="H30" s="51">
        <v>160</v>
      </c>
      <c r="I30" s="51">
        <v>137</v>
      </c>
      <c r="J30" s="51" t="e">
        <f>ROUND(#REF!*#REF!,0)</f>
        <v>#REF!</v>
      </c>
      <c r="K30" s="52">
        <f>F30*21*2.5%</f>
        <v>0</v>
      </c>
      <c r="L30" s="51" t="e">
        <f>#REF!+#REF!</f>
        <v>#REF!</v>
      </c>
      <c r="M30" s="51" t="e">
        <f>ROUND(L30*10.5%,0)</f>
        <v>#REF!</v>
      </c>
      <c r="N30" s="51" t="e">
        <f>ROUND(L30*5.5%,0)</f>
        <v>#REF!</v>
      </c>
      <c r="O30" s="51">
        <v>0</v>
      </c>
      <c r="P30" s="51" t="e">
        <f>L30-M30-N30-#REF!-O30</f>
        <v>#REF!</v>
      </c>
      <c r="Q30" s="51" t="e">
        <f>ROUND(P30*0.16,0)</f>
        <v>#REF!</v>
      </c>
      <c r="R30" s="51" t="e">
        <f>L30-M30-N30-#REF!-Q30</f>
        <v>#REF!</v>
      </c>
      <c r="S30" s="51" t="s">
        <v>30</v>
      </c>
      <c r="T30" s="61"/>
      <c r="U30" s="62" t="e">
        <f>ROUND(L30*1.2235,0)</f>
        <v>#REF!</v>
      </c>
    </row>
    <row r="31" spans="1:21" ht="15.75" customHeight="1" hidden="1">
      <c r="A31" s="22"/>
      <c r="B31" s="246" t="s">
        <v>7</v>
      </c>
      <c r="C31" s="247"/>
      <c r="D31" s="63"/>
      <c r="E31" s="63"/>
      <c r="F31" s="53"/>
      <c r="G31" s="53"/>
      <c r="H31" s="53"/>
      <c r="I31" s="53"/>
      <c r="J31" s="53"/>
      <c r="K31" s="64"/>
      <c r="L31" s="53" t="e">
        <f>SUM(L29:L30)</f>
        <v>#REF!</v>
      </c>
      <c r="M31" s="53" t="e">
        <f aca="true" t="shared" si="4" ref="M31:U31">SUM(M29:M30)</f>
        <v>#REF!</v>
      </c>
      <c r="N31" s="53" t="e">
        <f t="shared" si="4"/>
        <v>#REF!</v>
      </c>
      <c r="O31" s="53">
        <f t="shared" si="4"/>
        <v>0</v>
      </c>
      <c r="P31" s="53" t="e">
        <f t="shared" si="4"/>
        <v>#REF!</v>
      </c>
      <c r="Q31" s="53" t="e">
        <f t="shared" si="4"/>
        <v>#REF!</v>
      </c>
      <c r="R31" s="53" t="e">
        <f t="shared" si="4"/>
        <v>#REF!</v>
      </c>
      <c r="S31" s="53">
        <f t="shared" si="4"/>
        <v>0</v>
      </c>
      <c r="T31" s="65"/>
      <c r="U31" s="66" t="e">
        <f t="shared" si="4"/>
        <v>#REF!</v>
      </c>
    </row>
    <row r="32" spans="1:21" ht="16.5" hidden="1" thickBot="1">
      <c r="A32" s="22"/>
      <c r="B32" s="59" t="s">
        <v>17</v>
      </c>
      <c r="C32" s="245" t="s">
        <v>37</v>
      </c>
      <c r="D32" s="32" t="s">
        <v>8</v>
      </c>
      <c r="E32" s="32"/>
      <c r="F32" s="53"/>
      <c r="G32" s="53"/>
      <c r="H32" s="53"/>
      <c r="I32" s="53"/>
      <c r="J32" s="53"/>
      <c r="K32" s="64"/>
      <c r="L32" s="53"/>
      <c r="M32" s="51">
        <f>L32*10.5%</f>
        <v>0</v>
      </c>
      <c r="N32" s="51">
        <f>L32*5.5%</f>
        <v>0</v>
      </c>
      <c r="O32" s="51">
        <v>0</v>
      </c>
      <c r="P32" s="51" t="e">
        <f>L32-M32-N32-#REF!-O32</f>
        <v>#REF!</v>
      </c>
      <c r="Q32" s="51" t="e">
        <f>P32*0.16</f>
        <v>#REF!</v>
      </c>
      <c r="R32" s="51" t="e">
        <f>L32-M32-N32-#REF!-Q32</f>
        <v>#REF!</v>
      </c>
      <c r="S32" s="51" t="s">
        <v>30</v>
      </c>
      <c r="T32" s="61"/>
      <c r="U32" s="62">
        <f>ROUND(L32*1.2235,0)</f>
        <v>0</v>
      </c>
    </row>
    <row r="33" spans="1:21" ht="16.5" hidden="1" thickBot="1">
      <c r="A33" s="22"/>
      <c r="B33" s="59" t="s">
        <v>18</v>
      </c>
      <c r="C33" s="245"/>
      <c r="D33" s="32" t="s">
        <v>9</v>
      </c>
      <c r="E33" s="32"/>
      <c r="F33" s="53"/>
      <c r="G33" s="53"/>
      <c r="H33" s="53"/>
      <c r="I33" s="53"/>
      <c r="J33" s="53"/>
      <c r="K33" s="64"/>
      <c r="L33" s="53"/>
      <c r="M33" s="51">
        <f>L33*10.5%</f>
        <v>0</v>
      </c>
      <c r="N33" s="51">
        <f>L33*5.5%</f>
        <v>0</v>
      </c>
      <c r="O33" s="51">
        <v>0</v>
      </c>
      <c r="P33" s="51" t="e">
        <f>L33-M33-N33-#REF!-O33</f>
        <v>#REF!</v>
      </c>
      <c r="Q33" s="51" t="e">
        <f>P33*0.16</f>
        <v>#REF!</v>
      </c>
      <c r="R33" s="51" t="e">
        <f>L33-M33-N33-#REF!-Q33</f>
        <v>#REF!</v>
      </c>
      <c r="S33" s="51" t="s">
        <v>30</v>
      </c>
      <c r="T33" s="61"/>
      <c r="U33" s="62">
        <f>ROUND(L33*1.2235,0)</f>
        <v>0</v>
      </c>
    </row>
    <row r="34" spans="1:21" ht="15.75" customHeight="1" hidden="1">
      <c r="A34" s="22"/>
      <c r="B34" s="246" t="s">
        <v>7</v>
      </c>
      <c r="C34" s="247"/>
      <c r="D34" s="63"/>
      <c r="E34" s="63"/>
      <c r="F34" s="53"/>
      <c r="G34" s="53"/>
      <c r="H34" s="53"/>
      <c r="I34" s="53"/>
      <c r="J34" s="53"/>
      <c r="K34" s="64"/>
      <c r="L34" s="53">
        <f aca="true" t="shared" si="5" ref="L34:U34">SUM(L32:L33)</f>
        <v>0</v>
      </c>
      <c r="M34" s="53">
        <f t="shared" si="5"/>
        <v>0</v>
      </c>
      <c r="N34" s="53">
        <f t="shared" si="5"/>
        <v>0</v>
      </c>
      <c r="O34" s="53">
        <f t="shared" si="5"/>
        <v>0</v>
      </c>
      <c r="P34" s="53" t="e">
        <f t="shared" si="5"/>
        <v>#REF!</v>
      </c>
      <c r="Q34" s="53" t="e">
        <f t="shared" si="5"/>
        <v>#REF!</v>
      </c>
      <c r="R34" s="53" t="e">
        <f t="shared" si="5"/>
        <v>#REF!</v>
      </c>
      <c r="S34" s="53">
        <f t="shared" si="5"/>
        <v>0</v>
      </c>
      <c r="T34" s="65"/>
      <c r="U34" s="66">
        <f t="shared" si="5"/>
        <v>0</v>
      </c>
    </row>
    <row r="35" spans="1:21" ht="16.5" hidden="1" thickBot="1">
      <c r="A35" s="22"/>
      <c r="B35" s="59" t="s">
        <v>25</v>
      </c>
      <c r="C35" s="245" t="s">
        <v>24</v>
      </c>
      <c r="D35" s="32" t="s">
        <v>22</v>
      </c>
      <c r="E35" s="32"/>
      <c r="F35" s="53"/>
      <c r="G35" s="53"/>
      <c r="H35" s="53"/>
      <c r="I35" s="53"/>
      <c r="J35" s="53"/>
      <c r="K35" s="64"/>
      <c r="L35" s="53"/>
      <c r="M35" s="53"/>
      <c r="N35" s="53"/>
      <c r="O35" s="53"/>
      <c r="P35" s="53"/>
      <c r="Q35" s="53"/>
      <c r="R35" s="53"/>
      <c r="S35" s="53"/>
      <c r="T35" s="65"/>
      <c r="U35" s="62">
        <f>ROUND(L35*1.2235,0)</f>
        <v>0</v>
      </c>
    </row>
    <row r="36" spans="1:21" ht="16.5" hidden="1" thickBot="1">
      <c r="A36" s="22"/>
      <c r="B36" s="59" t="s">
        <v>22</v>
      </c>
      <c r="C36" s="245"/>
      <c r="D36" s="32" t="s">
        <v>23</v>
      </c>
      <c r="E36" s="32"/>
      <c r="F36" s="53"/>
      <c r="G36" s="53"/>
      <c r="H36" s="53"/>
      <c r="I36" s="53"/>
      <c r="J36" s="53"/>
      <c r="K36" s="64"/>
      <c r="L36" s="53"/>
      <c r="M36" s="53"/>
      <c r="N36" s="53"/>
      <c r="O36" s="53"/>
      <c r="P36" s="53"/>
      <c r="Q36" s="53"/>
      <c r="R36" s="53"/>
      <c r="S36" s="53"/>
      <c r="T36" s="65"/>
      <c r="U36" s="62">
        <f>ROUND(L36*1.2235,0)</f>
        <v>0</v>
      </c>
    </row>
    <row r="37" spans="1:21" ht="16.5" customHeight="1" hidden="1" thickBot="1">
      <c r="A37" s="22"/>
      <c r="B37" s="246" t="s">
        <v>7</v>
      </c>
      <c r="C37" s="247"/>
      <c r="D37" s="63"/>
      <c r="E37" s="63"/>
      <c r="F37" s="53"/>
      <c r="G37" s="53"/>
      <c r="H37" s="53"/>
      <c r="I37" s="53"/>
      <c r="J37" s="53"/>
      <c r="K37" s="64"/>
      <c r="L37" s="53">
        <f aca="true" t="shared" si="6" ref="L37:U37">SUM(L35:L36)</f>
        <v>0</v>
      </c>
      <c r="M37" s="53">
        <f t="shared" si="6"/>
        <v>0</v>
      </c>
      <c r="N37" s="53">
        <f t="shared" si="6"/>
        <v>0</v>
      </c>
      <c r="O37" s="53">
        <f t="shared" si="6"/>
        <v>0</v>
      </c>
      <c r="P37" s="53">
        <f t="shared" si="6"/>
        <v>0</v>
      </c>
      <c r="Q37" s="53">
        <f t="shared" si="6"/>
        <v>0</v>
      </c>
      <c r="R37" s="53">
        <f t="shared" si="6"/>
        <v>0</v>
      </c>
      <c r="S37" s="53">
        <f t="shared" si="6"/>
        <v>0</v>
      </c>
      <c r="T37" s="65"/>
      <c r="U37" s="66">
        <f t="shared" si="6"/>
        <v>0</v>
      </c>
    </row>
    <row r="38" spans="1:21" s="31" customFormat="1" ht="22.5" customHeight="1" hidden="1" thickBot="1">
      <c r="A38" s="21"/>
      <c r="B38" s="67"/>
      <c r="C38" s="244" t="s">
        <v>29</v>
      </c>
      <c r="D38" s="244"/>
      <c r="E38" s="244"/>
      <c r="F38" s="244"/>
      <c r="G38" s="68"/>
      <c r="H38" s="69"/>
      <c r="I38" s="69"/>
      <c r="J38" s="70"/>
      <c r="K38" s="71"/>
      <c r="L38" s="70"/>
      <c r="M38" s="69"/>
      <c r="N38" s="69"/>
      <c r="O38" s="69"/>
      <c r="P38" s="69"/>
      <c r="Q38" s="69"/>
      <c r="R38" s="72"/>
      <c r="S38" s="72"/>
      <c r="T38" s="73"/>
      <c r="U38" s="74" t="e">
        <f>U31+U34+U37</f>
        <v>#REF!</v>
      </c>
    </row>
    <row r="39" spans="1:21" ht="33.75" customHeight="1">
      <c r="A39" s="22"/>
      <c r="B39" s="196" t="s">
        <v>77</v>
      </c>
      <c r="C39" s="197"/>
      <c r="D39" s="197"/>
      <c r="E39" s="198"/>
      <c r="F39" s="75"/>
      <c r="G39" s="75"/>
      <c r="H39" s="75"/>
      <c r="I39" s="75"/>
      <c r="J39" s="76"/>
      <c r="K39" s="75"/>
      <c r="L39" s="76">
        <f>L15+L18+L21+L24</f>
        <v>11637</v>
      </c>
      <c r="M39" s="76">
        <f aca="true" t="shared" si="7" ref="M39:U39">M15+M18+M21+M24</f>
        <v>2910</v>
      </c>
      <c r="N39" s="76">
        <f t="shared" si="7"/>
        <v>1163</v>
      </c>
      <c r="O39" s="76">
        <f t="shared" si="7"/>
        <v>0</v>
      </c>
      <c r="P39" s="76">
        <f t="shared" si="7"/>
        <v>7564</v>
      </c>
      <c r="Q39" s="76">
        <f t="shared" si="7"/>
        <v>756</v>
      </c>
      <c r="R39" s="76">
        <f t="shared" si="7"/>
        <v>6808</v>
      </c>
      <c r="S39" s="76"/>
      <c r="T39" s="76">
        <f t="shared" si="7"/>
        <v>261.84000000000003</v>
      </c>
      <c r="U39" s="76">
        <f t="shared" si="7"/>
        <v>11898.839999999998</v>
      </c>
    </row>
    <row r="40" spans="1:21" ht="33.75" customHeight="1">
      <c r="A40" s="22"/>
      <c r="B40" s="243" t="s">
        <v>76</v>
      </c>
      <c r="C40" s="200"/>
      <c r="D40" s="200"/>
      <c r="E40" s="201"/>
      <c r="F40" s="78"/>
      <c r="G40" s="78"/>
      <c r="H40" s="78"/>
      <c r="I40" s="78"/>
      <c r="J40" s="79"/>
      <c r="K40" s="78"/>
      <c r="L40" s="79">
        <f>L16+L19+L22+L25</f>
        <v>5031</v>
      </c>
      <c r="M40" s="79">
        <f aca="true" t="shared" si="8" ref="M40:U40">M16+M19+M22+M25</f>
        <v>1258</v>
      </c>
      <c r="N40" s="79">
        <f t="shared" si="8"/>
        <v>503</v>
      </c>
      <c r="O40" s="79">
        <f t="shared" si="8"/>
        <v>0</v>
      </c>
      <c r="P40" s="79">
        <f t="shared" si="8"/>
        <v>3270</v>
      </c>
      <c r="Q40" s="79">
        <f t="shared" si="8"/>
        <v>327</v>
      </c>
      <c r="R40" s="79">
        <f t="shared" si="8"/>
        <v>2943</v>
      </c>
      <c r="S40" s="79">
        <f t="shared" si="8"/>
        <v>0</v>
      </c>
      <c r="T40" s="79">
        <f t="shared" si="8"/>
        <v>113.19999999999999</v>
      </c>
      <c r="U40" s="79">
        <f t="shared" si="8"/>
        <v>5144.2</v>
      </c>
    </row>
    <row r="41" spans="1:21" ht="33.75" customHeight="1" thickBot="1">
      <c r="A41" s="22"/>
      <c r="B41" s="234" t="s">
        <v>60</v>
      </c>
      <c r="C41" s="235"/>
      <c r="D41" s="235"/>
      <c r="E41" s="236"/>
      <c r="F41" s="82"/>
      <c r="G41" s="82"/>
      <c r="H41" s="82"/>
      <c r="I41" s="82"/>
      <c r="J41" s="83"/>
      <c r="K41" s="82"/>
      <c r="L41" s="83">
        <f>L17+L20+L23+L26</f>
        <v>16668</v>
      </c>
      <c r="M41" s="83">
        <f aca="true" t="shared" si="9" ref="M41:U41">M17+M20+M23+M26</f>
        <v>4168</v>
      </c>
      <c r="N41" s="83">
        <f t="shared" si="9"/>
        <v>1666</v>
      </c>
      <c r="O41" s="83"/>
      <c r="P41" s="83">
        <f t="shared" si="9"/>
        <v>10834</v>
      </c>
      <c r="Q41" s="83">
        <f t="shared" si="9"/>
        <v>1083</v>
      </c>
      <c r="R41" s="83">
        <f t="shared" si="9"/>
        <v>9751</v>
      </c>
      <c r="S41" s="83">
        <f t="shared" si="9"/>
        <v>0</v>
      </c>
      <c r="T41" s="83">
        <f t="shared" si="9"/>
        <v>375.04</v>
      </c>
      <c r="U41" s="84">
        <f t="shared" si="9"/>
        <v>17043.039999999997</v>
      </c>
    </row>
    <row r="42" spans="1:21" s="31" customFormat="1" ht="29.25" customHeight="1">
      <c r="A42" s="21"/>
      <c r="B42" s="185" t="s">
        <v>55</v>
      </c>
      <c r="C42" s="186"/>
      <c r="D42" s="186"/>
      <c r="E42" s="186"/>
      <c r="F42" s="186"/>
      <c r="G42" s="186"/>
      <c r="H42" s="186"/>
      <c r="I42" s="186"/>
      <c r="J42" s="186"/>
      <c r="K42" s="186"/>
      <c r="L42" s="186"/>
      <c r="M42" s="186"/>
      <c r="N42" s="186"/>
      <c r="O42" s="186"/>
      <c r="P42" s="186"/>
      <c r="Q42" s="186"/>
      <c r="R42" s="186"/>
      <c r="S42" s="186"/>
      <c r="T42" s="186"/>
      <c r="U42" s="187"/>
    </row>
    <row r="43" spans="1:21" ht="31.5" customHeight="1">
      <c r="A43" s="22"/>
      <c r="B43" s="188">
        <v>1</v>
      </c>
      <c r="C43" s="189" t="s">
        <v>58</v>
      </c>
      <c r="D43" s="42">
        <v>43101</v>
      </c>
      <c r="E43" s="190" t="s">
        <v>56</v>
      </c>
      <c r="F43" s="43">
        <v>5000</v>
      </c>
      <c r="G43" s="43">
        <v>100</v>
      </c>
      <c r="H43" s="43">
        <v>160</v>
      </c>
      <c r="I43" s="43">
        <v>88</v>
      </c>
      <c r="J43" s="43">
        <f>ROUND((F43+G43)/H43*I43,0)</f>
        <v>2805</v>
      </c>
      <c r="K43" s="43">
        <f>ROUND(F43/H43*I43*50%,0)</f>
        <v>1375</v>
      </c>
      <c r="L43" s="43">
        <f>J43+K43</f>
        <v>4180</v>
      </c>
      <c r="M43" s="43">
        <f>ROUND(L43*25%,0)</f>
        <v>1045</v>
      </c>
      <c r="N43" s="43">
        <f>ROUND(L43*10%,0)</f>
        <v>418</v>
      </c>
      <c r="O43" s="43"/>
      <c r="P43" s="43">
        <f>L43-M43-N43-O43</f>
        <v>2717</v>
      </c>
      <c r="Q43" s="43">
        <f>ROUND(P43*0.1,0)</f>
        <v>272</v>
      </c>
      <c r="R43" s="43">
        <f>L43-M43-N43-Q43</f>
        <v>2445</v>
      </c>
      <c r="S43" s="43" t="s">
        <v>30</v>
      </c>
      <c r="T43" s="44">
        <f>ROUND(L43*2.25/100,2)</f>
        <v>94.05</v>
      </c>
      <c r="U43" s="45">
        <f>L43+T43</f>
        <v>4274.05</v>
      </c>
    </row>
    <row r="44" spans="1:21" ht="31.5" customHeight="1">
      <c r="A44" s="22"/>
      <c r="B44" s="188"/>
      <c r="C44" s="189"/>
      <c r="D44" s="42">
        <v>43132</v>
      </c>
      <c r="E44" s="190"/>
      <c r="F44" s="43">
        <v>5000</v>
      </c>
      <c r="G44" s="43">
        <v>100</v>
      </c>
      <c r="H44" s="43">
        <v>160</v>
      </c>
      <c r="I44" s="43">
        <v>80</v>
      </c>
      <c r="J44" s="43">
        <f>ROUND((F44+G44)/H44*I44,0)</f>
        <v>2550</v>
      </c>
      <c r="K44" s="43">
        <f>ROUND(F44/H44*I44*50%,0)</f>
        <v>1250</v>
      </c>
      <c r="L44" s="43">
        <f>J44+K44</f>
        <v>3800</v>
      </c>
      <c r="M44" s="43">
        <f>ROUND(L44*25%,0)</f>
        <v>950</v>
      </c>
      <c r="N44" s="43">
        <f>ROUND(L44*10%,0)</f>
        <v>380</v>
      </c>
      <c r="O44" s="43"/>
      <c r="P44" s="43">
        <f>L44-M44-N44-O44</f>
        <v>2470</v>
      </c>
      <c r="Q44" s="43">
        <f>ROUND(P44*0.1,0)</f>
        <v>247</v>
      </c>
      <c r="R44" s="43">
        <f>L44-M44-N44-Q44</f>
        <v>2223</v>
      </c>
      <c r="S44" s="43"/>
      <c r="T44" s="44">
        <f>ROUND(L44*2.25/100,2)</f>
        <v>85.5</v>
      </c>
      <c r="U44" s="45">
        <f>L44+T44</f>
        <v>3885.5</v>
      </c>
    </row>
    <row r="45" spans="1:21" ht="22.5" customHeight="1">
      <c r="A45" s="22"/>
      <c r="B45" s="233" t="s">
        <v>7</v>
      </c>
      <c r="C45" s="194"/>
      <c r="D45" s="194"/>
      <c r="E45" s="195"/>
      <c r="F45" s="46"/>
      <c r="G45" s="46"/>
      <c r="H45" s="46"/>
      <c r="I45" s="46"/>
      <c r="J45" s="46"/>
      <c r="K45" s="47"/>
      <c r="L45" s="46">
        <f>SUM(L43:L44)</f>
        <v>7980</v>
      </c>
      <c r="M45" s="46">
        <f aca="true" t="shared" si="10" ref="M45:U45">SUM(M43:M44)</f>
        <v>1995</v>
      </c>
      <c r="N45" s="46">
        <f t="shared" si="10"/>
        <v>798</v>
      </c>
      <c r="O45" s="46">
        <f t="shared" si="10"/>
        <v>0</v>
      </c>
      <c r="P45" s="46">
        <f t="shared" si="10"/>
        <v>5187</v>
      </c>
      <c r="Q45" s="46">
        <f t="shared" si="10"/>
        <v>519</v>
      </c>
      <c r="R45" s="46">
        <f t="shared" si="10"/>
        <v>4668</v>
      </c>
      <c r="S45" s="46">
        <f t="shared" si="10"/>
        <v>0</v>
      </c>
      <c r="T45" s="46">
        <f t="shared" si="10"/>
        <v>179.55</v>
      </c>
      <c r="U45" s="46">
        <f t="shared" si="10"/>
        <v>8159.55</v>
      </c>
    </row>
    <row r="46" spans="1:21" ht="31.5" customHeight="1">
      <c r="A46" s="22"/>
      <c r="B46" s="188">
        <v>2</v>
      </c>
      <c r="C46" s="189" t="s">
        <v>59</v>
      </c>
      <c r="D46" s="42">
        <v>43101</v>
      </c>
      <c r="E46" s="190" t="s">
        <v>57</v>
      </c>
      <c r="F46" s="43">
        <v>4500</v>
      </c>
      <c r="G46" s="43"/>
      <c r="H46" s="43">
        <v>160</v>
      </c>
      <c r="I46" s="43">
        <v>121</v>
      </c>
      <c r="J46" s="43">
        <f>ROUND((F46+G46)/H46*I46,0)</f>
        <v>3403</v>
      </c>
      <c r="K46" s="43">
        <f>ROUND(F46/H46*I46*50%,0)</f>
        <v>1702</v>
      </c>
      <c r="L46" s="43">
        <f>J46+K46</f>
        <v>5105</v>
      </c>
      <c r="M46" s="43">
        <f>ROUND(L46*25%,0)</f>
        <v>1276</v>
      </c>
      <c r="N46" s="43">
        <f>ROUND(L46*10%,0)</f>
        <v>511</v>
      </c>
      <c r="O46" s="43">
        <v>0</v>
      </c>
      <c r="P46" s="43">
        <f>L46-M46-N46-O46</f>
        <v>3318</v>
      </c>
      <c r="Q46" s="43">
        <f>ROUND(P46*0.1,0)</f>
        <v>332</v>
      </c>
      <c r="R46" s="43">
        <f>L46-M46-N46-Q46</f>
        <v>2986</v>
      </c>
      <c r="S46" s="43" t="s">
        <v>30</v>
      </c>
      <c r="T46" s="44">
        <f>ROUND(L46*2.25/100,2)</f>
        <v>114.86</v>
      </c>
      <c r="U46" s="45">
        <f>L46+T46</f>
        <v>5219.86</v>
      </c>
    </row>
    <row r="47" spans="1:21" ht="31.5" customHeight="1">
      <c r="A47" s="22"/>
      <c r="B47" s="188"/>
      <c r="C47" s="189"/>
      <c r="D47" s="42">
        <v>43132</v>
      </c>
      <c r="E47" s="190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4"/>
      <c r="U47" s="45"/>
    </row>
    <row r="48" spans="1:21" ht="22.5" customHeight="1" thickBot="1">
      <c r="A48" s="22"/>
      <c r="B48" s="233" t="s">
        <v>7</v>
      </c>
      <c r="C48" s="194"/>
      <c r="D48" s="194"/>
      <c r="E48" s="195"/>
      <c r="F48" s="46"/>
      <c r="G48" s="46"/>
      <c r="H48" s="46"/>
      <c r="I48" s="46"/>
      <c r="J48" s="46"/>
      <c r="K48" s="47"/>
      <c r="L48" s="46">
        <f>SUM(L46:L47)</f>
        <v>5105</v>
      </c>
      <c r="M48" s="46">
        <f aca="true" t="shared" si="11" ref="M48:U48">SUM(M46:M47)</f>
        <v>1276</v>
      </c>
      <c r="N48" s="46">
        <f t="shared" si="11"/>
        <v>511</v>
      </c>
      <c r="O48" s="46">
        <f t="shared" si="11"/>
        <v>0</v>
      </c>
      <c r="P48" s="46">
        <f t="shared" si="11"/>
        <v>3318</v>
      </c>
      <c r="Q48" s="46">
        <f t="shared" si="11"/>
        <v>332</v>
      </c>
      <c r="R48" s="46">
        <f t="shared" si="11"/>
        <v>2986</v>
      </c>
      <c r="S48" s="46">
        <f t="shared" si="11"/>
        <v>0</v>
      </c>
      <c r="T48" s="46">
        <f t="shared" si="11"/>
        <v>114.86</v>
      </c>
      <c r="U48" s="46">
        <f t="shared" si="11"/>
        <v>5219.86</v>
      </c>
    </row>
    <row r="49" spans="1:21" ht="33.75" customHeight="1">
      <c r="A49" s="22"/>
      <c r="B49" s="196" t="s">
        <v>77</v>
      </c>
      <c r="C49" s="197"/>
      <c r="D49" s="197"/>
      <c r="E49" s="198"/>
      <c r="F49" s="75"/>
      <c r="G49" s="75"/>
      <c r="H49" s="75"/>
      <c r="I49" s="75"/>
      <c r="J49" s="76"/>
      <c r="K49" s="75"/>
      <c r="L49" s="76">
        <f>L43+L46</f>
        <v>9285</v>
      </c>
      <c r="M49" s="76">
        <f aca="true" t="shared" si="12" ref="M49:R49">M43+M46</f>
        <v>2321</v>
      </c>
      <c r="N49" s="76">
        <f t="shared" si="12"/>
        <v>929</v>
      </c>
      <c r="O49" s="76">
        <f t="shared" si="12"/>
        <v>0</v>
      </c>
      <c r="P49" s="76">
        <f t="shared" si="12"/>
        <v>6035</v>
      </c>
      <c r="Q49" s="76">
        <f t="shared" si="12"/>
        <v>604</v>
      </c>
      <c r="R49" s="76">
        <f t="shared" si="12"/>
        <v>5431</v>
      </c>
      <c r="S49" s="76"/>
      <c r="T49" s="76">
        <f>T43+T46</f>
        <v>208.91</v>
      </c>
      <c r="U49" s="77">
        <f>U43+U46</f>
        <v>9493.91</v>
      </c>
    </row>
    <row r="50" spans="1:21" ht="33.75" customHeight="1">
      <c r="A50" s="22"/>
      <c r="B50" s="243" t="s">
        <v>76</v>
      </c>
      <c r="C50" s="200"/>
      <c r="D50" s="200"/>
      <c r="E50" s="201"/>
      <c r="F50" s="78"/>
      <c r="G50" s="78"/>
      <c r="H50" s="78"/>
      <c r="I50" s="78"/>
      <c r="J50" s="79"/>
      <c r="K50" s="78"/>
      <c r="L50" s="79">
        <f>L44+L47</f>
        <v>3800</v>
      </c>
      <c r="M50" s="79">
        <f aca="true" t="shared" si="13" ref="M50:R50">M44+M47</f>
        <v>950</v>
      </c>
      <c r="N50" s="79">
        <f t="shared" si="13"/>
        <v>380</v>
      </c>
      <c r="O50" s="79">
        <f t="shared" si="13"/>
        <v>0</v>
      </c>
      <c r="P50" s="79">
        <f t="shared" si="13"/>
        <v>2470</v>
      </c>
      <c r="Q50" s="79">
        <f t="shared" si="13"/>
        <v>247</v>
      </c>
      <c r="R50" s="79">
        <f t="shared" si="13"/>
        <v>2223</v>
      </c>
      <c r="S50" s="79"/>
      <c r="T50" s="80">
        <f>T44+T47</f>
        <v>85.5</v>
      </c>
      <c r="U50" s="81">
        <f>U44+U47</f>
        <v>3885.5</v>
      </c>
    </row>
    <row r="51" spans="1:21" ht="33.75" customHeight="1" thickBot="1">
      <c r="A51" s="22"/>
      <c r="B51" s="234" t="s">
        <v>61</v>
      </c>
      <c r="C51" s="235"/>
      <c r="D51" s="235"/>
      <c r="E51" s="236"/>
      <c r="F51" s="82"/>
      <c r="G51" s="82"/>
      <c r="H51" s="82"/>
      <c r="I51" s="82"/>
      <c r="J51" s="83"/>
      <c r="K51" s="82"/>
      <c r="L51" s="113">
        <f>L45+L48</f>
        <v>13085</v>
      </c>
      <c r="M51" s="113">
        <f aca="true" t="shared" si="14" ref="M51:U51">M45+M48</f>
        <v>3271</v>
      </c>
      <c r="N51" s="113">
        <f t="shared" si="14"/>
        <v>1309</v>
      </c>
      <c r="O51" s="113">
        <f t="shared" si="14"/>
        <v>0</v>
      </c>
      <c r="P51" s="113">
        <f t="shared" si="14"/>
        <v>8505</v>
      </c>
      <c r="Q51" s="113">
        <f t="shared" si="14"/>
        <v>851</v>
      </c>
      <c r="R51" s="113">
        <f t="shared" si="14"/>
        <v>7654</v>
      </c>
      <c r="S51" s="113">
        <f t="shared" si="14"/>
        <v>0</v>
      </c>
      <c r="T51" s="113">
        <f t="shared" si="14"/>
        <v>294.41</v>
      </c>
      <c r="U51" s="88">
        <f t="shared" si="14"/>
        <v>13379.41</v>
      </c>
    </row>
    <row r="52" spans="1:21" s="87" customFormat="1" ht="33.75" customHeight="1" thickBot="1">
      <c r="A52" s="85"/>
      <c r="B52" s="237" t="s">
        <v>65</v>
      </c>
      <c r="C52" s="238"/>
      <c r="D52" s="238"/>
      <c r="E52" s="238"/>
      <c r="F52" s="238"/>
      <c r="G52" s="238"/>
      <c r="H52" s="238"/>
      <c r="I52" s="238"/>
      <c r="J52" s="238"/>
      <c r="K52" s="238"/>
      <c r="L52" s="238"/>
      <c r="M52" s="238"/>
      <c r="N52" s="238"/>
      <c r="O52" s="238"/>
      <c r="P52" s="238"/>
      <c r="Q52" s="238"/>
      <c r="R52" s="238"/>
      <c r="S52" s="238"/>
      <c r="T52" s="238"/>
      <c r="U52" s="239"/>
    </row>
    <row r="53" spans="1:21" ht="54" customHeight="1" thickBot="1">
      <c r="A53" s="22"/>
      <c r="B53" s="196" t="s">
        <v>78</v>
      </c>
      <c r="C53" s="197"/>
      <c r="D53" s="197"/>
      <c r="E53" s="198"/>
      <c r="F53" s="75"/>
      <c r="G53" s="75"/>
      <c r="H53" s="75"/>
      <c r="I53" s="75"/>
      <c r="J53" s="76"/>
      <c r="K53" s="75"/>
      <c r="L53" s="76">
        <f>L39+L49</f>
        <v>20922</v>
      </c>
      <c r="M53" s="76">
        <f aca="true" t="shared" si="15" ref="M53:R53">M39+M49</f>
        <v>5231</v>
      </c>
      <c r="N53" s="76">
        <f t="shared" si="15"/>
        <v>2092</v>
      </c>
      <c r="O53" s="76">
        <f t="shared" si="15"/>
        <v>0</v>
      </c>
      <c r="P53" s="76">
        <f t="shared" si="15"/>
        <v>13599</v>
      </c>
      <c r="Q53" s="76">
        <f t="shared" si="15"/>
        <v>1360</v>
      </c>
      <c r="R53" s="76">
        <f t="shared" si="15"/>
        <v>12239</v>
      </c>
      <c r="S53" s="76" t="s">
        <v>86</v>
      </c>
      <c r="T53" s="76">
        <f>T39+T49</f>
        <v>470.75</v>
      </c>
      <c r="U53" s="76">
        <f>U39+U49</f>
        <v>21392.75</v>
      </c>
    </row>
    <row r="54" spans="1:21" ht="57" customHeight="1">
      <c r="A54" s="22"/>
      <c r="B54" s="199" t="s">
        <v>79</v>
      </c>
      <c r="C54" s="200"/>
      <c r="D54" s="200"/>
      <c r="E54" s="201"/>
      <c r="F54" s="78"/>
      <c r="G54" s="78"/>
      <c r="H54" s="78"/>
      <c r="I54" s="78"/>
      <c r="J54" s="79"/>
      <c r="K54" s="78"/>
      <c r="L54" s="79">
        <f>L40+L50</f>
        <v>8831</v>
      </c>
      <c r="M54" s="79">
        <f aca="true" t="shared" si="16" ref="M54:R54">M40+M50</f>
        <v>2208</v>
      </c>
      <c r="N54" s="79">
        <f t="shared" si="16"/>
        <v>883</v>
      </c>
      <c r="O54" s="79">
        <f t="shared" si="16"/>
        <v>0</v>
      </c>
      <c r="P54" s="79">
        <f t="shared" si="16"/>
        <v>5740</v>
      </c>
      <c r="Q54" s="79">
        <f t="shared" si="16"/>
        <v>574</v>
      </c>
      <c r="R54" s="79">
        <f t="shared" si="16"/>
        <v>5166</v>
      </c>
      <c r="S54" s="76" t="s">
        <v>86</v>
      </c>
      <c r="T54" s="79">
        <f>T40+T50</f>
        <v>198.7</v>
      </c>
      <c r="U54" s="79">
        <f>U40+U50</f>
        <v>9029.7</v>
      </c>
    </row>
    <row r="55" spans="1:21" ht="33.75" customHeight="1" thickBot="1">
      <c r="A55" s="22"/>
      <c r="B55" s="234" t="s">
        <v>62</v>
      </c>
      <c r="C55" s="235"/>
      <c r="D55" s="235"/>
      <c r="E55" s="236"/>
      <c r="F55" s="82"/>
      <c r="G55" s="82"/>
      <c r="H55" s="82"/>
      <c r="I55" s="82"/>
      <c r="J55" s="83"/>
      <c r="K55" s="82"/>
      <c r="L55" s="83">
        <f>L41+L51</f>
        <v>29753</v>
      </c>
      <c r="M55" s="83">
        <f aca="true" t="shared" si="17" ref="M55:U55">M41+M51</f>
        <v>7439</v>
      </c>
      <c r="N55" s="83">
        <f t="shared" si="17"/>
        <v>2975</v>
      </c>
      <c r="O55" s="83">
        <f t="shared" si="17"/>
        <v>0</v>
      </c>
      <c r="P55" s="83">
        <f t="shared" si="17"/>
        <v>19339</v>
      </c>
      <c r="Q55" s="83">
        <f>Q41+Q51</f>
        <v>1934</v>
      </c>
      <c r="R55" s="83">
        <f t="shared" si="17"/>
        <v>17405</v>
      </c>
      <c r="S55" s="83">
        <f t="shared" si="17"/>
        <v>0</v>
      </c>
      <c r="T55" s="83">
        <f t="shared" si="17"/>
        <v>669.45</v>
      </c>
      <c r="U55" s="88">
        <f t="shared" si="17"/>
        <v>30422.449999999997</v>
      </c>
    </row>
    <row r="56" spans="1:21" ht="15.75">
      <c r="A56" s="22"/>
      <c r="B56" s="12"/>
      <c r="C56" s="89"/>
      <c r="D56" s="12"/>
      <c r="E56" s="12"/>
      <c r="F56" s="12"/>
      <c r="G56" s="12"/>
      <c r="H56" s="12"/>
      <c r="I56" s="12"/>
      <c r="J56" s="14"/>
      <c r="K56" s="15"/>
      <c r="L56" s="14"/>
      <c r="M56" s="12"/>
      <c r="N56" s="12"/>
      <c r="O56" s="12"/>
      <c r="P56" s="12"/>
      <c r="Q56" s="12"/>
      <c r="R56" s="12"/>
      <c r="S56" s="12"/>
      <c r="T56" s="12"/>
      <c r="U56" s="12"/>
    </row>
    <row r="57" spans="1:21" ht="21">
      <c r="A57" s="22"/>
      <c r="B57" s="12"/>
      <c r="C57" s="89"/>
      <c r="D57" s="12"/>
      <c r="E57" s="12"/>
      <c r="F57" s="12"/>
      <c r="G57" s="12"/>
      <c r="H57" s="12"/>
      <c r="I57" s="12"/>
      <c r="J57" s="14"/>
      <c r="K57" s="90" t="s">
        <v>51</v>
      </c>
      <c r="L57" s="14"/>
      <c r="M57" s="12"/>
      <c r="N57" s="12"/>
      <c r="O57" s="12"/>
      <c r="P57" s="12"/>
      <c r="Q57" s="12"/>
      <c r="R57" s="12"/>
      <c r="S57" s="12"/>
      <c r="T57" s="12"/>
      <c r="U57" s="12"/>
    </row>
    <row r="58" spans="1:21" ht="25.5" customHeight="1">
      <c r="A58" s="22"/>
      <c r="B58" s="12"/>
      <c r="C58" s="89"/>
      <c r="D58" s="12"/>
      <c r="E58" s="12"/>
      <c r="F58" s="12"/>
      <c r="G58" s="12"/>
      <c r="H58" s="12"/>
      <c r="I58" s="12"/>
      <c r="J58" s="14"/>
      <c r="K58" s="12"/>
      <c r="L58" s="14"/>
      <c r="M58" s="12"/>
      <c r="N58" s="12"/>
      <c r="O58" s="12"/>
      <c r="P58" s="12"/>
      <c r="Q58" s="12"/>
      <c r="R58" s="12"/>
      <c r="S58" s="91" t="s">
        <v>63</v>
      </c>
      <c r="T58" s="91"/>
      <c r="U58" s="92">
        <f>L55+T55</f>
        <v>30422.45</v>
      </c>
    </row>
    <row r="59" spans="1:21" ht="15.75" customHeight="1">
      <c r="A59" s="22"/>
      <c r="B59" s="12"/>
      <c r="C59" s="104"/>
      <c r="D59" s="97"/>
      <c r="E59" s="97"/>
      <c r="F59" s="97"/>
      <c r="G59" s="97"/>
      <c r="H59" s="97"/>
      <c r="I59" s="97"/>
      <c r="J59" s="105"/>
      <c r="K59" s="99"/>
      <c r="L59" s="14"/>
      <c r="M59" s="12"/>
      <c r="N59" s="12"/>
      <c r="O59" s="12"/>
      <c r="P59" s="12"/>
      <c r="Q59" s="12"/>
      <c r="R59" s="12"/>
      <c r="S59" s="12"/>
      <c r="T59" s="12"/>
      <c r="U59" s="12"/>
    </row>
    <row r="60" spans="2:3" ht="15.75">
      <c r="B60" s="24"/>
      <c r="C60" s="106" t="s">
        <v>27</v>
      </c>
    </row>
    <row r="61" spans="2:3" ht="15.75">
      <c r="B61" s="24"/>
      <c r="C61" s="106"/>
    </row>
    <row r="62" spans="2:3" ht="15.75">
      <c r="B62" s="24"/>
      <c r="C62" s="167" t="s">
        <v>145</v>
      </c>
    </row>
    <row r="64" ht="30">
      <c r="C64" s="29" t="s">
        <v>147</v>
      </c>
    </row>
    <row r="68" spans="1:13" ht="15">
      <c r="A68" s="3"/>
      <c r="B68" s="3"/>
      <c r="C68" s="109"/>
      <c r="D68" s="3"/>
      <c r="E68" s="3"/>
      <c r="F68" s="3"/>
      <c r="G68" s="3"/>
      <c r="H68" s="3"/>
      <c r="I68" s="3"/>
      <c r="J68" s="4"/>
      <c r="K68" s="5"/>
      <c r="L68" s="4"/>
      <c r="M68" s="3"/>
    </row>
    <row r="69" spans="2:13" ht="15">
      <c r="B69" s="110"/>
      <c r="C69" s="111"/>
      <c r="D69" s="110"/>
      <c r="E69" s="110"/>
      <c r="F69" s="3"/>
      <c r="G69" s="3"/>
      <c r="H69" s="3"/>
      <c r="I69" s="3"/>
      <c r="J69" s="4"/>
      <c r="K69" s="5"/>
      <c r="L69" s="4"/>
      <c r="M69" s="3"/>
    </row>
  </sheetData>
  <sheetProtection/>
  <mergeCells count="74">
    <mergeCell ref="C32:C33"/>
    <mergeCell ref="E11:E12"/>
    <mergeCell ref="B7:U7"/>
    <mergeCell ref="B8:U8"/>
    <mergeCell ref="S11:S12"/>
    <mergeCell ref="I11:I12"/>
    <mergeCell ref="B10:E10"/>
    <mergeCell ref="B18:B19"/>
    <mergeCell ref="C18:C19"/>
    <mergeCell ref="E18:E19"/>
    <mergeCell ref="T11:T12"/>
    <mergeCell ref="F11:F12"/>
    <mergeCell ref="Q11:Q12"/>
    <mergeCell ref="P11:P12"/>
    <mergeCell ref="M11:N11"/>
    <mergeCell ref="K11:K12"/>
    <mergeCell ref="L11:L12"/>
    <mergeCell ref="R11:R12"/>
    <mergeCell ref="D11:D12"/>
    <mergeCell ref="E15:E16"/>
    <mergeCell ref="C15:C16"/>
    <mergeCell ref="B15:B16"/>
    <mergeCell ref="C29:C30"/>
    <mergeCell ref="B21:B22"/>
    <mergeCell ref="C21:C22"/>
    <mergeCell ref="B17:E17"/>
    <mergeCell ref="B11:B12"/>
    <mergeCell ref="C43:C44"/>
    <mergeCell ref="E43:E44"/>
    <mergeCell ref="O11:O12"/>
    <mergeCell ref="J11:J12"/>
    <mergeCell ref="B37:C37"/>
    <mergeCell ref="C11:C12"/>
    <mergeCell ref="C27:F27"/>
    <mergeCell ref="C28:F28"/>
    <mergeCell ref="B34:C34"/>
    <mergeCell ref="B31:C31"/>
    <mergeCell ref="H28:U28"/>
    <mergeCell ref="U11:U12"/>
    <mergeCell ref="B49:E49"/>
    <mergeCell ref="B50:E50"/>
    <mergeCell ref="G11:G12"/>
    <mergeCell ref="H11:H12"/>
    <mergeCell ref="C38:F38"/>
    <mergeCell ref="B39:E39"/>
    <mergeCell ref="B40:E40"/>
    <mergeCell ref="C35:C36"/>
    <mergeCell ref="B51:E51"/>
    <mergeCell ref="B53:E53"/>
    <mergeCell ref="B54:E54"/>
    <mergeCell ref="B55:E55"/>
    <mergeCell ref="B45:E45"/>
    <mergeCell ref="B48:E48"/>
    <mergeCell ref="B52:U52"/>
    <mergeCell ref="Q1:U1"/>
    <mergeCell ref="B1:F1"/>
    <mergeCell ref="B2:F2"/>
    <mergeCell ref="B3:F3"/>
    <mergeCell ref="B4:F4"/>
    <mergeCell ref="B43:B44"/>
    <mergeCell ref="E21:E22"/>
    <mergeCell ref="C24:C25"/>
    <mergeCell ref="E24:E25"/>
    <mergeCell ref="B20:E20"/>
    <mergeCell ref="B5:F5"/>
    <mergeCell ref="B24:B25"/>
    <mergeCell ref="B46:B47"/>
    <mergeCell ref="C46:C47"/>
    <mergeCell ref="B26:E26"/>
    <mergeCell ref="B42:U42"/>
    <mergeCell ref="B14:U14"/>
    <mergeCell ref="E46:E47"/>
    <mergeCell ref="B23:E23"/>
    <mergeCell ref="B41:E41"/>
  </mergeCells>
  <printOptions/>
  <pageMargins left="0.7" right="0.7" top="0.75" bottom="0.75" header="0.3" footer="0.3"/>
  <pageSetup fitToHeight="0" fitToWidth="1" horizontalDpi="600" verticalDpi="600" orientation="landscape" paperSize="8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5"/>
  <sheetViews>
    <sheetView zoomScale="70" zoomScaleNormal="70" zoomScaleSheetLayoutView="90" zoomScalePageLayoutView="0" workbookViewId="0" topLeftCell="A1">
      <selection activeCell="J21" sqref="J21"/>
    </sheetView>
  </sheetViews>
  <sheetFormatPr defaultColWidth="9.140625" defaultRowHeight="15"/>
  <cols>
    <col min="1" max="1" width="3.00390625" style="24" customWidth="1"/>
    <col min="2" max="2" width="6.421875" style="16" customWidth="1"/>
    <col min="3" max="3" width="46.421875" style="112" customWidth="1"/>
    <col min="4" max="4" width="19.28125" style="16" customWidth="1"/>
    <col min="5" max="5" width="20.7109375" style="16" customWidth="1"/>
    <col min="6" max="6" width="17.421875" style="16" customWidth="1"/>
    <col min="7" max="7" width="12.8515625" style="16" customWidth="1"/>
    <col min="8" max="8" width="10.140625" style="16" customWidth="1"/>
    <col min="9" max="9" width="15.28125" style="107" customWidth="1"/>
    <col min="10" max="11" width="15.7109375" style="16" customWidth="1"/>
    <col min="12" max="15" width="13.8515625" style="16" customWidth="1"/>
    <col min="16" max="17" width="27.8515625" style="16" customWidth="1"/>
    <col min="18" max="18" width="19.421875" style="16" customWidth="1"/>
    <col min="19" max="19" width="19.28125" style="114" customWidth="1"/>
    <col min="20" max="16384" width="9.140625" style="24" customWidth="1"/>
  </cols>
  <sheetData>
    <row r="1" spans="2:20" s="1" customFormat="1" ht="24" customHeight="1">
      <c r="B1" s="170" t="s">
        <v>26</v>
      </c>
      <c r="C1" s="170"/>
      <c r="D1" s="170"/>
      <c r="E1" s="170"/>
      <c r="F1" s="170"/>
      <c r="G1" s="3"/>
      <c r="H1" s="3"/>
      <c r="I1" s="4"/>
      <c r="J1" s="3"/>
      <c r="K1" s="3"/>
      <c r="L1" s="3"/>
      <c r="N1" s="171" t="s">
        <v>39</v>
      </c>
      <c r="O1" s="171"/>
      <c r="P1" s="171"/>
      <c r="Q1" s="171"/>
      <c r="R1" s="171"/>
      <c r="S1" s="164"/>
      <c r="T1" s="6"/>
    </row>
    <row r="2" spans="2:19" s="1" customFormat="1" ht="24" customHeight="1">
      <c r="B2" s="170" t="s">
        <v>88</v>
      </c>
      <c r="C2" s="170"/>
      <c r="D2" s="170"/>
      <c r="E2" s="170"/>
      <c r="F2" s="170"/>
      <c r="G2" s="8"/>
      <c r="H2" s="8"/>
      <c r="I2" s="9"/>
      <c r="J2" s="8"/>
      <c r="K2" s="8"/>
      <c r="L2" s="8"/>
      <c r="M2" s="8"/>
      <c r="N2" s="8"/>
      <c r="O2" s="8"/>
      <c r="P2" s="11"/>
      <c r="Q2" s="11"/>
      <c r="R2" s="12"/>
      <c r="S2" s="163"/>
    </row>
    <row r="3" spans="1:19" s="16" customFormat="1" ht="24" customHeight="1">
      <c r="A3" s="13"/>
      <c r="B3" s="170" t="s">
        <v>19</v>
      </c>
      <c r="C3" s="170"/>
      <c r="D3" s="170"/>
      <c r="E3" s="170"/>
      <c r="F3" s="170"/>
      <c r="G3" s="12"/>
      <c r="H3" s="12"/>
      <c r="I3" s="14"/>
      <c r="J3" s="12"/>
      <c r="K3" s="12"/>
      <c r="S3" s="162"/>
    </row>
    <row r="4" spans="1:19" s="16" customFormat="1" ht="24" customHeight="1">
      <c r="A4" s="13"/>
      <c r="B4" s="170" t="s">
        <v>38</v>
      </c>
      <c r="C4" s="170"/>
      <c r="D4" s="170"/>
      <c r="E4" s="170"/>
      <c r="F4" s="170"/>
      <c r="G4" s="12"/>
      <c r="H4" s="12"/>
      <c r="I4" s="14"/>
      <c r="J4" s="12"/>
      <c r="K4" s="12"/>
      <c r="L4" s="12"/>
      <c r="M4" s="12"/>
      <c r="N4" s="12"/>
      <c r="O4" s="12"/>
      <c r="P4" s="12"/>
      <c r="Q4" s="12"/>
      <c r="R4" s="12"/>
      <c r="S4" s="162"/>
    </row>
    <row r="5" spans="1:19" s="16" customFormat="1" ht="24" customHeight="1">
      <c r="A5" s="13"/>
      <c r="B5" s="170" t="s">
        <v>47</v>
      </c>
      <c r="C5" s="170"/>
      <c r="D5" s="170"/>
      <c r="E5" s="170"/>
      <c r="F5" s="170"/>
      <c r="G5" s="7"/>
      <c r="H5" s="7"/>
      <c r="I5" s="17"/>
      <c r="J5" s="20"/>
      <c r="K5" s="20"/>
      <c r="L5" s="20"/>
      <c r="M5" s="20"/>
      <c r="N5" s="20"/>
      <c r="O5" s="21"/>
      <c r="P5" s="21"/>
      <c r="Q5" s="21"/>
      <c r="R5" s="12"/>
      <c r="S5" s="162"/>
    </row>
    <row r="6" spans="1:18" ht="9.75" customHeight="1">
      <c r="A6" s="22"/>
      <c r="B6" s="12"/>
      <c r="C6" s="23"/>
      <c r="D6" s="20"/>
      <c r="E6" s="20"/>
      <c r="F6" s="20"/>
      <c r="G6" s="20"/>
      <c r="H6" s="20"/>
      <c r="I6" s="19"/>
      <c r="J6" s="20"/>
      <c r="K6" s="20"/>
      <c r="L6" s="20"/>
      <c r="M6" s="20"/>
      <c r="N6" s="20"/>
      <c r="O6" s="21"/>
      <c r="P6" s="21"/>
      <c r="Q6" s="21"/>
      <c r="R6" s="12"/>
    </row>
    <row r="7" spans="1:18" ht="30" customHeight="1">
      <c r="A7" s="22"/>
      <c r="B7" s="174" t="s">
        <v>10</v>
      </c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</row>
    <row r="8" spans="1:18" ht="21" customHeight="1">
      <c r="A8" s="22"/>
      <c r="B8" s="174" t="s">
        <v>12</v>
      </c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</row>
    <row r="9" spans="1:18" ht="15.75" customHeight="1">
      <c r="A9" s="22"/>
      <c r="B9" s="25"/>
      <c r="C9" s="26"/>
      <c r="D9" s="25"/>
      <c r="E9" s="25"/>
      <c r="F9" s="25"/>
      <c r="G9" s="25"/>
      <c r="H9" s="25"/>
      <c r="I9" s="27"/>
      <c r="J9" s="25"/>
      <c r="K9" s="25"/>
      <c r="L9" s="25"/>
      <c r="M9" s="25"/>
      <c r="N9" s="25"/>
      <c r="O9" s="25"/>
      <c r="P9" s="25"/>
      <c r="Q9" s="25"/>
      <c r="R9" s="25"/>
    </row>
    <row r="10" spans="1:18" ht="29.25" customHeight="1" thickBot="1">
      <c r="A10" s="22"/>
      <c r="B10" s="175" t="s">
        <v>154</v>
      </c>
      <c r="C10" s="175"/>
      <c r="D10" s="175"/>
      <c r="E10" s="175"/>
      <c r="F10" s="25"/>
      <c r="G10" s="25"/>
      <c r="H10" s="25"/>
      <c r="I10" s="27"/>
      <c r="J10" s="25"/>
      <c r="K10" s="25"/>
      <c r="L10" s="25"/>
      <c r="M10" s="25"/>
      <c r="N10" s="25"/>
      <c r="O10" s="25"/>
      <c r="P10" s="25"/>
      <c r="Q10" s="25"/>
      <c r="R10" s="25"/>
    </row>
    <row r="11" spans="1:19" ht="90.75" customHeight="1">
      <c r="A11" s="22"/>
      <c r="B11" s="176" t="s">
        <v>1</v>
      </c>
      <c r="C11" s="178" t="s">
        <v>126</v>
      </c>
      <c r="D11" s="168" t="s">
        <v>11</v>
      </c>
      <c r="E11" s="168" t="s">
        <v>125</v>
      </c>
      <c r="F11" s="168" t="s">
        <v>124</v>
      </c>
      <c r="G11" s="168" t="s">
        <v>123</v>
      </c>
      <c r="H11" s="168" t="s">
        <v>43</v>
      </c>
      <c r="I11" s="191" t="s">
        <v>122</v>
      </c>
      <c r="J11" s="172" t="s">
        <v>54</v>
      </c>
      <c r="K11" s="172"/>
      <c r="L11" s="172" t="s">
        <v>53</v>
      </c>
      <c r="M11" s="172" t="s">
        <v>2</v>
      </c>
      <c r="N11" s="172" t="s">
        <v>3</v>
      </c>
      <c r="O11" s="172" t="s">
        <v>4</v>
      </c>
      <c r="P11" s="172" t="s">
        <v>121</v>
      </c>
      <c r="Q11" s="180" t="s">
        <v>71</v>
      </c>
      <c r="R11" s="182" t="s">
        <v>120</v>
      </c>
      <c r="S11" s="184"/>
    </row>
    <row r="12" spans="1:19" ht="70.5" customHeight="1">
      <c r="A12" s="22"/>
      <c r="B12" s="177"/>
      <c r="C12" s="179"/>
      <c r="D12" s="169"/>
      <c r="E12" s="169"/>
      <c r="F12" s="169"/>
      <c r="G12" s="169"/>
      <c r="H12" s="169"/>
      <c r="I12" s="192"/>
      <c r="J12" s="33" t="s">
        <v>92</v>
      </c>
      <c r="K12" s="33" t="s">
        <v>91</v>
      </c>
      <c r="L12" s="173"/>
      <c r="M12" s="173"/>
      <c r="N12" s="173"/>
      <c r="O12" s="173"/>
      <c r="P12" s="173"/>
      <c r="Q12" s="181"/>
      <c r="R12" s="183"/>
      <c r="S12" s="184"/>
    </row>
    <row r="13" spans="1:19" ht="71.25" customHeight="1" thickBot="1">
      <c r="A13" s="22"/>
      <c r="B13" s="35">
        <v>0</v>
      </c>
      <c r="C13" s="36">
        <v>1</v>
      </c>
      <c r="D13" s="37">
        <v>2</v>
      </c>
      <c r="E13" s="37">
        <v>3</v>
      </c>
      <c r="F13" s="37">
        <v>4</v>
      </c>
      <c r="G13" s="37">
        <v>5</v>
      </c>
      <c r="H13" s="37">
        <v>6</v>
      </c>
      <c r="I13" s="38" t="s">
        <v>119</v>
      </c>
      <c r="J13" s="37" t="s">
        <v>118</v>
      </c>
      <c r="K13" s="37" t="s">
        <v>117</v>
      </c>
      <c r="L13" s="37">
        <v>10</v>
      </c>
      <c r="M13" s="37" t="s">
        <v>116</v>
      </c>
      <c r="N13" s="37" t="s">
        <v>115</v>
      </c>
      <c r="O13" s="37" t="s">
        <v>114</v>
      </c>
      <c r="P13" s="37">
        <v>14</v>
      </c>
      <c r="Q13" s="40" t="s">
        <v>127</v>
      </c>
      <c r="R13" s="41" t="s">
        <v>128</v>
      </c>
      <c r="S13" s="184"/>
    </row>
    <row r="14" spans="1:19" s="31" customFormat="1" ht="29.25" customHeight="1">
      <c r="A14" s="21"/>
      <c r="B14" s="185" t="s">
        <v>113</v>
      </c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7"/>
      <c r="S14" s="138"/>
    </row>
    <row r="15" spans="1:19" ht="31.5" customHeight="1">
      <c r="A15" s="22"/>
      <c r="B15" s="188">
        <v>1</v>
      </c>
      <c r="C15" s="189" t="s">
        <v>58</v>
      </c>
      <c r="D15" s="42">
        <v>43101</v>
      </c>
      <c r="E15" s="190" t="s">
        <v>100</v>
      </c>
      <c r="F15" s="43">
        <v>1200</v>
      </c>
      <c r="G15" s="43">
        <v>160</v>
      </c>
      <c r="H15" s="43">
        <v>160</v>
      </c>
      <c r="I15" s="43">
        <f>ROUND(F15/G15*H15,0)</f>
        <v>1200</v>
      </c>
      <c r="J15" s="43">
        <f>ROUND(I15*25%,0)</f>
        <v>300</v>
      </c>
      <c r="K15" s="43">
        <f>ROUND(I15*10%,0)</f>
        <v>120</v>
      </c>
      <c r="L15" s="43"/>
      <c r="M15" s="43">
        <f>I15-J15-K15-L15</f>
        <v>780</v>
      </c>
      <c r="N15" s="43">
        <f>ROUND(M15*0.1,0)</f>
        <v>78</v>
      </c>
      <c r="O15" s="43">
        <f>I15-J15-K15-N15</f>
        <v>702</v>
      </c>
      <c r="P15" s="139" t="s">
        <v>30</v>
      </c>
      <c r="Q15" s="44">
        <f>ROUND(I15*2.25/100,2)</f>
        <v>27</v>
      </c>
      <c r="R15" s="45">
        <f>I15+Q15</f>
        <v>1227</v>
      </c>
      <c r="S15" s="138"/>
    </row>
    <row r="16" spans="1:19" ht="31.5" customHeight="1">
      <c r="A16" s="22"/>
      <c r="B16" s="188"/>
      <c r="C16" s="189"/>
      <c r="D16" s="42">
        <v>43132</v>
      </c>
      <c r="E16" s="190"/>
      <c r="F16" s="43">
        <v>1200</v>
      </c>
      <c r="G16" s="43">
        <v>160</v>
      </c>
      <c r="H16" s="43">
        <v>150</v>
      </c>
      <c r="I16" s="43">
        <f>ROUND(F16/G16*H16,0)</f>
        <v>1125</v>
      </c>
      <c r="J16" s="43">
        <f>ROUND(I16*25%,0)</f>
        <v>281</v>
      </c>
      <c r="K16" s="43">
        <f>ROUND(I16*10%,0)</f>
        <v>113</v>
      </c>
      <c r="L16" s="43"/>
      <c r="M16" s="43">
        <f>I16-J16-K16-L16</f>
        <v>731</v>
      </c>
      <c r="N16" s="43">
        <f>ROUND(M16*0.1,0)</f>
        <v>73</v>
      </c>
      <c r="O16" s="43">
        <f>I16-J16-K16-N16</f>
        <v>658</v>
      </c>
      <c r="P16" s="139" t="s">
        <v>30</v>
      </c>
      <c r="Q16" s="44">
        <f>ROUND(I16*2.25/100,2)</f>
        <v>25.31</v>
      </c>
      <c r="R16" s="45">
        <f>I16+Q16</f>
        <v>1150.31</v>
      </c>
      <c r="S16" s="138"/>
    </row>
    <row r="17" spans="1:18" ht="22.5" customHeight="1">
      <c r="A17" s="22"/>
      <c r="B17" s="193" t="s">
        <v>7</v>
      </c>
      <c r="C17" s="194"/>
      <c r="D17" s="194"/>
      <c r="E17" s="195"/>
      <c r="F17" s="46"/>
      <c r="G17" s="46"/>
      <c r="H17" s="46">
        <f>SUM(H15:H16)</f>
        <v>310</v>
      </c>
      <c r="I17" s="46"/>
      <c r="J17" s="46">
        <f aca="true" t="shared" si="0" ref="J17:R17">SUM(J15:J16)</f>
        <v>581</v>
      </c>
      <c r="K17" s="46">
        <f t="shared" si="0"/>
        <v>233</v>
      </c>
      <c r="L17" s="46">
        <f t="shared" si="0"/>
        <v>0</v>
      </c>
      <c r="M17" s="46">
        <f t="shared" si="0"/>
        <v>1511</v>
      </c>
      <c r="N17" s="46">
        <f t="shared" si="0"/>
        <v>151</v>
      </c>
      <c r="O17" s="46">
        <f t="shared" si="0"/>
        <v>1360</v>
      </c>
      <c r="P17" s="46">
        <f t="shared" si="0"/>
        <v>0</v>
      </c>
      <c r="Q17" s="46">
        <f t="shared" si="0"/>
        <v>52.31</v>
      </c>
      <c r="R17" s="48">
        <f t="shared" si="0"/>
        <v>2377.31</v>
      </c>
    </row>
    <row r="18" spans="1:18" ht="31.5" customHeight="1">
      <c r="A18" s="22"/>
      <c r="B18" s="188">
        <v>2</v>
      </c>
      <c r="C18" s="189" t="s">
        <v>59</v>
      </c>
      <c r="D18" s="42">
        <v>43101</v>
      </c>
      <c r="E18" s="190" t="s">
        <v>98</v>
      </c>
      <c r="F18" s="43">
        <v>1000</v>
      </c>
      <c r="G18" s="43">
        <v>160</v>
      </c>
      <c r="H18" s="43">
        <v>120</v>
      </c>
      <c r="I18" s="43">
        <f>ROUND(F18/G18*H18,0)</f>
        <v>750</v>
      </c>
      <c r="J18" s="43">
        <f>ROUND(I18*25%,0)</f>
        <v>188</v>
      </c>
      <c r="K18" s="43">
        <f>ROUND(I18*10%,0)</f>
        <v>75</v>
      </c>
      <c r="L18" s="43"/>
      <c r="M18" s="43">
        <f>I18-J18-K18-L18</f>
        <v>487</v>
      </c>
      <c r="N18" s="43">
        <f>ROUND(M18*0.1,0)</f>
        <v>49</v>
      </c>
      <c r="O18" s="43">
        <f>I18-J18-K18-N18</f>
        <v>438</v>
      </c>
      <c r="P18" s="139" t="s">
        <v>30</v>
      </c>
      <c r="Q18" s="44">
        <f>ROUND(I18*2.25/100,2)</f>
        <v>16.88</v>
      </c>
      <c r="R18" s="45">
        <f>I18+Q18</f>
        <v>766.88</v>
      </c>
    </row>
    <row r="19" spans="1:19" ht="31.5" customHeight="1">
      <c r="A19" s="22"/>
      <c r="B19" s="188"/>
      <c r="C19" s="189"/>
      <c r="D19" s="42">
        <v>43132</v>
      </c>
      <c r="E19" s="190"/>
      <c r="F19" s="43">
        <v>1000</v>
      </c>
      <c r="G19" s="43">
        <v>100</v>
      </c>
      <c r="H19" s="43">
        <v>100</v>
      </c>
      <c r="I19" s="43">
        <f>ROUND(F19/G19*H19,0)</f>
        <v>1000</v>
      </c>
      <c r="J19" s="43">
        <f>ROUND(I19*25%,0)</f>
        <v>250</v>
      </c>
      <c r="K19" s="43">
        <f>ROUND(I19*10%,0)</f>
        <v>100</v>
      </c>
      <c r="L19" s="43"/>
      <c r="M19" s="43">
        <f>I19-J19-K19-L19</f>
        <v>650</v>
      </c>
      <c r="N19" s="43">
        <f>ROUND(M19*0.1,0)</f>
        <v>65</v>
      </c>
      <c r="O19" s="43">
        <f>I19-J19-K19-N19</f>
        <v>585</v>
      </c>
      <c r="P19" s="139" t="s">
        <v>30</v>
      </c>
      <c r="Q19" s="44">
        <f>ROUND(I19*2.25/100,2)</f>
        <v>22.5</v>
      </c>
      <c r="R19" s="45">
        <f>I19+Q19</f>
        <v>1022.5</v>
      </c>
      <c r="S19" s="138"/>
    </row>
    <row r="20" spans="1:18" ht="22.5" customHeight="1" thickBot="1">
      <c r="A20" s="22"/>
      <c r="B20" s="193" t="s">
        <v>7</v>
      </c>
      <c r="C20" s="194"/>
      <c r="D20" s="194"/>
      <c r="E20" s="195"/>
      <c r="F20" s="46"/>
      <c r="G20" s="46"/>
      <c r="H20" s="46">
        <f>SUM(H18:H19)</f>
        <v>220</v>
      </c>
      <c r="I20" s="46"/>
      <c r="J20" s="46">
        <f aca="true" t="shared" si="1" ref="J20:R20">SUM(J18:J19)</f>
        <v>438</v>
      </c>
      <c r="K20" s="46">
        <f t="shared" si="1"/>
        <v>175</v>
      </c>
      <c r="L20" s="46">
        <f t="shared" si="1"/>
        <v>0</v>
      </c>
      <c r="M20" s="46">
        <f t="shared" si="1"/>
        <v>1137</v>
      </c>
      <c r="N20" s="46">
        <f t="shared" si="1"/>
        <v>114</v>
      </c>
      <c r="O20" s="46">
        <f t="shared" si="1"/>
        <v>1023</v>
      </c>
      <c r="P20" s="46">
        <f t="shared" si="1"/>
        <v>0</v>
      </c>
      <c r="Q20" s="46">
        <f t="shared" si="1"/>
        <v>39.379999999999995</v>
      </c>
      <c r="R20" s="48">
        <f t="shared" si="1"/>
        <v>1789.38</v>
      </c>
    </row>
    <row r="21" spans="1:18" ht="33.75" customHeight="1">
      <c r="A21" s="22"/>
      <c r="B21" s="196" t="s">
        <v>97</v>
      </c>
      <c r="C21" s="197"/>
      <c r="D21" s="197"/>
      <c r="E21" s="198"/>
      <c r="F21" s="75"/>
      <c r="G21" s="75"/>
      <c r="H21" s="76"/>
      <c r="I21" s="76">
        <f aca="true" t="shared" si="2" ref="I21:O22">I15+I18</f>
        <v>1950</v>
      </c>
      <c r="J21" s="76">
        <f t="shared" si="2"/>
        <v>488</v>
      </c>
      <c r="K21" s="76">
        <f t="shared" si="2"/>
        <v>195</v>
      </c>
      <c r="L21" s="76">
        <f t="shared" si="2"/>
        <v>0</v>
      </c>
      <c r="M21" s="76">
        <f t="shared" si="2"/>
        <v>1267</v>
      </c>
      <c r="N21" s="76">
        <f t="shared" si="2"/>
        <v>127</v>
      </c>
      <c r="O21" s="76">
        <f t="shared" si="2"/>
        <v>1140</v>
      </c>
      <c r="P21" s="76"/>
      <c r="Q21" s="76">
        <f>Q15+Q18</f>
        <v>43.879999999999995</v>
      </c>
      <c r="R21" s="77">
        <f>R15+R18</f>
        <v>1993.88</v>
      </c>
    </row>
    <row r="22" spans="1:18" ht="33.75" customHeight="1">
      <c r="A22" s="22"/>
      <c r="B22" s="199" t="s">
        <v>96</v>
      </c>
      <c r="C22" s="200"/>
      <c r="D22" s="200"/>
      <c r="E22" s="201"/>
      <c r="F22" s="78"/>
      <c r="G22" s="78"/>
      <c r="H22" s="79"/>
      <c r="I22" s="79">
        <f t="shared" si="2"/>
        <v>2125</v>
      </c>
      <c r="J22" s="79">
        <f t="shared" si="2"/>
        <v>531</v>
      </c>
      <c r="K22" s="79">
        <f t="shared" si="2"/>
        <v>213</v>
      </c>
      <c r="L22" s="79">
        <f t="shared" si="2"/>
        <v>0</v>
      </c>
      <c r="M22" s="79">
        <f t="shared" si="2"/>
        <v>1381</v>
      </c>
      <c r="N22" s="79">
        <f t="shared" si="2"/>
        <v>138</v>
      </c>
      <c r="O22" s="79">
        <f t="shared" si="2"/>
        <v>1243</v>
      </c>
      <c r="P22" s="79"/>
      <c r="Q22" s="79">
        <f>Q16+Q19</f>
        <v>47.81</v>
      </c>
      <c r="R22" s="81">
        <f>R16+R19</f>
        <v>2172.81</v>
      </c>
    </row>
    <row r="23" spans="1:18" ht="33.75" customHeight="1" thickBot="1">
      <c r="A23" s="22"/>
      <c r="B23" s="202" t="s">
        <v>95</v>
      </c>
      <c r="C23" s="203"/>
      <c r="D23" s="203"/>
      <c r="E23" s="204"/>
      <c r="F23" s="137"/>
      <c r="G23" s="137"/>
      <c r="H23" s="136"/>
      <c r="I23" s="136">
        <f aca="true" t="shared" si="3" ref="I23:O23">SUM(I21:I22)</f>
        <v>4075</v>
      </c>
      <c r="J23" s="136">
        <f t="shared" si="3"/>
        <v>1019</v>
      </c>
      <c r="K23" s="136">
        <f t="shared" si="3"/>
        <v>408</v>
      </c>
      <c r="L23" s="136">
        <f t="shared" si="3"/>
        <v>0</v>
      </c>
      <c r="M23" s="136">
        <f t="shared" si="3"/>
        <v>2648</v>
      </c>
      <c r="N23" s="136">
        <f t="shared" si="3"/>
        <v>265</v>
      </c>
      <c r="O23" s="136">
        <f t="shared" si="3"/>
        <v>2383</v>
      </c>
      <c r="P23" s="136"/>
      <c r="Q23" s="136">
        <f>SUM(Q21:Q22)</f>
        <v>91.69</v>
      </c>
      <c r="R23" s="135">
        <f>SUM(R21:R22)</f>
        <v>4166.6900000000005</v>
      </c>
    </row>
    <row r="24" spans="1:18" ht="16.5" hidden="1" thickBot="1">
      <c r="A24" s="22"/>
      <c r="B24" s="12"/>
      <c r="C24" s="89"/>
      <c r="D24" s="12"/>
      <c r="E24" s="12"/>
      <c r="F24" s="12"/>
      <c r="G24" s="12"/>
      <c r="H24" s="12"/>
      <c r="I24" s="14"/>
      <c r="J24" s="12"/>
      <c r="K24" s="12"/>
      <c r="L24" s="12"/>
      <c r="M24" s="12"/>
      <c r="N24" s="12"/>
      <c r="O24" s="12"/>
      <c r="P24" s="12"/>
      <c r="Q24" s="12"/>
      <c r="R24" s="12"/>
    </row>
    <row r="25" spans="1:18" ht="16.5" hidden="1" thickBot="1">
      <c r="A25" s="22"/>
      <c r="B25" s="12"/>
      <c r="C25" s="89"/>
      <c r="D25" s="12"/>
      <c r="E25" s="12"/>
      <c r="F25" s="12"/>
      <c r="G25" s="12"/>
      <c r="H25" s="12"/>
      <c r="I25" s="14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5.5" customHeight="1" hidden="1">
      <c r="A26" s="22"/>
      <c r="B26" s="12"/>
      <c r="C26" s="89"/>
      <c r="D26" s="12"/>
      <c r="E26" s="12"/>
      <c r="F26" s="12"/>
      <c r="G26" s="12"/>
      <c r="H26" s="12"/>
      <c r="I26" s="14"/>
      <c r="J26" s="12"/>
      <c r="K26" s="12"/>
      <c r="L26" s="12"/>
      <c r="M26" s="12"/>
      <c r="N26" s="12"/>
      <c r="O26" s="12"/>
      <c r="P26" s="91" t="s">
        <v>63</v>
      </c>
      <c r="Q26" s="91"/>
      <c r="R26" s="92">
        <f>I23+E42</f>
        <v>4952.5</v>
      </c>
    </row>
    <row r="27" spans="1:18" ht="31.5" customHeight="1" hidden="1" thickBot="1">
      <c r="A27" s="22"/>
      <c r="B27" s="12"/>
      <c r="C27" s="93" t="s">
        <v>5</v>
      </c>
      <c r="D27" s="12"/>
      <c r="E27" s="12"/>
      <c r="F27" s="12"/>
      <c r="G27" s="12"/>
      <c r="H27" s="12"/>
      <c r="I27" s="14"/>
      <c r="J27" s="12">
        <f>I23*22.5/100</f>
        <v>916.875</v>
      </c>
      <c r="K27" s="12"/>
      <c r="L27" s="12"/>
      <c r="M27" s="12"/>
      <c r="N27" s="12"/>
      <c r="O27" s="12"/>
      <c r="P27" s="12"/>
      <c r="Q27" s="12"/>
      <c r="R27" s="14"/>
    </row>
    <row r="28" spans="1:20" ht="67.5" customHeight="1" hidden="1">
      <c r="A28" s="22"/>
      <c r="B28" s="12"/>
      <c r="C28" s="94"/>
      <c r="D28" s="95" t="s">
        <v>6</v>
      </c>
      <c r="E28" s="96" t="s">
        <v>13</v>
      </c>
      <c r="F28" s="172" t="s">
        <v>14</v>
      </c>
      <c r="G28" s="182"/>
      <c r="H28" s="97"/>
      <c r="I28" s="98"/>
      <c r="J28" s="14">
        <f>I23+J27</f>
        <v>4991.875</v>
      </c>
      <c r="K28" s="12"/>
      <c r="L28" s="12"/>
      <c r="M28" s="12"/>
      <c r="N28" s="205" t="s">
        <v>112</v>
      </c>
      <c r="O28" s="205"/>
      <c r="P28" s="205"/>
      <c r="Q28" s="205"/>
      <c r="R28" s="205"/>
      <c r="S28" s="205"/>
      <c r="T28" s="205"/>
    </row>
    <row r="29" spans="1:18" ht="69.75" customHeight="1" hidden="1" thickBot="1">
      <c r="A29" s="22"/>
      <c r="B29" s="12"/>
      <c r="C29" s="100">
        <v>0</v>
      </c>
      <c r="D29" s="101">
        <v>1</v>
      </c>
      <c r="E29" s="161" t="s">
        <v>111</v>
      </c>
      <c r="F29" s="206">
        <v>3</v>
      </c>
      <c r="G29" s="207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30.75" customHeight="1" hidden="1" thickBot="1">
      <c r="A30" s="22"/>
      <c r="B30" s="12"/>
      <c r="C30" s="94" t="s">
        <v>92</v>
      </c>
      <c r="D30" s="102">
        <v>0.158</v>
      </c>
      <c r="E30" s="153">
        <f>$I$21*D30</f>
        <v>308.1</v>
      </c>
      <c r="F30" s="208" t="s">
        <v>30</v>
      </c>
      <c r="G30" s="209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</row>
    <row r="31" spans="1:18" ht="30.75" customHeight="1" hidden="1" thickBot="1">
      <c r="A31" s="22"/>
      <c r="B31" s="12"/>
      <c r="C31" s="155" t="s">
        <v>91</v>
      </c>
      <c r="D31" s="156">
        <v>0.052</v>
      </c>
      <c r="E31" s="153">
        <f>$I$21*D31</f>
        <v>101.39999999999999</v>
      </c>
      <c r="F31" s="210" t="s">
        <v>105</v>
      </c>
      <c r="G31" s="211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30.75" customHeight="1" hidden="1" thickBot="1">
      <c r="A32" s="22"/>
      <c r="B32" s="12"/>
      <c r="C32" s="155" t="s">
        <v>108</v>
      </c>
      <c r="D32" s="156">
        <v>0.005</v>
      </c>
      <c r="E32" s="153">
        <f>$I$21*D32</f>
        <v>9.75</v>
      </c>
      <c r="F32" s="210" t="s">
        <v>105</v>
      </c>
      <c r="G32" s="211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</row>
    <row r="33" spans="1:18" ht="44.25" customHeight="1" hidden="1" thickBot="1">
      <c r="A33" s="22"/>
      <c r="B33" s="12"/>
      <c r="C33" s="155" t="s">
        <v>107</v>
      </c>
      <c r="D33" s="156">
        <v>0.0085</v>
      </c>
      <c r="E33" s="153">
        <f>$I$21*D33</f>
        <v>16.575000000000003</v>
      </c>
      <c r="F33" s="210" t="s">
        <v>105</v>
      </c>
      <c r="G33" s="211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42.75" customHeight="1" hidden="1" thickBot="1">
      <c r="A34" s="22"/>
      <c r="B34" s="12"/>
      <c r="C34" s="160" t="s">
        <v>106</v>
      </c>
      <c r="D34" s="159">
        <v>0.0015</v>
      </c>
      <c r="E34" s="153">
        <f>$I$21*D34</f>
        <v>2.9250000000000003</v>
      </c>
      <c r="F34" s="212" t="s">
        <v>105</v>
      </c>
      <c r="G34" s="213"/>
      <c r="H34" s="12"/>
      <c r="I34" s="214" t="s">
        <v>110</v>
      </c>
      <c r="J34" s="214"/>
      <c r="K34" s="214"/>
      <c r="L34" s="214"/>
      <c r="M34" s="214"/>
      <c r="N34" s="214"/>
      <c r="O34" s="12"/>
      <c r="P34" s="12"/>
      <c r="Q34" s="12"/>
      <c r="R34" s="12"/>
    </row>
    <row r="35" spans="1:18" ht="32.25" customHeight="1" hidden="1" thickBot="1">
      <c r="A35" s="22"/>
      <c r="B35" s="12"/>
      <c r="C35" s="152" t="s">
        <v>109</v>
      </c>
      <c r="D35" s="151">
        <f>SUM(D30:D34)</f>
        <v>0.225</v>
      </c>
      <c r="E35" s="150">
        <f>SUM(E30:E34)</f>
        <v>438.75</v>
      </c>
      <c r="F35" s="215"/>
      <c r="G35" s="216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2.5" customHeight="1" hidden="1" thickBot="1">
      <c r="A36" s="22"/>
      <c r="B36" s="12"/>
      <c r="C36" s="158" t="s">
        <v>92</v>
      </c>
      <c r="D36" s="157">
        <v>0.158</v>
      </c>
      <c r="E36" s="153">
        <f>$I$21*D36</f>
        <v>308.1</v>
      </c>
      <c r="F36" s="217" t="s">
        <v>105</v>
      </c>
      <c r="G36" s="218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</row>
    <row r="37" spans="1:18" ht="22.5" customHeight="1" hidden="1" thickBot="1">
      <c r="A37" s="22"/>
      <c r="B37" s="12"/>
      <c r="C37" s="155" t="s">
        <v>91</v>
      </c>
      <c r="D37" s="156">
        <v>0.052</v>
      </c>
      <c r="E37" s="153">
        <f>$I$21*D37</f>
        <v>101.39999999999999</v>
      </c>
      <c r="F37" s="210" t="s">
        <v>105</v>
      </c>
      <c r="G37" s="211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2.5" customHeight="1" hidden="1" thickBot="1">
      <c r="A38" s="22"/>
      <c r="B38" s="12"/>
      <c r="C38" s="155" t="s">
        <v>108</v>
      </c>
      <c r="D38" s="156">
        <v>0.005</v>
      </c>
      <c r="E38" s="153">
        <f>$I$21*D38</f>
        <v>9.75</v>
      </c>
      <c r="F38" s="210" t="s">
        <v>105</v>
      </c>
      <c r="G38" s="211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</row>
    <row r="39" spans="1:18" ht="60" customHeight="1" hidden="1" thickBot="1">
      <c r="A39" s="22"/>
      <c r="B39" s="12"/>
      <c r="C39" s="155" t="s">
        <v>107</v>
      </c>
      <c r="D39" s="156">
        <v>0.0085</v>
      </c>
      <c r="E39" s="153">
        <f>$I$21*D39</f>
        <v>16.575000000000003</v>
      </c>
      <c r="F39" s="210" t="s">
        <v>105</v>
      </c>
      <c r="G39" s="211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68.25" customHeight="1" hidden="1" thickBot="1">
      <c r="A40" s="22"/>
      <c r="B40" s="12"/>
      <c r="C40" s="155" t="s">
        <v>106</v>
      </c>
      <c r="D40" s="154">
        <v>0.0015</v>
      </c>
      <c r="E40" s="153">
        <f>$I$21*D40</f>
        <v>2.9250000000000003</v>
      </c>
      <c r="F40" s="210" t="s">
        <v>105</v>
      </c>
      <c r="G40" s="211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</row>
    <row r="41" spans="1:18" ht="33" customHeight="1" hidden="1" thickBot="1">
      <c r="A41" s="22"/>
      <c r="B41" s="12"/>
      <c r="C41" s="152" t="s">
        <v>104</v>
      </c>
      <c r="D41" s="151">
        <f>SUM(D36:D40)</f>
        <v>0.225</v>
      </c>
      <c r="E41" s="150">
        <f>SUM(E36:E40)</f>
        <v>438.75</v>
      </c>
      <c r="F41" s="215"/>
      <c r="G41" s="216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44.25" customHeight="1" hidden="1" thickBot="1">
      <c r="A42" s="22"/>
      <c r="B42" s="12"/>
      <c r="C42" s="149" t="s">
        <v>0</v>
      </c>
      <c r="D42" s="148"/>
      <c r="E42" s="103">
        <f>E35+E41</f>
        <v>877.5</v>
      </c>
      <c r="F42" s="219"/>
      <c r="G42" s="220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</row>
    <row r="43" spans="1:18" ht="45.75" customHeight="1" hidden="1">
      <c r="A43" s="22"/>
      <c r="B43" s="12"/>
      <c r="C43" s="221" t="s">
        <v>90</v>
      </c>
      <c r="D43" s="221"/>
      <c r="E43" s="221"/>
      <c r="F43" s="221"/>
      <c r="G43" s="221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45" customHeight="1" hidden="1">
      <c r="A44" s="22"/>
      <c r="B44" s="12"/>
      <c r="C44" s="125" t="s">
        <v>32</v>
      </c>
      <c r="D44" s="124"/>
      <c r="E44" s="124"/>
      <c r="F44" s="123" t="e">
        <f>E42+#REF!+#REF!+#REF!+#REF!+#REF!</f>
        <v>#REF!</v>
      </c>
      <c r="G44" s="124"/>
      <c r="H44" s="222" t="s">
        <v>89</v>
      </c>
      <c r="I44" s="222"/>
      <c r="J44" s="222"/>
      <c r="K44" s="222"/>
      <c r="L44" s="12"/>
      <c r="M44" s="12"/>
      <c r="N44" s="12"/>
      <c r="O44" s="12"/>
      <c r="P44" s="12"/>
      <c r="Q44" s="12"/>
      <c r="R44" s="12"/>
    </row>
    <row r="45" spans="1:18" ht="54" customHeight="1" hidden="1">
      <c r="A45" s="22"/>
      <c r="B45" s="12"/>
      <c r="C45" s="104"/>
      <c r="D45" s="97"/>
      <c r="E45" s="97"/>
      <c r="F45" s="97"/>
      <c r="G45" s="97"/>
      <c r="H45" s="97"/>
      <c r="I45" s="105"/>
      <c r="J45" s="12"/>
      <c r="K45" s="12"/>
      <c r="L45" s="12"/>
      <c r="M45" s="12"/>
      <c r="N45" s="12"/>
      <c r="O45" s="12"/>
      <c r="P45" s="12"/>
      <c r="Q45" s="12"/>
      <c r="R45" s="12"/>
    </row>
    <row r="46" spans="2:3" ht="26.25" customHeight="1" hidden="1">
      <c r="B46" s="24"/>
      <c r="C46" s="147" t="s">
        <v>27</v>
      </c>
    </row>
    <row r="47" spans="2:3" ht="16.5" hidden="1" thickBot="1">
      <c r="B47" s="24"/>
      <c r="C47" s="106"/>
    </row>
    <row r="48" spans="2:3" ht="19.5" hidden="1" thickBot="1">
      <c r="B48" s="24"/>
      <c r="C48" s="122" t="s">
        <v>85</v>
      </c>
    </row>
    <row r="49" ht="15.75" hidden="1" thickBot="1"/>
    <row r="50" ht="15.75" hidden="1" thickBot="1"/>
    <row r="51" ht="15.75" hidden="1" thickBot="1"/>
    <row r="52" ht="15.75" hidden="1" thickBot="1"/>
    <row r="53" ht="15.75" hidden="1" thickBot="1"/>
    <row r="54" ht="15.75" hidden="1" thickBot="1"/>
    <row r="55" ht="15.75" hidden="1" thickBot="1"/>
    <row r="56" spans="3:6" ht="21.75" hidden="1" thickBot="1">
      <c r="C56" s="121"/>
      <c r="D56" s="120"/>
      <c r="E56" s="120"/>
      <c r="F56" s="120"/>
    </row>
    <row r="57" spans="3:10" ht="16.5" hidden="1" thickBot="1">
      <c r="C57" s="119" t="s">
        <v>103</v>
      </c>
      <c r="D57" s="118"/>
      <c r="E57" s="118"/>
      <c r="F57" s="118"/>
      <c r="G57" s="115"/>
      <c r="H57" s="115"/>
      <c r="I57" s="117"/>
      <c r="J57" s="115"/>
    </row>
    <row r="58" spans="3:6" ht="21.75" hidden="1" thickBot="1">
      <c r="C58" s="146"/>
      <c r="D58" s="120"/>
      <c r="E58" s="120"/>
      <c r="F58" s="120"/>
    </row>
    <row r="59" spans="1:20" s="107" customFormat="1" ht="21.75" hidden="1" thickBot="1">
      <c r="A59" s="24"/>
      <c r="B59" s="16"/>
      <c r="C59" s="145"/>
      <c r="D59" s="120"/>
      <c r="E59" s="120"/>
      <c r="F59" s="120"/>
      <c r="G59" s="16"/>
      <c r="H59" s="16"/>
      <c r="J59" s="16"/>
      <c r="K59" s="16"/>
      <c r="L59" s="16"/>
      <c r="M59" s="16"/>
      <c r="N59" s="16"/>
      <c r="O59" s="16"/>
      <c r="P59" s="16"/>
      <c r="Q59" s="16"/>
      <c r="R59" s="16"/>
      <c r="S59" s="114"/>
      <c r="T59" s="24"/>
    </row>
    <row r="60" spans="1:20" s="107" customFormat="1" ht="18" hidden="1" thickBot="1">
      <c r="A60" s="24"/>
      <c r="B60" s="16"/>
      <c r="C60" s="143"/>
      <c r="D60" s="16"/>
      <c r="E60" s="16"/>
      <c r="F60" s="16"/>
      <c r="G60" s="16"/>
      <c r="H60" s="16"/>
      <c r="J60" s="16"/>
      <c r="K60" s="16"/>
      <c r="L60" s="16"/>
      <c r="M60" s="16"/>
      <c r="N60" s="16"/>
      <c r="O60" s="16"/>
      <c r="P60" s="16"/>
      <c r="Q60" s="16"/>
      <c r="R60" s="16"/>
      <c r="S60" s="114"/>
      <c r="T60" s="24"/>
    </row>
    <row r="61" spans="1:20" s="107" customFormat="1" ht="15.75" hidden="1" thickBot="1">
      <c r="A61" s="24"/>
      <c r="B61" s="16"/>
      <c r="C61" s="144"/>
      <c r="D61" s="16"/>
      <c r="E61" s="16"/>
      <c r="F61" s="16"/>
      <c r="G61" s="16"/>
      <c r="H61" s="16"/>
      <c r="J61" s="16"/>
      <c r="K61" s="16"/>
      <c r="L61" s="16"/>
      <c r="M61" s="16"/>
      <c r="N61" s="16"/>
      <c r="O61" s="16"/>
      <c r="P61" s="16"/>
      <c r="Q61" s="16"/>
      <c r="R61" s="16"/>
      <c r="S61" s="114"/>
      <c r="T61" s="24"/>
    </row>
    <row r="62" spans="1:20" s="107" customFormat="1" ht="18" hidden="1" thickBot="1">
      <c r="A62" s="24"/>
      <c r="B62" s="16"/>
      <c r="C62" s="143"/>
      <c r="D62" s="16"/>
      <c r="E62" s="16"/>
      <c r="F62" s="16"/>
      <c r="G62" s="16"/>
      <c r="H62" s="16"/>
      <c r="J62" s="16"/>
      <c r="K62" s="16"/>
      <c r="L62" s="16"/>
      <c r="M62" s="16"/>
      <c r="N62" s="16"/>
      <c r="O62" s="16"/>
      <c r="P62" s="16"/>
      <c r="Q62" s="16"/>
      <c r="R62" s="16"/>
      <c r="S62" s="114"/>
      <c r="T62" s="24"/>
    </row>
    <row r="63" spans="1:20" s="107" customFormat="1" ht="15.75" hidden="1" thickBot="1">
      <c r="A63" s="24"/>
      <c r="B63" s="16"/>
      <c r="C63" s="223"/>
      <c r="D63" s="223"/>
      <c r="E63" s="223"/>
      <c r="F63" s="142"/>
      <c r="G63" s="142"/>
      <c r="H63" s="142"/>
      <c r="J63" s="16"/>
      <c r="K63" s="16"/>
      <c r="L63" s="16"/>
      <c r="M63" s="16"/>
      <c r="N63" s="16"/>
      <c r="O63" s="16"/>
      <c r="P63" s="16"/>
      <c r="Q63" s="16"/>
      <c r="R63" s="16"/>
      <c r="S63" s="114"/>
      <c r="T63" s="24"/>
    </row>
    <row r="64" spans="1:20" s="107" customFormat="1" ht="15.75" hidden="1" thickBot="1">
      <c r="A64" s="24"/>
      <c r="B64" s="16"/>
      <c r="C64" s="141"/>
      <c r="D64" s="223"/>
      <c r="E64" s="223"/>
      <c r="F64" s="223"/>
      <c r="G64" s="140"/>
      <c r="H64" s="140"/>
      <c r="J64" s="16"/>
      <c r="K64" s="16"/>
      <c r="L64" s="16"/>
      <c r="M64" s="16"/>
      <c r="N64" s="16"/>
      <c r="O64" s="16"/>
      <c r="P64" s="16"/>
      <c r="Q64" s="16"/>
      <c r="R64" s="16"/>
      <c r="S64" s="114"/>
      <c r="T64" s="24"/>
    </row>
    <row r="65" ht="15.75" hidden="1" thickBot="1"/>
    <row r="66" spans="1:19" s="31" customFormat="1" ht="29.25" customHeight="1">
      <c r="A66" s="21"/>
      <c r="B66" s="185" t="s">
        <v>102</v>
      </c>
      <c r="C66" s="186"/>
      <c r="D66" s="186"/>
      <c r="E66" s="186"/>
      <c r="F66" s="186"/>
      <c r="G66" s="186"/>
      <c r="H66" s="186"/>
      <c r="I66" s="186"/>
      <c r="J66" s="186"/>
      <c r="K66" s="186"/>
      <c r="L66" s="186"/>
      <c r="M66" s="186"/>
      <c r="N66" s="186"/>
      <c r="O66" s="186"/>
      <c r="P66" s="186"/>
      <c r="Q66" s="186"/>
      <c r="R66" s="187"/>
      <c r="S66" s="138"/>
    </row>
    <row r="67" spans="1:19" ht="31.5" customHeight="1">
      <c r="A67" s="22"/>
      <c r="B67" s="188">
        <v>1</v>
      </c>
      <c r="C67" s="189" t="s">
        <v>101</v>
      </c>
      <c r="D67" s="42">
        <v>43101</v>
      </c>
      <c r="E67" s="190" t="s">
        <v>100</v>
      </c>
      <c r="F67" s="43">
        <v>1500</v>
      </c>
      <c r="G67" s="43">
        <v>84</v>
      </c>
      <c r="H67" s="43">
        <v>84</v>
      </c>
      <c r="I67" s="43">
        <f>ROUND(F67/G67*H67,0)</f>
        <v>1500</v>
      </c>
      <c r="J67" s="43">
        <f>ROUND(I67*25%,0)</f>
        <v>375</v>
      </c>
      <c r="K67" s="43">
        <f>ROUND(I67*10%,0)</f>
        <v>150</v>
      </c>
      <c r="L67" s="43"/>
      <c r="M67" s="43">
        <f>I67-J67-K67-L67</f>
        <v>975</v>
      </c>
      <c r="N67" s="43">
        <f>ROUND(M67*0.1,0)</f>
        <v>98</v>
      </c>
      <c r="O67" s="43">
        <f>I67-J67-K67-N67</f>
        <v>877</v>
      </c>
      <c r="P67" s="139" t="s">
        <v>30</v>
      </c>
      <c r="Q67" s="44">
        <f>ROUND(I67*2.25/100,2)</f>
        <v>33.75</v>
      </c>
      <c r="R67" s="45">
        <f>I67+Q67</f>
        <v>1533.75</v>
      </c>
      <c r="S67" s="138"/>
    </row>
    <row r="68" spans="1:19" ht="31.5" customHeight="1">
      <c r="A68" s="22"/>
      <c r="B68" s="188"/>
      <c r="C68" s="189"/>
      <c r="D68" s="42">
        <v>43132</v>
      </c>
      <c r="E68" s="190"/>
      <c r="F68" s="43">
        <v>1500</v>
      </c>
      <c r="G68" s="43">
        <v>84</v>
      </c>
      <c r="H68" s="43">
        <v>80</v>
      </c>
      <c r="I68" s="43">
        <f>ROUND(F68/G68*H68,0)</f>
        <v>1429</v>
      </c>
      <c r="J68" s="43">
        <f>ROUND(I68*25%,0)</f>
        <v>357</v>
      </c>
      <c r="K68" s="43">
        <f>ROUND(I68*10%,0)</f>
        <v>143</v>
      </c>
      <c r="L68" s="43"/>
      <c r="M68" s="43">
        <f>I68-J68-K68-L68</f>
        <v>929</v>
      </c>
      <c r="N68" s="43">
        <f>ROUND(M68*0.1,0)</f>
        <v>93</v>
      </c>
      <c r="O68" s="43">
        <f>I68-J68-K68-N68</f>
        <v>836</v>
      </c>
      <c r="P68" s="139" t="s">
        <v>30</v>
      </c>
      <c r="Q68" s="44">
        <f>ROUND(I68*2.25/100,2)</f>
        <v>32.15</v>
      </c>
      <c r="R68" s="45">
        <f>I68+Q68</f>
        <v>1461.15</v>
      </c>
      <c r="S68" s="138"/>
    </row>
    <row r="69" spans="1:18" ht="22.5" customHeight="1">
      <c r="A69" s="22"/>
      <c r="B69" s="193" t="s">
        <v>7</v>
      </c>
      <c r="C69" s="194"/>
      <c r="D69" s="194"/>
      <c r="E69" s="195"/>
      <c r="F69" s="46"/>
      <c r="G69" s="46"/>
      <c r="H69" s="46">
        <f>SUM(H67:H68)</f>
        <v>164</v>
      </c>
      <c r="I69" s="46"/>
      <c r="J69" s="46">
        <f aca="true" t="shared" si="4" ref="J69:O69">SUM(J67:J68)</f>
        <v>732</v>
      </c>
      <c r="K69" s="46">
        <f t="shared" si="4"/>
        <v>293</v>
      </c>
      <c r="L69" s="46">
        <f t="shared" si="4"/>
        <v>0</v>
      </c>
      <c r="M69" s="46">
        <f t="shared" si="4"/>
        <v>1904</v>
      </c>
      <c r="N69" s="46">
        <f t="shared" si="4"/>
        <v>191</v>
      </c>
      <c r="O69" s="46">
        <f t="shared" si="4"/>
        <v>1713</v>
      </c>
      <c r="P69" s="46"/>
      <c r="Q69" s="46">
        <f>SUM(Q67:Q68)</f>
        <v>65.9</v>
      </c>
      <c r="R69" s="48">
        <f>SUM(R67:R68)</f>
        <v>2994.9</v>
      </c>
    </row>
    <row r="70" spans="1:18" ht="31.5" customHeight="1">
      <c r="A70" s="22"/>
      <c r="B70" s="188">
        <v>2</v>
      </c>
      <c r="C70" s="189" t="s">
        <v>99</v>
      </c>
      <c r="D70" s="42">
        <v>43101</v>
      </c>
      <c r="E70" s="190" t="s">
        <v>98</v>
      </c>
      <c r="F70" s="43">
        <v>1000</v>
      </c>
      <c r="G70" s="43">
        <v>100</v>
      </c>
      <c r="H70" s="43">
        <v>100</v>
      </c>
      <c r="I70" s="43">
        <f>ROUND(F70/G70*H70,0)</f>
        <v>1000</v>
      </c>
      <c r="J70" s="43">
        <f>ROUND(I70*25%,0)</f>
        <v>250</v>
      </c>
      <c r="K70" s="43">
        <f>ROUND(I70*10%,0)</f>
        <v>100</v>
      </c>
      <c r="L70" s="43"/>
      <c r="M70" s="43">
        <f>I70-J70-K70-L70</f>
        <v>650</v>
      </c>
      <c r="N70" s="43">
        <f>ROUND(M70*0.1,0)</f>
        <v>65</v>
      </c>
      <c r="O70" s="43">
        <f>I70-J70-K70-N70</f>
        <v>585</v>
      </c>
      <c r="P70" s="139" t="s">
        <v>30</v>
      </c>
      <c r="Q70" s="44">
        <f>ROUND(I70*2.25/100,2)</f>
        <v>22.5</v>
      </c>
      <c r="R70" s="45">
        <f>I70+Q70</f>
        <v>1022.5</v>
      </c>
    </row>
    <row r="71" spans="1:19" ht="31.5" customHeight="1">
      <c r="A71" s="22"/>
      <c r="B71" s="188"/>
      <c r="C71" s="189"/>
      <c r="D71" s="42">
        <v>43132</v>
      </c>
      <c r="E71" s="190"/>
      <c r="F71" s="43">
        <v>1000</v>
      </c>
      <c r="G71" s="43">
        <v>100</v>
      </c>
      <c r="H71" s="43">
        <v>94</v>
      </c>
      <c r="I71" s="43">
        <f>ROUND(F71/G71*H71,0)</f>
        <v>940</v>
      </c>
      <c r="J71" s="43">
        <f>ROUND(I71*25%,0)</f>
        <v>235</v>
      </c>
      <c r="K71" s="43">
        <f>ROUND(I71*10%,0)</f>
        <v>94</v>
      </c>
      <c r="L71" s="43"/>
      <c r="M71" s="43">
        <f>I71-J71-K71-L71</f>
        <v>611</v>
      </c>
      <c r="N71" s="43">
        <f>ROUND(M71*0.1,0)</f>
        <v>61</v>
      </c>
      <c r="O71" s="43">
        <f>I71-J71-K71-N71</f>
        <v>550</v>
      </c>
      <c r="P71" s="139" t="s">
        <v>30</v>
      </c>
      <c r="Q71" s="44">
        <f>ROUND(I71*2.25/100,2)</f>
        <v>21.15</v>
      </c>
      <c r="R71" s="45">
        <f>I71+Q71</f>
        <v>961.15</v>
      </c>
      <c r="S71" s="138"/>
    </row>
    <row r="72" spans="1:18" ht="22.5" customHeight="1" thickBot="1">
      <c r="A72" s="22"/>
      <c r="B72" s="193" t="s">
        <v>7</v>
      </c>
      <c r="C72" s="194"/>
      <c r="D72" s="194"/>
      <c r="E72" s="195"/>
      <c r="F72" s="46"/>
      <c r="G72" s="46"/>
      <c r="H72" s="46">
        <f>SUM(H70:H71)</f>
        <v>194</v>
      </c>
      <c r="I72" s="46"/>
      <c r="J72" s="46">
        <f aca="true" t="shared" si="5" ref="J72:R72">SUM(J70:J71)</f>
        <v>485</v>
      </c>
      <c r="K72" s="46">
        <f t="shared" si="5"/>
        <v>194</v>
      </c>
      <c r="L72" s="46">
        <f t="shared" si="5"/>
        <v>0</v>
      </c>
      <c r="M72" s="46">
        <f t="shared" si="5"/>
        <v>1261</v>
      </c>
      <c r="N72" s="46">
        <f t="shared" si="5"/>
        <v>126</v>
      </c>
      <c r="O72" s="46">
        <f t="shared" si="5"/>
        <v>1135</v>
      </c>
      <c r="P72" s="46">
        <f t="shared" si="5"/>
        <v>0</v>
      </c>
      <c r="Q72" s="46">
        <f t="shared" si="5"/>
        <v>43.65</v>
      </c>
      <c r="R72" s="48">
        <f t="shared" si="5"/>
        <v>1983.65</v>
      </c>
    </row>
    <row r="73" spans="1:18" ht="33.75" customHeight="1">
      <c r="A73" s="22"/>
      <c r="B73" s="196" t="s">
        <v>97</v>
      </c>
      <c r="C73" s="197"/>
      <c r="D73" s="197"/>
      <c r="E73" s="198"/>
      <c r="F73" s="75"/>
      <c r="G73" s="75"/>
      <c r="H73" s="76"/>
      <c r="I73" s="76">
        <f aca="true" t="shared" si="6" ref="I73:O74">I67+I70</f>
        <v>2500</v>
      </c>
      <c r="J73" s="76">
        <f t="shared" si="6"/>
        <v>625</v>
      </c>
      <c r="K73" s="76">
        <f t="shared" si="6"/>
        <v>250</v>
      </c>
      <c r="L73" s="76">
        <f t="shared" si="6"/>
        <v>0</v>
      </c>
      <c r="M73" s="76">
        <f t="shared" si="6"/>
        <v>1625</v>
      </c>
      <c r="N73" s="76">
        <f t="shared" si="6"/>
        <v>163</v>
      </c>
      <c r="O73" s="76">
        <f t="shared" si="6"/>
        <v>1462</v>
      </c>
      <c r="P73" s="76"/>
      <c r="Q73" s="76">
        <f>Q67+Q70</f>
        <v>56.25</v>
      </c>
      <c r="R73" s="77">
        <f>R67+R70</f>
        <v>2556.25</v>
      </c>
    </row>
    <row r="74" spans="1:18" ht="33.75" customHeight="1">
      <c r="A74" s="22"/>
      <c r="B74" s="199" t="s">
        <v>96</v>
      </c>
      <c r="C74" s="200"/>
      <c r="D74" s="200"/>
      <c r="E74" s="201"/>
      <c r="F74" s="78"/>
      <c r="G74" s="78"/>
      <c r="H74" s="79"/>
      <c r="I74" s="79">
        <f t="shared" si="6"/>
        <v>2369</v>
      </c>
      <c r="J74" s="79">
        <f t="shared" si="6"/>
        <v>592</v>
      </c>
      <c r="K74" s="79">
        <f t="shared" si="6"/>
        <v>237</v>
      </c>
      <c r="L74" s="79">
        <f t="shared" si="6"/>
        <v>0</v>
      </c>
      <c r="M74" s="79">
        <f t="shared" si="6"/>
        <v>1540</v>
      </c>
      <c r="N74" s="79">
        <f t="shared" si="6"/>
        <v>154</v>
      </c>
      <c r="O74" s="79">
        <f t="shared" si="6"/>
        <v>1386</v>
      </c>
      <c r="P74" s="79"/>
      <c r="Q74" s="79">
        <f>Q68+Q71</f>
        <v>53.3</v>
      </c>
      <c r="R74" s="81">
        <f>R68+R71</f>
        <v>2422.3</v>
      </c>
    </row>
    <row r="75" spans="1:18" ht="33.75" customHeight="1" thickBot="1">
      <c r="A75" s="22"/>
      <c r="B75" s="202" t="s">
        <v>95</v>
      </c>
      <c r="C75" s="203"/>
      <c r="D75" s="203"/>
      <c r="E75" s="204"/>
      <c r="F75" s="137"/>
      <c r="G75" s="137"/>
      <c r="H75" s="136"/>
      <c r="I75" s="136">
        <f aca="true" t="shared" si="7" ref="I75:O75">SUM(I73:I74)</f>
        <v>4869</v>
      </c>
      <c r="J75" s="136">
        <f t="shared" si="7"/>
        <v>1217</v>
      </c>
      <c r="K75" s="136">
        <f t="shared" si="7"/>
        <v>487</v>
      </c>
      <c r="L75" s="136">
        <f t="shared" si="7"/>
        <v>0</v>
      </c>
      <c r="M75" s="136">
        <f t="shared" si="7"/>
        <v>3165</v>
      </c>
      <c r="N75" s="136">
        <f t="shared" si="7"/>
        <v>317</v>
      </c>
      <c r="O75" s="136">
        <f t="shared" si="7"/>
        <v>2848</v>
      </c>
      <c r="P75" s="136"/>
      <c r="Q75" s="136">
        <f>SUM(Q73:Q74)</f>
        <v>109.55</v>
      </c>
      <c r="R75" s="135">
        <f>SUM(R73:R74)</f>
        <v>4978.55</v>
      </c>
    </row>
    <row r="76" spans="1:18" ht="33.75" customHeight="1" thickBot="1">
      <c r="A76" s="22"/>
      <c r="B76" s="86" t="s">
        <v>94</v>
      </c>
      <c r="C76" s="134"/>
      <c r="D76" s="134"/>
      <c r="E76" s="134"/>
      <c r="F76" s="134"/>
      <c r="G76" s="134"/>
      <c r="H76" s="134"/>
      <c r="I76" s="134"/>
      <c r="J76" s="134"/>
      <c r="K76" s="134"/>
      <c r="L76" s="134"/>
      <c r="M76" s="134"/>
      <c r="N76" s="134"/>
      <c r="O76" s="134"/>
      <c r="P76" s="134"/>
      <c r="Q76" s="134"/>
      <c r="R76" s="134"/>
    </row>
    <row r="77" spans="1:18" ht="38.25" customHeight="1" thickBot="1">
      <c r="A77" s="22"/>
      <c r="B77" s="227" t="s">
        <v>93</v>
      </c>
      <c r="C77" s="228"/>
      <c r="D77" s="228"/>
      <c r="E77" s="229"/>
      <c r="F77" s="133"/>
      <c r="G77" s="133"/>
      <c r="H77" s="133"/>
      <c r="I77" s="131">
        <f aca="true" t="shared" si="8" ref="I77:O78">I21+I73</f>
        <v>4450</v>
      </c>
      <c r="J77" s="131">
        <f t="shared" si="8"/>
        <v>1113</v>
      </c>
      <c r="K77" s="131">
        <f t="shared" si="8"/>
        <v>445</v>
      </c>
      <c r="L77" s="131">
        <f t="shared" si="8"/>
        <v>0</v>
      </c>
      <c r="M77" s="131">
        <f t="shared" si="8"/>
        <v>2892</v>
      </c>
      <c r="N77" s="131">
        <f t="shared" si="8"/>
        <v>290</v>
      </c>
      <c r="O77" s="131">
        <f t="shared" si="8"/>
        <v>2602</v>
      </c>
      <c r="P77" s="76" t="s">
        <v>86</v>
      </c>
      <c r="Q77" s="131">
        <f>Q21+Q73</f>
        <v>100.13</v>
      </c>
      <c r="R77" s="131">
        <f>R21+R73</f>
        <v>4550.13</v>
      </c>
    </row>
    <row r="78" spans="1:18" ht="38.25" customHeight="1" thickBot="1">
      <c r="A78" s="22"/>
      <c r="B78" s="230" t="s">
        <v>79</v>
      </c>
      <c r="C78" s="231"/>
      <c r="D78" s="231"/>
      <c r="E78" s="232"/>
      <c r="F78" s="132"/>
      <c r="G78" s="132"/>
      <c r="H78" s="132"/>
      <c r="I78" s="131">
        <f t="shared" si="8"/>
        <v>4494</v>
      </c>
      <c r="J78" s="131">
        <f t="shared" si="8"/>
        <v>1123</v>
      </c>
      <c r="K78" s="131">
        <f t="shared" si="8"/>
        <v>450</v>
      </c>
      <c r="L78" s="131">
        <f t="shared" si="8"/>
        <v>0</v>
      </c>
      <c r="M78" s="131">
        <f t="shared" si="8"/>
        <v>2921</v>
      </c>
      <c r="N78" s="131">
        <f t="shared" si="8"/>
        <v>292</v>
      </c>
      <c r="O78" s="131">
        <f t="shared" si="8"/>
        <v>2629</v>
      </c>
      <c r="P78" s="76" t="s">
        <v>86</v>
      </c>
      <c r="Q78" s="131">
        <f>Q22+Q74</f>
        <v>101.11</v>
      </c>
      <c r="R78" s="131">
        <f>R22+R74</f>
        <v>4595.110000000001</v>
      </c>
    </row>
    <row r="79" spans="2:21" s="128" customFormat="1" ht="33.75" customHeight="1" thickBot="1">
      <c r="B79" s="224" t="s">
        <v>62</v>
      </c>
      <c r="C79" s="225"/>
      <c r="D79" s="225"/>
      <c r="E79" s="226"/>
      <c r="F79" s="130"/>
      <c r="G79" s="130"/>
      <c r="H79" s="130"/>
      <c r="I79" s="129">
        <f aca="true" t="shared" si="9" ref="I79:O79">SUM(I77:I78)</f>
        <v>8944</v>
      </c>
      <c r="J79" s="129">
        <f t="shared" si="9"/>
        <v>2236</v>
      </c>
      <c r="K79" s="129">
        <f t="shared" si="9"/>
        <v>895</v>
      </c>
      <c r="L79" s="129">
        <f t="shared" si="9"/>
        <v>0</v>
      </c>
      <c r="M79" s="129">
        <f t="shared" si="9"/>
        <v>5813</v>
      </c>
      <c r="N79" s="129">
        <f t="shared" si="9"/>
        <v>582</v>
      </c>
      <c r="O79" s="129">
        <f t="shared" si="9"/>
        <v>5231</v>
      </c>
      <c r="P79" s="129"/>
      <c r="Q79" s="129">
        <f>SUM(Q77:Q78)</f>
        <v>201.24</v>
      </c>
      <c r="R79" s="129">
        <f>SUM(R77:R78)</f>
        <v>9145.240000000002</v>
      </c>
      <c r="S79" s="114"/>
      <c r="T79" s="24"/>
      <c r="U79" s="24"/>
    </row>
    <row r="80" spans="9:21" ht="15">
      <c r="I80" s="16"/>
      <c r="J80" s="107"/>
      <c r="K80" s="108"/>
      <c r="S80" s="16"/>
      <c r="T80" s="16"/>
      <c r="U80" s="16"/>
    </row>
    <row r="81" spans="9:21" ht="15">
      <c r="I81" s="16"/>
      <c r="J81" s="107"/>
      <c r="K81" s="108"/>
      <c r="S81" s="16"/>
      <c r="T81" s="16"/>
      <c r="U81" s="107"/>
    </row>
    <row r="82" spans="9:21" ht="15.75">
      <c r="I82" s="16"/>
      <c r="J82" s="107"/>
      <c r="K82" s="127"/>
      <c r="L82" s="126"/>
      <c r="S82" s="16"/>
      <c r="T82" s="16"/>
      <c r="U82" s="16"/>
    </row>
    <row r="83" spans="1:21" ht="24.75" customHeight="1">
      <c r="A83" s="22"/>
      <c r="B83" s="12"/>
      <c r="C83" s="104"/>
      <c r="D83" s="97"/>
      <c r="E83" s="97"/>
      <c r="F83" s="97"/>
      <c r="G83" s="97"/>
      <c r="H83" s="97"/>
      <c r="I83" s="97"/>
      <c r="J83" s="105"/>
      <c r="K83" s="99"/>
      <c r="L83" s="12"/>
      <c r="M83" s="12"/>
      <c r="N83" s="12"/>
      <c r="O83" s="12"/>
      <c r="P83" s="12"/>
      <c r="Q83" s="12"/>
      <c r="R83" s="12"/>
      <c r="S83" s="12"/>
      <c r="T83" s="12"/>
      <c r="U83" s="12"/>
    </row>
    <row r="84" spans="3:21" s="22" customFormat="1" ht="15.75">
      <c r="C84" s="106" t="s">
        <v>27</v>
      </c>
      <c r="D84" s="12"/>
      <c r="E84" s="12"/>
      <c r="F84" s="12"/>
      <c r="G84" s="12"/>
      <c r="H84" s="12"/>
      <c r="I84" s="12"/>
      <c r="J84" s="14"/>
      <c r="K84" s="15"/>
      <c r="L84" s="12"/>
      <c r="M84" s="12"/>
      <c r="N84" s="12"/>
      <c r="O84" s="12"/>
      <c r="P84" s="12"/>
      <c r="Q84" s="12"/>
      <c r="R84" s="12"/>
      <c r="S84" s="12"/>
      <c r="T84" s="12"/>
      <c r="U84" s="12"/>
    </row>
    <row r="85" spans="2:21" ht="15.75">
      <c r="B85" s="24"/>
      <c r="C85" s="106"/>
      <c r="I85" s="16"/>
      <c r="J85" s="107"/>
      <c r="K85" s="108"/>
      <c r="S85" s="16"/>
      <c r="T85" s="16"/>
      <c r="U85" s="16"/>
    </row>
    <row r="86" spans="2:21" ht="15.75">
      <c r="B86" s="24"/>
      <c r="C86" s="167" t="s">
        <v>144</v>
      </c>
      <c r="D86" s="167"/>
      <c r="I86" s="16"/>
      <c r="J86" s="107"/>
      <c r="K86" s="108"/>
      <c r="S86" s="16"/>
      <c r="T86" s="16"/>
      <c r="U86" s="16"/>
    </row>
    <row r="87" spans="9:21" ht="15">
      <c r="I87" s="16"/>
      <c r="J87" s="107"/>
      <c r="K87" s="108"/>
      <c r="S87" s="16"/>
      <c r="T87" s="16"/>
      <c r="U87" s="16"/>
    </row>
    <row r="88" spans="3:21" ht="30">
      <c r="C88" s="29" t="s">
        <v>147</v>
      </c>
      <c r="I88" s="16"/>
      <c r="J88" s="107"/>
      <c r="K88" s="108"/>
      <c r="S88" s="16"/>
      <c r="T88" s="16"/>
      <c r="U88" s="16"/>
    </row>
    <row r="89" spans="9:21" ht="15">
      <c r="I89" s="16"/>
      <c r="J89" s="107"/>
      <c r="K89" s="108"/>
      <c r="S89" s="16"/>
      <c r="T89" s="16"/>
      <c r="U89" s="16"/>
    </row>
    <row r="90" spans="9:21" ht="15">
      <c r="I90" s="16"/>
      <c r="J90" s="107"/>
      <c r="K90" s="108"/>
      <c r="S90" s="16"/>
      <c r="T90" s="16"/>
      <c r="U90" s="16"/>
    </row>
    <row r="91" spans="9:21" ht="15">
      <c r="I91" s="16"/>
      <c r="J91" s="107"/>
      <c r="K91" s="108"/>
      <c r="S91" s="16"/>
      <c r="T91" s="16"/>
      <c r="U91" s="16"/>
    </row>
    <row r="92" spans="9:21" ht="15">
      <c r="I92" s="16"/>
      <c r="J92" s="107"/>
      <c r="K92" s="108"/>
      <c r="S92" s="16"/>
      <c r="T92" s="16"/>
      <c r="U92" s="16"/>
    </row>
    <row r="93" spans="9:21" ht="15">
      <c r="I93" s="16"/>
      <c r="J93" s="107"/>
      <c r="K93" s="108"/>
      <c r="S93" s="16"/>
      <c r="T93" s="16"/>
      <c r="U93" s="16"/>
    </row>
    <row r="94" spans="3:21" ht="21">
      <c r="C94" s="121"/>
      <c r="D94" s="120"/>
      <c r="E94" s="120"/>
      <c r="F94" s="120"/>
      <c r="G94" s="120"/>
      <c r="I94" s="16"/>
      <c r="J94" s="107"/>
      <c r="K94" s="108"/>
      <c r="S94" s="16"/>
      <c r="T94" s="16"/>
      <c r="U94" s="16"/>
    </row>
    <row r="95" spans="3:21" ht="15.75">
      <c r="C95" s="119"/>
      <c r="D95" s="118"/>
      <c r="E95" s="118"/>
      <c r="F95" s="118"/>
      <c r="G95" s="118"/>
      <c r="H95" s="115"/>
      <c r="I95" s="115"/>
      <c r="J95" s="117"/>
      <c r="K95" s="116"/>
      <c r="L95" s="115"/>
      <c r="S95" s="16"/>
      <c r="T95" s="16"/>
      <c r="U95" s="16"/>
    </row>
  </sheetData>
  <sheetProtection/>
  <mergeCells count="74">
    <mergeCell ref="Q11:Q12"/>
    <mergeCell ref="B7:R7"/>
    <mergeCell ref="B8:R8"/>
    <mergeCell ref="B10:E10"/>
    <mergeCell ref="B1:F1"/>
    <mergeCell ref="N1:R1"/>
    <mergeCell ref="B2:F2"/>
    <mergeCell ref="B3:F3"/>
    <mergeCell ref="B4:F4"/>
    <mergeCell ref="B5:F5"/>
    <mergeCell ref="H44:K44"/>
    <mergeCell ref="S11:S13"/>
    <mergeCell ref="C43:G43"/>
    <mergeCell ref="I34:N34"/>
    <mergeCell ref="B11:B12"/>
    <mergeCell ref="C11:C12"/>
    <mergeCell ref="D11:D12"/>
    <mergeCell ref="M11:M12"/>
    <mergeCell ref="N11:N12"/>
    <mergeCell ref="O11:O12"/>
    <mergeCell ref="P11:P12"/>
    <mergeCell ref="R11:R12"/>
    <mergeCell ref="B14:R14"/>
    <mergeCell ref="H11:H12"/>
    <mergeCell ref="I11:I12"/>
    <mergeCell ref="J11:K11"/>
    <mergeCell ref="L11:L12"/>
    <mergeCell ref="E11:E12"/>
    <mergeCell ref="F11:F12"/>
    <mergeCell ref="G11:G12"/>
    <mergeCell ref="B15:B16"/>
    <mergeCell ref="C15:C16"/>
    <mergeCell ref="E15:E16"/>
    <mergeCell ref="B17:E17"/>
    <mergeCell ref="B18:B19"/>
    <mergeCell ref="C18:C19"/>
    <mergeCell ref="E18:E19"/>
    <mergeCell ref="B20:E20"/>
    <mergeCell ref="B21:E21"/>
    <mergeCell ref="B22:E22"/>
    <mergeCell ref="B23:E23"/>
    <mergeCell ref="F28:G28"/>
    <mergeCell ref="N28:T28"/>
    <mergeCell ref="F29:G29"/>
    <mergeCell ref="F30:G30"/>
    <mergeCell ref="F40:G40"/>
    <mergeCell ref="F41:G41"/>
    <mergeCell ref="F42:G42"/>
    <mergeCell ref="F31:G31"/>
    <mergeCell ref="F32:G32"/>
    <mergeCell ref="F33:G33"/>
    <mergeCell ref="F34:G34"/>
    <mergeCell ref="F35:G35"/>
    <mergeCell ref="F36:G36"/>
    <mergeCell ref="C63:E63"/>
    <mergeCell ref="D64:F64"/>
    <mergeCell ref="F37:G37"/>
    <mergeCell ref="F38:G38"/>
    <mergeCell ref="F39:G39"/>
    <mergeCell ref="B66:R66"/>
    <mergeCell ref="B67:B68"/>
    <mergeCell ref="C67:C68"/>
    <mergeCell ref="E67:E68"/>
    <mergeCell ref="B69:E69"/>
    <mergeCell ref="B70:B71"/>
    <mergeCell ref="C70:C71"/>
    <mergeCell ref="E70:E71"/>
    <mergeCell ref="B78:E78"/>
    <mergeCell ref="B79:E79"/>
    <mergeCell ref="B72:E72"/>
    <mergeCell ref="B73:E73"/>
    <mergeCell ref="B74:E74"/>
    <mergeCell ref="B75:E75"/>
    <mergeCell ref="B77:E77"/>
  </mergeCells>
  <printOptions/>
  <pageMargins left="0.7" right="0.7" top="0.75" bottom="0.75" header="0.3" footer="0.3"/>
  <pageSetup fitToHeight="0" fitToWidth="1" horizontalDpi="600" verticalDpi="600" orientation="landscape" paperSize="8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4"/>
  <sheetViews>
    <sheetView zoomScale="70" zoomScaleNormal="70" zoomScaleSheetLayoutView="90" zoomScalePageLayoutView="0" workbookViewId="0" topLeftCell="A1">
      <selection activeCell="C87" sqref="C87"/>
    </sheetView>
  </sheetViews>
  <sheetFormatPr defaultColWidth="9.140625" defaultRowHeight="15"/>
  <cols>
    <col min="1" max="1" width="3.00390625" style="24" customWidth="1"/>
    <col min="2" max="2" width="6.421875" style="16" customWidth="1"/>
    <col min="3" max="3" width="46.421875" style="112" customWidth="1"/>
    <col min="4" max="4" width="19.28125" style="16" customWidth="1"/>
    <col min="5" max="5" width="20.7109375" style="16" customWidth="1"/>
    <col min="6" max="6" width="17.421875" style="16" customWidth="1"/>
    <col min="7" max="7" width="12.8515625" style="16" customWidth="1"/>
    <col min="8" max="8" width="10.140625" style="16" customWidth="1"/>
    <col min="9" max="10" width="21.57421875" style="107" customWidth="1"/>
    <col min="11" max="12" width="15.7109375" style="16" customWidth="1"/>
    <col min="13" max="15" width="13.8515625" style="16" customWidth="1"/>
    <col min="16" max="16" width="27.8515625" style="16" customWidth="1"/>
    <col min="17" max="17" width="19.28125" style="114" customWidth="1"/>
    <col min="18" max="16384" width="9.140625" style="24" customWidth="1"/>
  </cols>
  <sheetData>
    <row r="1" spans="2:18" s="1" customFormat="1" ht="24" customHeight="1">
      <c r="B1" s="170" t="s">
        <v>26</v>
      </c>
      <c r="C1" s="170"/>
      <c r="D1" s="170"/>
      <c r="E1" s="170"/>
      <c r="F1" s="170"/>
      <c r="G1" s="3"/>
      <c r="H1" s="3"/>
      <c r="I1" s="252" t="s">
        <v>146</v>
      </c>
      <c r="J1" s="252"/>
      <c r="K1" s="252"/>
      <c r="L1" s="252"/>
      <c r="M1" s="252"/>
      <c r="N1" s="252"/>
      <c r="O1" s="252"/>
      <c r="P1" s="252"/>
      <c r="Q1" s="164"/>
      <c r="R1" s="6"/>
    </row>
    <row r="2" spans="2:17" s="1" customFormat="1" ht="24" customHeight="1">
      <c r="B2" s="170" t="s">
        <v>88</v>
      </c>
      <c r="C2" s="170"/>
      <c r="D2" s="170"/>
      <c r="E2" s="170"/>
      <c r="F2" s="170"/>
      <c r="G2" s="8"/>
      <c r="H2" s="8"/>
      <c r="I2" s="9"/>
      <c r="J2" s="9"/>
      <c r="K2" s="8"/>
      <c r="L2" s="8"/>
      <c r="M2" s="8"/>
      <c r="N2" s="8"/>
      <c r="O2" s="8"/>
      <c r="P2" s="11"/>
      <c r="Q2" s="163"/>
    </row>
    <row r="3" spans="1:17" s="16" customFormat="1" ht="24" customHeight="1">
      <c r="A3" s="13"/>
      <c r="B3" s="170" t="s">
        <v>19</v>
      </c>
      <c r="C3" s="170"/>
      <c r="D3" s="170"/>
      <c r="E3" s="170"/>
      <c r="F3" s="170"/>
      <c r="G3" s="12"/>
      <c r="H3" s="12"/>
      <c r="I3" s="14"/>
      <c r="J3" s="14"/>
      <c r="K3" s="12"/>
      <c r="L3" s="12"/>
      <c r="Q3" s="162"/>
    </row>
    <row r="4" spans="1:17" s="16" customFormat="1" ht="24" customHeight="1">
      <c r="A4" s="13"/>
      <c r="B4" s="170" t="s">
        <v>38</v>
      </c>
      <c r="C4" s="170"/>
      <c r="D4" s="170"/>
      <c r="E4" s="170"/>
      <c r="F4" s="170"/>
      <c r="G4" s="12"/>
      <c r="H4" s="12"/>
      <c r="I4" s="14"/>
      <c r="J4" s="14"/>
      <c r="K4" s="12"/>
      <c r="L4" s="12"/>
      <c r="M4" s="12"/>
      <c r="N4" s="12"/>
      <c r="O4" s="12"/>
      <c r="P4" s="12"/>
      <c r="Q4" s="162"/>
    </row>
    <row r="5" spans="1:17" s="16" customFormat="1" ht="24" customHeight="1">
      <c r="A5" s="13"/>
      <c r="B5" s="170" t="s">
        <v>47</v>
      </c>
      <c r="C5" s="170"/>
      <c r="D5" s="170"/>
      <c r="E5" s="170"/>
      <c r="F5" s="170"/>
      <c r="G5" s="7"/>
      <c r="H5" s="7"/>
      <c r="I5" s="17"/>
      <c r="J5" s="17"/>
      <c r="K5" s="20"/>
      <c r="L5" s="20"/>
      <c r="M5" s="20"/>
      <c r="N5" s="20"/>
      <c r="O5" s="21"/>
      <c r="P5" s="21"/>
      <c r="Q5" s="162"/>
    </row>
    <row r="6" spans="1:16" ht="9.75" customHeight="1">
      <c r="A6" s="22"/>
      <c r="B6" s="12"/>
      <c r="C6" s="23"/>
      <c r="D6" s="20"/>
      <c r="E6" s="20"/>
      <c r="F6" s="20"/>
      <c r="G6" s="20"/>
      <c r="H6" s="20"/>
      <c r="I6" s="19"/>
      <c r="J6" s="19"/>
      <c r="K6" s="20"/>
      <c r="L6" s="20"/>
      <c r="M6" s="20"/>
      <c r="N6" s="20"/>
      <c r="O6" s="21"/>
      <c r="P6" s="21"/>
    </row>
    <row r="7" spans="1:16" ht="30" customHeight="1">
      <c r="A7" s="22"/>
      <c r="B7" s="174" t="s">
        <v>142</v>
      </c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</row>
    <row r="8" spans="1:16" ht="21" customHeight="1">
      <c r="A8" s="22"/>
      <c r="B8" s="174" t="s">
        <v>12</v>
      </c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</row>
    <row r="9" spans="1:16" ht="15.75" customHeight="1">
      <c r="A9" s="22"/>
      <c r="B9" s="25"/>
      <c r="C9" s="26"/>
      <c r="D9" s="25"/>
      <c r="E9" s="25"/>
      <c r="F9" s="25"/>
      <c r="G9" s="25"/>
      <c r="H9" s="25"/>
      <c r="I9" s="27"/>
      <c r="J9" s="27"/>
      <c r="K9" s="25"/>
      <c r="L9" s="25"/>
      <c r="M9" s="25"/>
      <c r="N9" s="25"/>
      <c r="O9" s="25"/>
      <c r="P9" s="25"/>
    </row>
    <row r="10" spans="1:16" ht="29.25" customHeight="1" thickBot="1">
      <c r="A10" s="22"/>
      <c r="B10" s="175" t="s">
        <v>141</v>
      </c>
      <c r="C10" s="175"/>
      <c r="D10" s="175"/>
      <c r="E10" s="175"/>
      <c r="F10" s="25"/>
      <c r="G10" s="25"/>
      <c r="H10" s="25"/>
      <c r="I10" s="27"/>
      <c r="J10" s="27"/>
      <c r="K10" s="25"/>
      <c r="L10" s="25"/>
      <c r="M10" s="25"/>
      <c r="N10" s="25"/>
      <c r="O10" s="25"/>
      <c r="P10" s="25"/>
    </row>
    <row r="11" spans="1:17" ht="90.75" customHeight="1">
      <c r="A11" s="22"/>
      <c r="B11" s="176" t="s">
        <v>1</v>
      </c>
      <c r="C11" s="178" t="s">
        <v>129</v>
      </c>
      <c r="D11" s="168" t="s">
        <v>11</v>
      </c>
      <c r="E11" s="168" t="s">
        <v>130</v>
      </c>
      <c r="F11" s="168" t="s">
        <v>131</v>
      </c>
      <c r="G11" s="168" t="s">
        <v>143</v>
      </c>
      <c r="H11" s="168" t="s">
        <v>135</v>
      </c>
      <c r="I11" s="191" t="s">
        <v>132</v>
      </c>
      <c r="J11" s="172" t="s">
        <v>134</v>
      </c>
      <c r="K11" s="172" t="s">
        <v>133</v>
      </c>
      <c r="L11" s="172"/>
      <c r="M11" s="172" t="s">
        <v>2</v>
      </c>
      <c r="N11" s="172" t="s">
        <v>3</v>
      </c>
      <c r="O11" s="172" t="s">
        <v>4</v>
      </c>
      <c r="P11" s="172" t="s">
        <v>121</v>
      </c>
      <c r="Q11" s="184"/>
    </row>
    <row r="12" spans="1:17" ht="70.5" customHeight="1" thickBot="1">
      <c r="A12" s="22"/>
      <c r="B12" s="177"/>
      <c r="C12" s="179"/>
      <c r="D12" s="169"/>
      <c r="E12" s="169"/>
      <c r="F12" s="169"/>
      <c r="G12" s="169"/>
      <c r="H12" s="169"/>
      <c r="I12" s="192"/>
      <c r="J12" s="173"/>
      <c r="K12" s="33" t="s">
        <v>92</v>
      </c>
      <c r="L12" s="33" t="s">
        <v>91</v>
      </c>
      <c r="M12" s="173"/>
      <c r="N12" s="173"/>
      <c r="O12" s="173"/>
      <c r="P12" s="173"/>
      <c r="Q12" s="184"/>
    </row>
    <row r="13" spans="1:17" s="31" customFormat="1" ht="29.25" customHeight="1">
      <c r="A13" s="21"/>
      <c r="B13" s="185" t="s">
        <v>113</v>
      </c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38"/>
    </row>
    <row r="14" spans="1:17" ht="31.5" customHeight="1">
      <c r="A14" s="22"/>
      <c r="B14" s="188">
        <v>1</v>
      </c>
      <c r="C14" s="189" t="s">
        <v>58</v>
      </c>
      <c r="D14" s="42">
        <v>43101</v>
      </c>
      <c r="E14" s="190" t="s">
        <v>100</v>
      </c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 t="s">
        <v>30</v>
      </c>
      <c r="Q14" s="138"/>
    </row>
    <row r="15" spans="1:17" ht="31.5" customHeight="1">
      <c r="A15" s="22"/>
      <c r="B15" s="188"/>
      <c r="C15" s="189"/>
      <c r="D15" s="42">
        <v>43132</v>
      </c>
      <c r="E15" s="190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 t="s">
        <v>30</v>
      </c>
      <c r="Q15" s="138"/>
    </row>
    <row r="16" spans="1:16" ht="22.5" customHeight="1">
      <c r="A16" s="22"/>
      <c r="B16" s="193" t="s">
        <v>136</v>
      </c>
      <c r="C16" s="194"/>
      <c r="D16" s="194"/>
      <c r="E16" s="195"/>
      <c r="F16" s="46"/>
      <c r="G16" s="46"/>
      <c r="H16" s="46">
        <f>SUM(H14:H15)</f>
        <v>0</v>
      </c>
      <c r="I16" s="46"/>
      <c r="J16" s="46"/>
      <c r="K16" s="46">
        <f aca="true" t="shared" si="0" ref="K16:P16">SUM(K14:K15)</f>
        <v>0</v>
      </c>
      <c r="L16" s="46">
        <f t="shared" si="0"/>
        <v>0</v>
      </c>
      <c r="M16" s="46">
        <f t="shared" si="0"/>
        <v>0</v>
      </c>
      <c r="N16" s="46">
        <f t="shared" si="0"/>
        <v>0</v>
      </c>
      <c r="O16" s="46">
        <f t="shared" si="0"/>
        <v>0</v>
      </c>
      <c r="P16" s="46">
        <f t="shared" si="0"/>
        <v>0</v>
      </c>
    </row>
    <row r="17" spans="1:16" ht="31.5" customHeight="1">
      <c r="A17" s="22"/>
      <c r="B17" s="188">
        <v>2</v>
      </c>
      <c r="C17" s="189" t="s">
        <v>59</v>
      </c>
      <c r="D17" s="42">
        <v>43101</v>
      </c>
      <c r="E17" s="190" t="s">
        <v>98</v>
      </c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 t="s">
        <v>30</v>
      </c>
    </row>
    <row r="18" spans="1:17" ht="31.5" customHeight="1">
      <c r="A18" s="22"/>
      <c r="B18" s="188"/>
      <c r="C18" s="189"/>
      <c r="D18" s="42">
        <v>43132</v>
      </c>
      <c r="E18" s="190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 t="s">
        <v>30</v>
      </c>
      <c r="Q18" s="138"/>
    </row>
    <row r="19" spans="1:16" ht="22.5" customHeight="1" thickBot="1">
      <c r="A19" s="22"/>
      <c r="B19" s="193" t="s">
        <v>136</v>
      </c>
      <c r="C19" s="194"/>
      <c r="D19" s="194"/>
      <c r="E19" s="195"/>
      <c r="F19" s="46"/>
      <c r="G19" s="46"/>
      <c r="H19" s="46">
        <f>SUM(H17:H18)</f>
        <v>0</v>
      </c>
      <c r="I19" s="46"/>
      <c r="J19" s="46"/>
      <c r="K19" s="46">
        <f aca="true" t="shared" si="1" ref="K19:P19">SUM(K17:K18)</f>
        <v>0</v>
      </c>
      <c r="L19" s="46">
        <f t="shared" si="1"/>
        <v>0</v>
      </c>
      <c r="M19" s="46">
        <f t="shared" si="1"/>
        <v>0</v>
      </c>
      <c r="N19" s="46">
        <f t="shared" si="1"/>
        <v>0</v>
      </c>
      <c r="O19" s="46">
        <f t="shared" si="1"/>
        <v>0</v>
      </c>
      <c r="P19" s="46">
        <f t="shared" si="1"/>
        <v>0</v>
      </c>
    </row>
    <row r="20" spans="1:16" ht="33.75" customHeight="1" thickBot="1">
      <c r="A20" s="22"/>
      <c r="B20" s="196" t="s">
        <v>137</v>
      </c>
      <c r="C20" s="197"/>
      <c r="D20" s="197"/>
      <c r="E20" s="198"/>
      <c r="F20" s="75"/>
      <c r="G20" s="75"/>
      <c r="H20" s="76"/>
      <c r="I20" s="76">
        <f>I14+I17</f>
        <v>0</v>
      </c>
      <c r="J20" s="76"/>
      <c r="K20" s="76">
        <f aca="true" t="shared" si="2" ref="K20:O21">K14+K17</f>
        <v>0</v>
      </c>
      <c r="L20" s="76">
        <f t="shared" si="2"/>
        <v>0</v>
      </c>
      <c r="M20" s="76">
        <f t="shared" si="2"/>
        <v>0</v>
      </c>
      <c r="N20" s="76">
        <f t="shared" si="2"/>
        <v>0</v>
      </c>
      <c r="O20" s="76">
        <f t="shared" si="2"/>
        <v>0</v>
      </c>
      <c r="P20" s="76" t="s">
        <v>86</v>
      </c>
    </row>
    <row r="21" spans="1:16" ht="33.75" customHeight="1">
      <c r="A21" s="22"/>
      <c r="B21" s="199" t="s">
        <v>138</v>
      </c>
      <c r="C21" s="200"/>
      <c r="D21" s="200"/>
      <c r="E21" s="201"/>
      <c r="F21" s="78"/>
      <c r="G21" s="78"/>
      <c r="H21" s="79"/>
      <c r="I21" s="79">
        <f>I15+I18</f>
        <v>0</v>
      </c>
      <c r="J21" s="79"/>
      <c r="K21" s="79">
        <f t="shared" si="2"/>
        <v>0</v>
      </c>
      <c r="L21" s="79">
        <f t="shared" si="2"/>
        <v>0</v>
      </c>
      <c r="M21" s="79">
        <f t="shared" si="2"/>
        <v>0</v>
      </c>
      <c r="N21" s="79">
        <f t="shared" si="2"/>
        <v>0</v>
      </c>
      <c r="O21" s="79">
        <f t="shared" si="2"/>
        <v>0</v>
      </c>
      <c r="P21" s="76" t="s">
        <v>86</v>
      </c>
    </row>
    <row r="22" spans="1:16" ht="33.75" customHeight="1" thickBot="1">
      <c r="A22" s="22"/>
      <c r="B22" s="202" t="s">
        <v>95</v>
      </c>
      <c r="C22" s="203"/>
      <c r="D22" s="203"/>
      <c r="E22" s="204"/>
      <c r="F22" s="137"/>
      <c r="G22" s="137"/>
      <c r="H22" s="136"/>
      <c r="I22" s="136">
        <f>SUM(I20:I21)</f>
        <v>0</v>
      </c>
      <c r="J22" s="136"/>
      <c r="K22" s="136">
        <f>SUM(K20:K21)</f>
        <v>0</v>
      </c>
      <c r="L22" s="136">
        <f>SUM(L20:L21)</f>
        <v>0</v>
      </c>
      <c r="M22" s="136">
        <f>SUM(M20:M21)</f>
        <v>0</v>
      </c>
      <c r="N22" s="136">
        <f>SUM(N20:N21)</f>
        <v>0</v>
      </c>
      <c r="O22" s="136">
        <f>SUM(O20:O21)</f>
        <v>0</v>
      </c>
      <c r="P22" s="136"/>
    </row>
    <row r="23" spans="1:16" ht="16.5" hidden="1" thickBot="1">
      <c r="A23" s="22"/>
      <c r="B23" s="12"/>
      <c r="C23" s="89"/>
      <c r="D23" s="12"/>
      <c r="E23" s="12"/>
      <c r="F23" s="12"/>
      <c r="G23" s="12"/>
      <c r="H23" s="12"/>
      <c r="I23" s="14"/>
      <c r="J23" s="14"/>
      <c r="K23" s="12"/>
      <c r="L23" s="12"/>
      <c r="M23" s="12"/>
      <c r="N23" s="12"/>
      <c r="O23" s="12"/>
      <c r="P23" s="12"/>
    </row>
    <row r="24" spans="1:16" ht="16.5" hidden="1" thickBot="1">
      <c r="A24" s="22"/>
      <c r="B24" s="12"/>
      <c r="C24" s="89"/>
      <c r="D24" s="12"/>
      <c r="E24" s="12"/>
      <c r="F24" s="12"/>
      <c r="G24" s="12"/>
      <c r="H24" s="12"/>
      <c r="I24" s="14"/>
      <c r="J24" s="14"/>
      <c r="K24" s="12"/>
      <c r="L24" s="12"/>
      <c r="M24" s="12"/>
      <c r="N24" s="12"/>
      <c r="O24" s="12"/>
      <c r="P24" s="12"/>
    </row>
    <row r="25" spans="1:16" ht="25.5" customHeight="1" hidden="1">
      <c r="A25" s="22"/>
      <c r="B25" s="12"/>
      <c r="C25" s="89"/>
      <c r="D25" s="12"/>
      <c r="E25" s="12"/>
      <c r="F25" s="12"/>
      <c r="G25" s="12"/>
      <c r="H25" s="12"/>
      <c r="I25" s="14"/>
      <c r="J25" s="14"/>
      <c r="K25" s="12"/>
      <c r="L25" s="12"/>
      <c r="M25" s="12"/>
      <c r="N25" s="12"/>
      <c r="O25" s="12"/>
      <c r="P25" s="91" t="s">
        <v>63</v>
      </c>
    </row>
    <row r="26" spans="1:16" ht="31.5" customHeight="1" hidden="1" thickBot="1">
      <c r="A26" s="22"/>
      <c r="B26" s="12"/>
      <c r="C26" s="93" t="s">
        <v>5</v>
      </c>
      <c r="D26" s="12"/>
      <c r="E26" s="12"/>
      <c r="F26" s="12"/>
      <c r="G26" s="12"/>
      <c r="H26" s="12"/>
      <c r="I26" s="14"/>
      <c r="J26" s="14"/>
      <c r="K26" s="12">
        <f>I22*22.5/100</f>
        <v>0</v>
      </c>
      <c r="L26" s="12"/>
      <c r="M26" s="12"/>
      <c r="N26" s="12"/>
      <c r="O26" s="12"/>
      <c r="P26" s="12"/>
    </row>
    <row r="27" spans="1:18" ht="67.5" customHeight="1" hidden="1">
      <c r="A27" s="22"/>
      <c r="B27" s="12"/>
      <c r="C27" s="94"/>
      <c r="D27" s="95" t="s">
        <v>6</v>
      </c>
      <c r="E27" s="96" t="s">
        <v>13</v>
      </c>
      <c r="F27" s="172" t="s">
        <v>14</v>
      </c>
      <c r="G27" s="182"/>
      <c r="H27" s="97"/>
      <c r="I27" s="98"/>
      <c r="J27" s="98"/>
      <c r="K27" s="14">
        <f>I22+K26</f>
        <v>0</v>
      </c>
      <c r="L27" s="12"/>
      <c r="M27" s="12"/>
      <c r="N27" s="205" t="s">
        <v>112</v>
      </c>
      <c r="O27" s="205"/>
      <c r="P27" s="205"/>
      <c r="Q27" s="205"/>
      <c r="R27" s="205"/>
    </row>
    <row r="28" spans="1:16" ht="69.75" customHeight="1" hidden="1" thickBot="1">
      <c r="A28" s="22"/>
      <c r="B28" s="12"/>
      <c r="C28" s="100">
        <v>0</v>
      </c>
      <c r="D28" s="101">
        <v>1</v>
      </c>
      <c r="E28" s="161" t="s">
        <v>111</v>
      </c>
      <c r="F28" s="206">
        <v>3</v>
      </c>
      <c r="G28" s="207"/>
      <c r="H28" s="12"/>
      <c r="I28" s="12"/>
      <c r="J28" s="12"/>
      <c r="K28" s="12"/>
      <c r="L28" s="12"/>
      <c r="M28" s="12"/>
      <c r="N28" s="12"/>
      <c r="O28" s="12"/>
      <c r="P28" s="12"/>
    </row>
    <row r="29" spans="1:16" ht="30.75" customHeight="1" hidden="1" thickBot="1">
      <c r="A29" s="22"/>
      <c r="B29" s="12"/>
      <c r="C29" s="94" t="s">
        <v>92</v>
      </c>
      <c r="D29" s="102">
        <v>0.158</v>
      </c>
      <c r="E29" s="153">
        <f>$I$20*D29</f>
        <v>0</v>
      </c>
      <c r="F29" s="208" t="s">
        <v>30</v>
      </c>
      <c r="G29" s="209"/>
      <c r="H29" s="12"/>
      <c r="I29" s="12"/>
      <c r="J29" s="12"/>
      <c r="K29" s="12"/>
      <c r="L29" s="12"/>
      <c r="M29" s="12"/>
      <c r="N29" s="12"/>
      <c r="O29" s="12"/>
      <c r="P29" s="12"/>
    </row>
    <row r="30" spans="1:16" ht="30.75" customHeight="1" hidden="1" thickBot="1">
      <c r="A30" s="22"/>
      <c r="B30" s="12"/>
      <c r="C30" s="155" t="s">
        <v>91</v>
      </c>
      <c r="D30" s="156">
        <v>0.052</v>
      </c>
      <c r="E30" s="153">
        <f>$I$20*D30</f>
        <v>0</v>
      </c>
      <c r="F30" s="210" t="s">
        <v>105</v>
      </c>
      <c r="G30" s="211"/>
      <c r="H30" s="12"/>
      <c r="I30" s="12"/>
      <c r="J30" s="12"/>
      <c r="K30" s="12"/>
      <c r="L30" s="12"/>
      <c r="M30" s="12"/>
      <c r="N30" s="12"/>
      <c r="O30" s="12"/>
      <c r="P30" s="12"/>
    </row>
    <row r="31" spans="1:16" ht="30.75" customHeight="1" hidden="1" thickBot="1">
      <c r="A31" s="22"/>
      <c r="B31" s="12"/>
      <c r="C31" s="155" t="s">
        <v>108</v>
      </c>
      <c r="D31" s="156">
        <v>0.005</v>
      </c>
      <c r="E31" s="153">
        <f>$I$20*D31</f>
        <v>0</v>
      </c>
      <c r="F31" s="210" t="s">
        <v>105</v>
      </c>
      <c r="G31" s="211"/>
      <c r="H31" s="12"/>
      <c r="I31" s="12"/>
      <c r="J31" s="12"/>
      <c r="K31" s="12"/>
      <c r="L31" s="12"/>
      <c r="M31" s="12"/>
      <c r="N31" s="12"/>
      <c r="O31" s="12"/>
      <c r="P31" s="12"/>
    </row>
    <row r="32" spans="1:19" s="114" customFormat="1" ht="44.25" customHeight="1" hidden="1" thickBot="1">
      <c r="A32" s="22"/>
      <c r="B32" s="12"/>
      <c r="C32" s="155" t="s">
        <v>107</v>
      </c>
      <c r="D32" s="156">
        <v>0.0085</v>
      </c>
      <c r="E32" s="153">
        <f>$I$20*D32</f>
        <v>0</v>
      </c>
      <c r="F32" s="210" t="s">
        <v>105</v>
      </c>
      <c r="G32" s="211"/>
      <c r="H32" s="12"/>
      <c r="I32" s="12"/>
      <c r="J32" s="12"/>
      <c r="K32" s="12"/>
      <c r="L32" s="12"/>
      <c r="M32" s="12"/>
      <c r="N32" s="12"/>
      <c r="O32" s="12"/>
      <c r="P32" s="12"/>
      <c r="R32" s="24"/>
      <c r="S32" s="24"/>
    </row>
    <row r="33" spans="1:19" s="114" customFormat="1" ht="42.75" customHeight="1" hidden="1" thickBot="1">
      <c r="A33" s="22"/>
      <c r="B33" s="12"/>
      <c r="C33" s="160" t="s">
        <v>106</v>
      </c>
      <c r="D33" s="159">
        <v>0.0015</v>
      </c>
      <c r="E33" s="153">
        <f>$I$20*D33</f>
        <v>0</v>
      </c>
      <c r="F33" s="212" t="s">
        <v>105</v>
      </c>
      <c r="G33" s="213"/>
      <c r="H33" s="12"/>
      <c r="I33" s="214" t="s">
        <v>110</v>
      </c>
      <c r="J33" s="214"/>
      <c r="K33" s="214"/>
      <c r="L33" s="214"/>
      <c r="M33" s="214"/>
      <c r="N33" s="214"/>
      <c r="O33" s="12"/>
      <c r="P33" s="12"/>
      <c r="R33" s="24"/>
      <c r="S33" s="24"/>
    </row>
    <row r="34" spans="1:19" s="114" customFormat="1" ht="32.25" customHeight="1" hidden="1" thickBot="1">
      <c r="A34" s="22"/>
      <c r="B34" s="12"/>
      <c r="C34" s="152" t="s">
        <v>109</v>
      </c>
      <c r="D34" s="151">
        <f>SUM(D29:D33)</f>
        <v>0.225</v>
      </c>
      <c r="E34" s="150">
        <f>SUM(E29:E33)</f>
        <v>0</v>
      </c>
      <c r="F34" s="215"/>
      <c r="G34" s="216"/>
      <c r="H34" s="12"/>
      <c r="I34" s="12"/>
      <c r="J34" s="12"/>
      <c r="K34" s="12"/>
      <c r="L34" s="12"/>
      <c r="M34" s="12"/>
      <c r="N34" s="12"/>
      <c r="O34" s="12"/>
      <c r="P34" s="12"/>
      <c r="R34" s="24"/>
      <c r="S34" s="24"/>
    </row>
    <row r="35" spans="1:19" s="114" customFormat="1" ht="22.5" customHeight="1" hidden="1" thickBot="1">
      <c r="A35" s="22"/>
      <c r="B35" s="12"/>
      <c r="C35" s="158" t="s">
        <v>92</v>
      </c>
      <c r="D35" s="157">
        <v>0.158</v>
      </c>
      <c r="E35" s="153">
        <f>$I$20*D35</f>
        <v>0</v>
      </c>
      <c r="F35" s="217" t="s">
        <v>105</v>
      </c>
      <c r="G35" s="218"/>
      <c r="H35" s="12"/>
      <c r="I35" s="12"/>
      <c r="J35" s="12"/>
      <c r="K35" s="12"/>
      <c r="L35" s="12"/>
      <c r="M35" s="12"/>
      <c r="N35" s="12"/>
      <c r="O35" s="12"/>
      <c r="P35" s="12"/>
      <c r="R35" s="24"/>
      <c r="S35" s="24"/>
    </row>
    <row r="36" spans="1:19" s="114" customFormat="1" ht="22.5" customHeight="1" hidden="1" thickBot="1">
      <c r="A36" s="22"/>
      <c r="B36" s="12"/>
      <c r="C36" s="155" t="s">
        <v>91</v>
      </c>
      <c r="D36" s="156">
        <v>0.052</v>
      </c>
      <c r="E36" s="153">
        <f>$I$20*D36</f>
        <v>0</v>
      </c>
      <c r="F36" s="210" t="s">
        <v>105</v>
      </c>
      <c r="G36" s="211"/>
      <c r="H36" s="12"/>
      <c r="I36" s="12"/>
      <c r="J36" s="12"/>
      <c r="K36" s="12"/>
      <c r="L36" s="12"/>
      <c r="M36" s="12"/>
      <c r="N36" s="12"/>
      <c r="O36" s="12"/>
      <c r="P36" s="12"/>
      <c r="R36" s="24"/>
      <c r="S36" s="24"/>
    </row>
    <row r="37" spans="1:19" s="114" customFormat="1" ht="22.5" customHeight="1" hidden="1" thickBot="1">
      <c r="A37" s="22"/>
      <c r="B37" s="12"/>
      <c r="C37" s="155" t="s">
        <v>108</v>
      </c>
      <c r="D37" s="156">
        <v>0.005</v>
      </c>
      <c r="E37" s="153">
        <f>$I$20*D37</f>
        <v>0</v>
      </c>
      <c r="F37" s="210" t="s">
        <v>105</v>
      </c>
      <c r="G37" s="211"/>
      <c r="H37" s="12"/>
      <c r="I37" s="12"/>
      <c r="J37" s="12"/>
      <c r="K37" s="12"/>
      <c r="L37" s="12"/>
      <c r="M37" s="12"/>
      <c r="N37" s="12"/>
      <c r="O37" s="12"/>
      <c r="P37" s="12"/>
      <c r="R37" s="24"/>
      <c r="S37" s="24"/>
    </row>
    <row r="38" spans="1:19" s="114" customFormat="1" ht="60" customHeight="1" hidden="1" thickBot="1">
      <c r="A38" s="22"/>
      <c r="B38" s="12"/>
      <c r="C38" s="155" t="s">
        <v>107</v>
      </c>
      <c r="D38" s="156">
        <v>0.0085</v>
      </c>
      <c r="E38" s="153">
        <f>$I$20*D38</f>
        <v>0</v>
      </c>
      <c r="F38" s="210" t="s">
        <v>105</v>
      </c>
      <c r="G38" s="211"/>
      <c r="H38" s="12"/>
      <c r="I38" s="12"/>
      <c r="J38" s="12"/>
      <c r="K38" s="12"/>
      <c r="L38" s="12"/>
      <c r="M38" s="12"/>
      <c r="N38" s="12"/>
      <c r="O38" s="12"/>
      <c r="P38" s="12"/>
      <c r="R38" s="24"/>
      <c r="S38" s="24"/>
    </row>
    <row r="39" spans="1:19" s="114" customFormat="1" ht="68.25" customHeight="1" hidden="1" thickBot="1">
      <c r="A39" s="22"/>
      <c r="B39" s="12"/>
      <c r="C39" s="155" t="s">
        <v>106</v>
      </c>
      <c r="D39" s="154">
        <v>0.0015</v>
      </c>
      <c r="E39" s="153">
        <f>$I$20*D39</f>
        <v>0</v>
      </c>
      <c r="F39" s="210" t="s">
        <v>105</v>
      </c>
      <c r="G39" s="211"/>
      <c r="H39" s="12"/>
      <c r="I39" s="12"/>
      <c r="J39" s="12"/>
      <c r="K39" s="12"/>
      <c r="L39" s="12"/>
      <c r="M39" s="12"/>
      <c r="N39" s="12"/>
      <c r="O39" s="12"/>
      <c r="P39" s="12"/>
      <c r="R39" s="24"/>
      <c r="S39" s="24"/>
    </row>
    <row r="40" spans="1:19" s="114" customFormat="1" ht="33" customHeight="1" hidden="1" thickBot="1">
      <c r="A40" s="22"/>
      <c r="B40" s="12"/>
      <c r="C40" s="152" t="s">
        <v>104</v>
      </c>
      <c r="D40" s="151">
        <f>SUM(D35:D39)</f>
        <v>0.225</v>
      </c>
      <c r="E40" s="150">
        <f>SUM(E35:E39)</f>
        <v>0</v>
      </c>
      <c r="F40" s="215"/>
      <c r="G40" s="216"/>
      <c r="H40" s="12"/>
      <c r="I40" s="12"/>
      <c r="J40" s="12"/>
      <c r="K40" s="12"/>
      <c r="L40" s="12"/>
      <c r="M40" s="12"/>
      <c r="N40" s="12"/>
      <c r="O40" s="12"/>
      <c r="P40" s="12"/>
      <c r="R40" s="24"/>
      <c r="S40" s="24"/>
    </row>
    <row r="41" spans="1:19" s="114" customFormat="1" ht="44.25" customHeight="1" hidden="1" thickBot="1">
      <c r="A41" s="22"/>
      <c r="B41" s="12"/>
      <c r="C41" s="149" t="s">
        <v>0</v>
      </c>
      <c r="D41" s="148"/>
      <c r="E41" s="103">
        <f>E34+E40</f>
        <v>0</v>
      </c>
      <c r="F41" s="219"/>
      <c r="G41" s="220"/>
      <c r="H41" s="12"/>
      <c r="I41" s="12"/>
      <c r="J41" s="12"/>
      <c r="K41" s="12"/>
      <c r="L41" s="12"/>
      <c r="M41" s="12"/>
      <c r="N41" s="12"/>
      <c r="O41" s="12"/>
      <c r="P41" s="12"/>
      <c r="R41" s="24"/>
      <c r="S41" s="24"/>
    </row>
    <row r="42" spans="1:19" s="114" customFormat="1" ht="45.75" customHeight="1" hidden="1">
      <c r="A42" s="22"/>
      <c r="B42" s="12"/>
      <c r="C42" s="221" t="s">
        <v>90</v>
      </c>
      <c r="D42" s="221"/>
      <c r="E42" s="221"/>
      <c r="F42" s="221"/>
      <c r="G42" s="221"/>
      <c r="H42" s="12"/>
      <c r="I42" s="12"/>
      <c r="J42" s="12"/>
      <c r="K42" s="12"/>
      <c r="L42" s="12"/>
      <c r="M42" s="12"/>
      <c r="N42" s="12"/>
      <c r="O42" s="12"/>
      <c r="P42" s="12"/>
      <c r="R42" s="24"/>
      <c r="S42" s="24"/>
    </row>
    <row r="43" spans="1:19" s="114" customFormat="1" ht="45" customHeight="1" hidden="1">
      <c r="A43" s="22"/>
      <c r="B43" s="12"/>
      <c r="C43" s="125" t="s">
        <v>32</v>
      </c>
      <c r="D43" s="124"/>
      <c r="E43" s="124"/>
      <c r="F43" s="123" t="e">
        <f>E41+#REF!+#REF!+#REF!+#REF!+#REF!</f>
        <v>#REF!</v>
      </c>
      <c r="G43" s="124"/>
      <c r="H43" s="222" t="s">
        <v>89</v>
      </c>
      <c r="I43" s="222"/>
      <c r="J43" s="222"/>
      <c r="K43" s="222"/>
      <c r="L43" s="222"/>
      <c r="M43" s="12"/>
      <c r="N43" s="12"/>
      <c r="O43" s="12"/>
      <c r="P43" s="12"/>
      <c r="R43" s="24"/>
      <c r="S43" s="24"/>
    </row>
    <row r="44" spans="1:19" s="114" customFormat="1" ht="54" customHeight="1" hidden="1">
      <c r="A44" s="22"/>
      <c r="B44" s="12"/>
      <c r="C44" s="104"/>
      <c r="D44" s="97"/>
      <c r="E44" s="97"/>
      <c r="F44" s="97"/>
      <c r="G44" s="97"/>
      <c r="H44" s="97"/>
      <c r="I44" s="105"/>
      <c r="J44" s="105"/>
      <c r="K44" s="12"/>
      <c r="L44" s="12"/>
      <c r="M44" s="12"/>
      <c r="N44" s="12"/>
      <c r="O44" s="12"/>
      <c r="P44" s="12"/>
      <c r="R44" s="24"/>
      <c r="S44" s="24"/>
    </row>
    <row r="45" spans="1:19" s="114" customFormat="1" ht="26.25" customHeight="1" hidden="1">
      <c r="A45" s="24"/>
      <c r="B45" s="24"/>
      <c r="C45" s="147" t="s">
        <v>27</v>
      </c>
      <c r="D45" s="16"/>
      <c r="E45" s="16"/>
      <c r="F45" s="16"/>
      <c r="G45" s="16"/>
      <c r="H45" s="16"/>
      <c r="I45" s="107"/>
      <c r="J45" s="107"/>
      <c r="K45" s="16"/>
      <c r="L45" s="16"/>
      <c r="M45" s="16"/>
      <c r="N45" s="16"/>
      <c r="O45" s="16"/>
      <c r="P45" s="16"/>
      <c r="R45" s="24"/>
      <c r="S45" s="24"/>
    </row>
    <row r="46" spans="1:19" s="114" customFormat="1" ht="16.5" hidden="1" thickBot="1">
      <c r="A46" s="24"/>
      <c r="B46" s="24"/>
      <c r="C46" s="106"/>
      <c r="D46" s="16"/>
      <c r="E46" s="16"/>
      <c r="F46" s="16"/>
      <c r="G46" s="16"/>
      <c r="H46" s="16"/>
      <c r="I46" s="107"/>
      <c r="J46" s="107"/>
      <c r="K46" s="16"/>
      <c r="L46" s="16"/>
      <c r="M46" s="16"/>
      <c r="N46" s="16"/>
      <c r="O46" s="16"/>
      <c r="P46" s="16"/>
      <c r="R46" s="24"/>
      <c r="S46" s="24"/>
    </row>
    <row r="47" spans="1:19" s="114" customFormat="1" ht="19.5" hidden="1" thickBot="1">
      <c r="A47" s="24"/>
      <c r="B47" s="24"/>
      <c r="C47" s="122" t="s">
        <v>85</v>
      </c>
      <c r="D47" s="16"/>
      <c r="E47" s="16"/>
      <c r="F47" s="16"/>
      <c r="G47" s="16"/>
      <c r="H47" s="16"/>
      <c r="I47" s="107"/>
      <c r="J47" s="107"/>
      <c r="K47" s="16"/>
      <c r="L47" s="16"/>
      <c r="M47" s="16"/>
      <c r="N47" s="16"/>
      <c r="O47" s="16"/>
      <c r="P47" s="16"/>
      <c r="R47" s="24"/>
      <c r="S47" s="24"/>
    </row>
    <row r="48" ht="15.75" hidden="1" thickBot="1"/>
    <row r="49" ht="15.75" hidden="1" thickBot="1"/>
    <row r="50" ht="15.75" hidden="1" thickBot="1"/>
    <row r="51" ht="15.75" hidden="1" thickBot="1"/>
    <row r="52" ht="15.75" hidden="1" thickBot="1"/>
    <row r="53" ht="15.75" hidden="1" thickBot="1"/>
    <row r="54" ht="15.75" hidden="1" thickBot="1"/>
    <row r="55" spans="3:6" ht="21.75" hidden="1" thickBot="1">
      <c r="C55" s="121"/>
      <c r="D55" s="120"/>
      <c r="E55" s="120"/>
      <c r="F55" s="120"/>
    </row>
    <row r="56" spans="3:11" ht="16.5" hidden="1" thickBot="1">
      <c r="C56" s="119" t="s">
        <v>103</v>
      </c>
      <c r="D56" s="118"/>
      <c r="E56" s="118"/>
      <c r="F56" s="118"/>
      <c r="G56" s="115"/>
      <c r="H56" s="115"/>
      <c r="I56" s="117"/>
      <c r="J56" s="117"/>
      <c r="K56" s="115"/>
    </row>
    <row r="57" spans="3:6" ht="21.75" hidden="1" thickBot="1">
      <c r="C57" s="146"/>
      <c r="D57" s="120"/>
      <c r="E57" s="120"/>
      <c r="F57" s="120"/>
    </row>
    <row r="58" spans="1:18" s="107" customFormat="1" ht="21.75" hidden="1" thickBot="1">
      <c r="A58" s="24"/>
      <c r="B58" s="16"/>
      <c r="C58" s="145"/>
      <c r="D58" s="120"/>
      <c r="E58" s="120"/>
      <c r="F58" s="120"/>
      <c r="G58" s="16"/>
      <c r="H58" s="16"/>
      <c r="K58" s="16"/>
      <c r="L58" s="16"/>
      <c r="M58" s="16"/>
      <c r="N58" s="16"/>
      <c r="O58" s="16"/>
      <c r="P58" s="16"/>
      <c r="Q58" s="114"/>
      <c r="R58" s="24"/>
    </row>
    <row r="59" spans="1:18" s="107" customFormat="1" ht="18" hidden="1" thickBot="1">
      <c r="A59" s="24"/>
      <c r="B59" s="16"/>
      <c r="C59" s="143"/>
      <c r="D59" s="16"/>
      <c r="E59" s="16"/>
      <c r="F59" s="16"/>
      <c r="G59" s="16"/>
      <c r="H59" s="16"/>
      <c r="K59" s="16"/>
      <c r="L59" s="16"/>
      <c r="M59" s="16"/>
      <c r="N59" s="16"/>
      <c r="O59" s="16"/>
      <c r="P59" s="16"/>
      <c r="Q59" s="114"/>
      <c r="R59" s="24"/>
    </row>
    <row r="60" spans="1:18" s="107" customFormat="1" ht="15.75" hidden="1" thickBot="1">
      <c r="A60" s="24"/>
      <c r="B60" s="16"/>
      <c r="C60" s="144"/>
      <c r="D60" s="16"/>
      <c r="E60" s="16"/>
      <c r="F60" s="16"/>
      <c r="G60" s="16"/>
      <c r="H60" s="16"/>
      <c r="K60" s="16"/>
      <c r="L60" s="16"/>
      <c r="M60" s="16"/>
      <c r="N60" s="16"/>
      <c r="O60" s="16"/>
      <c r="P60" s="16"/>
      <c r="Q60" s="114"/>
      <c r="R60" s="24"/>
    </row>
    <row r="61" spans="1:18" s="107" customFormat="1" ht="18" hidden="1" thickBot="1">
      <c r="A61" s="24"/>
      <c r="B61" s="16"/>
      <c r="C61" s="143"/>
      <c r="D61" s="16"/>
      <c r="E61" s="16"/>
      <c r="F61" s="16"/>
      <c r="G61" s="16"/>
      <c r="H61" s="16"/>
      <c r="K61" s="16"/>
      <c r="L61" s="16"/>
      <c r="M61" s="16"/>
      <c r="N61" s="16"/>
      <c r="O61" s="16"/>
      <c r="P61" s="16"/>
      <c r="Q61" s="114"/>
      <c r="R61" s="24"/>
    </row>
    <row r="62" spans="1:18" s="107" customFormat="1" ht="15.75" hidden="1" thickBot="1">
      <c r="A62" s="24"/>
      <c r="B62" s="16"/>
      <c r="C62" s="223"/>
      <c r="D62" s="223"/>
      <c r="E62" s="223"/>
      <c r="F62" s="142"/>
      <c r="G62" s="142"/>
      <c r="H62" s="142"/>
      <c r="K62" s="16"/>
      <c r="L62" s="16"/>
      <c r="M62" s="16"/>
      <c r="N62" s="16"/>
      <c r="O62" s="16"/>
      <c r="P62" s="16"/>
      <c r="Q62" s="114"/>
      <c r="R62" s="24"/>
    </row>
    <row r="63" spans="1:18" s="107" customFormat="1" ht="15.75" hidden="1" thickBot="1">
      <c r="A63" s="24"/>
      <c r="B63" s="16"/>
      <c r="C63" s="141"/>
      <c r="D63" s="223"/>
      <c r="E63" s="223"/>
      <c r="F63" s="223"/>
      <c r="G63" s="140"/>
      <c r="H63" s="140"/>
      <c r="K63" s="16"/>
      <c r="L63" s="16"/>
      <c r="M63" s="16"/>
      <c r="N63" s="16"/>
      <c r="O63" s="16"/>
      <c r="P63" s="16"/>
      <c r="Q63" s="114"/>
      <c r="R63" s="24"/>
    </row>
    <row r="64" ht="15.75" hidden="1" thickBot="1"/>
    <row r="65" spans="1:17" s="31" customFormat="1" ht="29.25" customHeight="1">
      <c r="A65" s="21"/>
      <c r="B65" s="185" t="s">
        <v>102</v>
      </c>
      <c r="C65" s="186"/>
      <c r="D65" s="186"/>
      <c r="E65" s="186"/>
      <c r="F65" s="186"/>
      <c r="G65" s="186"/>
      <c r="H65" s="186"/>
      <c r="I65" s="186"/>
      <c r="J65" s="186"/>
      <c r="K65" s="186"/>
      <c r="L65" s="186"/>
      <c r="M65" s="186"/>
      <c r="N65" s="186"/>
      <c r="O65" s="186"/>
      <c r="P65" s="186"/>
      <c r="Q65" s="138"/>
    </row>
    <row r="66" spans="1:17" ht="31.5" customHeight="1">
      <c r="A66" s="22"/>
      <c r="B66" s="188">
        <v>1</v>
      </c>
      <c r="C66" s="189" t="s">
        <v>101</v>
      </c>
      <c r="D66" s="42">
        <v>43101</v>
      </c>
      <c r="E66" s="190" t="s">
        <v>100</v>
      </c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139"/>
      <c r="Q66" s="138"/>
    </row>
    <row r="67" spans="1:17" ht="31.5" customHeight="1">
      <c r="A67" s="22"/>
      <c r="B67" s="188"/>
      <c r="C67" s="189"/>
      <c r="D67" s="42">
        <v>43132</v>
      </c>
      <c r="E67" s="190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139"/>
      <c r="Q67" s="138"/>
    </row>
    <row r="68" spans="1:16" ht="22.5" customHeight="1">
      <c r="A68" s="22"/>
      <c r="B68" s="193" t="s">
        <v>136</v>
      </c>
      <c r="C68" s="194"/>
      <c r="D68" s="194"/>
      <c r="E68" s="195"/>
      <c r="F68" s="46"/>
      <c r="G68" s="46"/>
      <c r="H68" s="46">
        <f>SUM(H66:H67)</f>
        <v>0</v>
      </c>
      <c r="I68" s="46"/>
      <c r="J68" s="46"/>
      <c r="K68" s="46">
        <f>SUM(K66:K67)</f>
        <v>0</v>
      </c>
      <c r="L68" s="46">
        <f>SUM(L66:L67)</f>
        <v>0</v>
      </c>
      <c r="M68" s="46">
        <f>SUM(M66:M67)</f>
        <v>0</v>
      </c>
      <c r="N68" s="46">
        <f>SUM(N66:N67)</f>
        <v>0</v>
      </c>
      <c r="O68" s="46">
        <f>SUM(O66:O67)</f>
        <v>0</v>
      </c>
      <c r="P68" s="46"/>
    </row>
    <row r="69" spans="1:16" ht="31.5" customHeight="1">
      <c r="A69" s="22"/>
      <c r="B69" s="188">
        <v>2</v>
      </c>
      <c r="C69" s="189" t="s">
        <v>99</v>
      </c>
      <c r="D69" s="42">
        <v>43101</v>
      </c>
      <c r="E69" s="190" t="s">
        <v>98</v>
      </c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139"/>
    </row>
    <row r="70" spans="1:17" ht="31.5" customHeight="1">
      <c r="A70" s="22"/>
      <c r="B70" s="188"/>
      <c r="C70" s="189"/>
      <c r="D70" s="42">
        <v>43132</v>
      </c>
      <c r="E70" s="190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139"/>
      <c r="Q70" s="138"/>
    </row>
    <row r="71" spans="1:16" ht="22.5" customHeight="1" thickBot="1">
      <c r="A71" s="22"/>
      <c r="B71" s="193" t="s">
        <v>136</v>
      </c>
      <c r="C71" s="194"/>
      <c r="D71" s="194"/>
      <c r="E71" s="195"/>
      <c r="F71" s="46"/>
      <c r="G71" s="46"/>
      <c r="H71" s="46">
        <f>SUM(H69:H70)</f>
        <v>0</v>
      </c>
      <c r="I71" s="46"/>
      <c r="J71" s="46"/>
      <c r="K71" s="46">
        <f aca="true" t="shared" si="3" ref="K71:P71">SUM(K69:K70)</f>
        <v>0</v>
      </c>
      <c r="L71" s="46">
        <f t="shared" si="3"/>
        <v>0</v>
      </c>
      <c r="M71" s="46">
        <f t="shared" si="3"/>
        <v>0</v>
      </c>
      <c r="N71" s="46">
        <f t="shared" si="3"/>
        <v>0</v>
      </c>
      <c r="O71" s="46">
        <f t="shared" si="3"/>
        <v>0</v>
      </c>
      <c r="P71" s="46">
        <f t="shared" si="3"/>
        <v>0</v>
      </c>
    </row>
    <row r="72" spans="1:16" ht="33.75" customHeight="1">
      <c r="A72" s="22"/>
      <c r="B72" s="196" t="s">
        <v>137</v>
      </c>
      <c r="C72" s="197"/>
      <c r="D72" s="197"/>
      <c r="E72" s="198"/>
      <c r="F72" s="75"/>
      <c r="G72" s="75"/>
      <c r="H72" s="76"/>
      <c r="I72" s="76">
        <f>I66+I69</f>
        <v>0</v>
      </c>
      <c r="J72" s="76"/>
      <c r="K72" s="76">
        <f aca="true" t="shared" si="4" ref="K72:O73">K66+K69</f>
        <v>0</v>
      </c>
      <c r="L72" s="76">
        <f t="shared" si="4"/>
        <v>0</v>
      </c>
      <c r="M72" s="76">
        <f t="shared" si="4"/>
        <v>0</v>
      </c>
      <c r="N72" s="76">
        <f t="shared" si="4"/>
        <v>0</v>
      </c>
      <c r="O72" s="76">
        <f t="shared" si="4"/>
        <v>0</v>
      </c>
      <c r="P72" s="76"/>
    </row>
    <row r="73" spans="1:16" ht="33.75" customHeight="1">
      <c r="A73" s="22"/>
      <c r="B73" s="199" t="s">
        <v>139</v>
      </c>
      <c r="C73" s="200"/>
      <c r="D73" s="200"/>
      <c r="E73" s="201"/>
      <c r="F73" s="78"/>
      <c r="G73" s="78"/>
      <c r="H73" s="79"/>
      <c r="I73" s="79">
        <f>I67+I70</f>
        <v>0</v>
      </c>
      <c r="J73" s="79"/>
      <c r="K73" s="79">
        <f t="shared" si="4"/>
        <v>0</v>
      </c>
      <c r="L73" s="79">
        <f t="shared" si="4"/>
        <v>0</v>
      </c>
      <c r="M73" s="79">
        <f t="shared" si="4"/>
        <v>0</v>
      </c>
      <c r="N73" s="79">
        <f t="shared" si="4"/>
        <v>0</v>
      </c>
      <c r="O73" s="79">
        <f t="shared" si="4"/>
        <v>0</v>
      </c>
      <c r="P73" s="79"/>
    </row>
    <row r="74" spans="1:16" ht="33.75" customHeight="1" thickBot="1">
      <c r="A74" s="22"/>
      <c r="B74" s="202" t="s">
        <v>95</v>
      </c>
      <c r="C74" s="203"/>
      <c r="D74" s="203"/>
      <c r="E74" s="204"/>
      <c r="F74" s="137"/>
      <c r="G74" s="137"/>
      <c r="H74" s="136"/>
      <c r="I74" s="136">
        <f>SUM(I72:I73)</f>
        <v>0</v>
      </c>
      <c r="J74" s="136"/>
      <c r="K74" s="136">
        <f>SUM(K72:K73)</f>
        <v>0</v>
      </c>
      <c r="L74" s="136">
        <f>SUM(L72:L73)</f>
        <v>0</v>
      </c>
      <c r="M74" s="136">
        <f>SUM(M72:M73)</f>
        <v>0</v>
      </c>
      <c r="N74" s="136">
        <f>SUM(N72:N73)</f>
        <v>0</v>
      </c>
      <c r="O74" s="136">
        <f>SUM(O72:O73)</f>
        <v>0</v>
      </c>
      <c r="P74" s="136"/>
    </row>
    <row r="75" spans="1:16" ht="33.75" customHeight="1" thickBot="1">
      <c r="A75" s="22"/>
      <c r="B75" s="86" t="s">
        <v>140</v>
      </c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</row>
    <row r="76" spans="1:16" ht="38.25" customHeight="1">
      <c r="A76" s="22"/>
      <c r="B76" s="227" t="s">
        <v>93</v>
      </c>
      <c r="C76" s="228"/>
      <c r="D76" s="228"/>
      <c r="E76" s="229"/>
      <c r="F76" s="133"/>
      <c r="G76" s="133"/>
      <c r="H76" s="133"/>
      <c r="I76" s="131">
        <f>I20+I72</f>
        <v>0</v>
      </c>
      <c r="J76" s="131"/>
      <c r="K76" s="131">
        <f aca="true" t="shared" si="5" ref="K76:O77">K20+K72</f>
        <v>0</v>
      </c>
      <c r="L76" s="131">
        <f t="shared" si="5"/>
        <v>0</v>
      </c>
      <c r="M76" s="131">
        <f t="shared" si="5"/>
        <v>0</v>
      </c>
      <c r="N76" s="131">
        <f t="shared" si="5"/>
        <v>0</v>
      </c>
      <c r="O76" s="131">
        <f t="shared" si="5"/>
        <v>0</v>
      </c>
      <c r="P76" s="131"/>
    </row>
    <row r="77" spans="1:16" ht="38.25" customHeight="1" thickBot="1">
      <c r="A77" s="22"/>
      <c r="B77" s="230" t="s">
        <v>79</v>
      </c>
      <c r="C77" s="231"/>
      <c r="D77" s="231"/>
      <c r="E77" s="232"/>
      <c r="F77" s="132"/>
      <c r="G77" s="132"/>
      <c r="H77" s="132"/>
      <c r="I77" s="131">
        <f>I21+I73</f>
        <v>0</v>
      </c>
      <c r="J77" s="131"/>
      <c r="K77" s="131">
        <f t="shared" si="5"/>
        <v>0</v>
      </c>
      <c r="L77" s="131">
        <f t="shared" si="5"/>
        <v>0</v>
      </c>
      <c r="M77" s="131">
        <f t="shared" si="5"/>
        <v>0</v>
      </c>
      <c r="N77" s="131">
        <f t="shared" si="5"/>
        <v>0</v>
      </c>
      <c r="O77" s="131">
        <f t="shared" si="5"/>
        <v>0</v>
      </c>
      <c r="P77" s="131"/>
    </row>
    <row r="78" spans="2:19" s="128" customFormat="1" ht="33.75" customHeight="1" thickBot="1">
      <c r="B78" s="224" t="s">
        <v>62</v>
      </c>
      <c r="C78" s="225"/>
      <c r="D78" s="225"/>
      <c r="E78" s="226"/>
      <c r="F78" s="130"/>
      <c r="G78" s="130"/>
      <c r="H78" s="130"/>
      <c r="I78" s="129">
        <f>SUM(I76:I77)</f>
        <v>0</v>
      </c>
      <c r="J78" s="129"/>
      <c r="K78" s="129">
        <f>SUM(K76:K77)</f>
        <v>0</v>
      </c>
      <c r="L78" s="129">
        <f>SUM(L76:L77)</f>
        <v>0</v>
      </c>
      <c r="M78" s="129">
        <f>SUM(M76:M77)</f>
        <v>0</v>
      </c>
      <c r="N78" s="129">
        <f>SUM(N76:N77)</f>
        <v>0</v>
      </c>
      <c r="O78" s="129">
        <f>SUM(O76:O77)</f>
        <v>0</v>
      </c>
      <c r="P78" s="129"/>
      <c r="Q78" s="114"/>
      <c r="R78" s="24"/>
      <c r="S78" s="24"/>
    </row>
    <row r="79" spans="9:19" ht="15">
      <c r="I79" s="16"/>
      <c r="J79" s="16"/>
      <c r="K79" s="107"/>
      <c r="L79" s="108"/>
      <c r="Q79" s="16"/>
      <c r="R79" s="16"/>
      <c r="S79" s="16"/>
    </row>
    <row r="80" spans="9:19" ht="15">
      <c r="I80" s="16"/>
      <c r="J80" s="16"/>
      <c r="K80" s="107"/>
      <c r="L80" s="108"/>
      <c r="Q80" s="16"/>
      <c r="R80" s="16"/>
      <c r="S80" s="107"/>
    </row>
    <row r="81" spans="9:19" ht="15.75">
      <c r="I81" s="16"/>
      <c r="J81" s="16"/>
      <c r="K81" s="107"/>
      <c r="L81" s="127"/>
      <c r="Q81" s="16"/>
      <c r="R81" s="16"/>
      <c r="S81" s="16"/>
    </row>
    <row r="82" spans="1:19" ht="24.75" customHeight="1">
      <c r="A82" s="22"/>
      <c r="B82" s="12"/>
      <c r="C82" s="104"/>
      <c r="D82" s="97"/>
      <c r="E82" s="97"/>
      <c r="F82" s="97"/>
      <c r="G82" s="97"/>
      <c r="H82" s="97"/>
      <c r="I82" s="97"/>
      <c r="J82" s="97"/>
      <c r="K82" s="105"/>
      <c r="L82" s="99"/>
      <c r="M82" s="12"/>
      <c r="N82" s="12"/>
      <c r="O82" s="12"/>
      <c r="P82" s="12"/>
      <c r="Q82" s="12"/>
      <c r="R82" s="12"/>
      <c r="S82" s="12"/>
    </row>
    <row r="83" spans="3:19" s="22" customFormat="1" ht="15.75">
      <c r="C83" s="166" t="s">
        <v>27</v>
      </c>
      <c r="D83" s="12"/>
      <c r="E83" s="12"/>
      <c r="F83" s="12"/>
      <c r="G83" s="12"/>
      <c r="H83" s="12"/>
      <c r="I83" s="12"/>
      <c r="J83" s="12"/>
      <c r="K83" s="14"/>
      <c r="L83" s="15"/>
      <c r="M83" s="12"/>
      <c r="N83" s="12"/>
      <c r="O83" s="12"/>
      <c r="P83" s="12"/>
      <c r="Q83" s="12"/>
      <c r="R83" s="12"/>
      <c r="S83" s="12"/>
    </row>
    <row r="84" spans="2:19" ht="15.75">
      <c r="B84" s="24"/>
      <c r="C84" s="106"/>
      <c r="I84" s="16"/>
      <c r="J84" s="16"/>
      <c r="K84" s="107"/>
      <c r="L84" s="108"/>
      <c r="Q84" s="16"/>
      <c r="R84" s="16"/>
      <c r="S84" s="16"/>
    </row>
    <row r="85" spans="2:19" ht="15">
      <c r="B85" s="24"/>
      <c r="C85" s="165" t="s">
        <v>144</v>
      </c>
      <c r="I85" s="16"/>
      <c r="J85" s="16"/>
      <c r="K85" s="107"/>
      <c r="L85" s="108"/>
      <c r="Q85" s="16"/>
      <c r="R85" s="16"/>
      <c r="S85" s="16"/>
    </row>
    <row r="86" spans="9:19" ht="15">
      <c r="I86" s="16"/>
      <c r="J86" s="16"/>
      <c r="K86" s="107"/>
      <c r="L86" s="108"/>
      <c r="Q86" s="16"/>
      <c r="R86" s="16"/>
      <c r="S86" s="16"/>
    </row>
    <row r="87" spans="3:19" ht="30">
      <c r="C87" s="29" t="s">
        <v>147</v>
      </c>
      <c r="I87" s="16"/>
      <c r="J87" s="16"/>
      <c r="K87" s="107"/>
      <c r="L87" s="108"/>
      <c r="Q87" s="16"/>
      <c r="R87" s="16"/>
      <c r="S87" s="16"/>
    </row>
    <row r="88" spans="9:19" ht="15">
      <c r="I88" s="16"/>
      <c r="J88" s="16"/>
      <c r="K88" s="107"/>
      <c r="L88" s="108"/>
      <c r="Q88" s="16"/>
      <c r="R88" s="16"/>
      <c r="S88" s="16"/>
    </row>
    <row r="89" spans="9:19" ht="15">
      <c r="I89" s="16"/>
      <c r="J89" s="16"/>
      <c r="K89" s="107"/>
      <c r="L89" s="108"/>
      <c r="Q89" s="16"/>
      <c r="R89" s="16"/>
      <c r="S89" s="16"/>
    </row>
    <row r="90" spans="9:19" ht="15">
      <c r="I90" s="16"/>
      <c r="J90" s="16"/>
      <c r="K90" s="107"/>
      <c r="L90" s="108"/>
      <c r="Q90" s="16"/>
      <c r="R90" s="16"/>
      <c r="S90" s="16"/>
    </row>
    <row r="91" spans="9:19" ht="15">
      <c r="I91" s="16"/>
      <c r="J91" s="16"/>
      <c r="K91" s="107"/>
      <c r="L91" s="108"/>
      <c r="Q91" s="16"/>
      <c r="R91" s="16"/>
      <c r="S91" s="16"/>
    </row>
    <row r="92" spans="9:19" ht="15">
      <c r="I92" s="16"/>
      <c r="J92" s="16"/>
      <c r="K92" s="107"/>
      <c r="L92" s="108"/>
      <c r="Q92" s="16"/>
      <c r="R92" s="16"/>
      <c r="S92" s="16"/>
    </row>
    <row r="93" spans="3:19" ht="21">
      <c r="C93" s="121"/>
      <c r="D93" s="120"/>
      <c r="E93" s="120"/>
      <c r="F93" s="120"/>
      <c r="G93" s="120"/>
      <c r="I93" s="16"/>
      <c r="J93" s="16"/>
      <c r="K93" s="107"/>
      <c r="L93" s="108"/>
      <c r="Q93" s="16"/>
      <c r="R93" s="16"/>
      <c r="S93" s="16"/>
    </row>
    <row r="94" spans="3:19" ht="15.75">
      <c r="C94" s="119"/>
      <c r="D94" s="118"/>
      <c r="E94" s="118"/>
      <c r="F94" s="118"/>
      <c r="G94" s="118"/>
      <c r="H94" s="115"/>
      <c r="I94" s="115"/>
      <c r="J94" s="115"/>
      <c r="K94" s="117"/>
      <c r="L94" s="116"/>
      <c r="Q94" s="16"/>
      <c r="R94" s="16"/>
      <c r="S94" s="16"/>
    </row>
  </sheetData>
  <sheetProtection/>
  <mergeCells count="72">
    <mergeCell ref="B78:E78"/>
    <mergeCell ref="J11:J12"/>
    <mergeCell ref="I1:P1"/>
    <mergeCell ref="B71:E71"/>
    <mergeCell ref="B72:E72"/>
    <mergeCell ref="B73:E73"/>
    <mergeCell ref="B74:E74"/>
    <mergeCell ref="B76:E76"/>
    <mergeCell ref="B77:E77"/>
    <mergeCell ref="B66:B67"/>
    <mergeCell ref="C66:C67"/>
    <mergeCell ref="E66:E67"/>
    <mergeCell ref="B68:E68"/>
    <mergeCell ref="B69:B70"/>
    <mergeCell ref="C69:C70"/>
    <mergeCell ref="E69:E70"/>
    <mergeCell ref="F41:G41"/>
    <mergeCell ref="C42:G42"/>
    <mergeCell ref="H43:L43"/>
    <mergeCell ref="C62:E62"/>
    <mergeCell ref="D63:F63"/>
    <mergeCell ref="B65:P65"/>
    <mergeCell ref="F35:G35"/>
    <mergeCell ref="F36:G36"/>
    <mergeCell ref="F37:G37"/>
    <mergeCell ref="F38:G38"/>
    <mergeCell ref="F39:G39"/>
    <mergeCell ref="F40:G40"/>
    <mergeCell ref="F30:G30"/>
    <mergeCell ref="F31:G31"/>
    <mergeCell ref="F32:G32"/>
    <mergeCell ref="F33:G33"/>
    <mergeCell ref="I33:N33"/>
    <mergeCell ref="F34:G34"/>
    <mergeCell ref="B21:E21"/>
    <mergeCell ref="B22:E22"/>
    <mergeCell ref="F27:G27"/>
    <mergeCell ref="N27:R27"/>
    <mergeCell ref="F28:G28"/>
    <mergeCell ref="F29:G29"/>
    <mergeCell ref="B16:E16"/>
    <mergeCell ref="B17:B18"/>
    <mergeCell ref="C17:C18"/>
    <mergeCell ref="E17:E18"/>
    <mergeCell ref="B19:E19"/>
    <mergeCell ref="B20:E20"/>
    <mergeCell ref="P11:P12"/>
    <mergeCell ref="Q11:Q12"/>
    <mergeCell ref="B13:P13"/>
    <mergeCell ref="B14:B15"/>
    <mergeCell ref="C14:C15"/>
    <mergeCell ref="E14:E15"/>
    <mergeCell ref="I11:I12"/>
    <mergeCell ref="K11:L11"/>
    <mergeCell ref="M11:M12"/>
    <mergeCell ref="N11:N12"/>
    <mergeCell ref="O11:O12"/>
    <mergeCell ref="B7:P7"/>
    <mergeCell ref="B8:P8"/>
    <mergeCell ref="B10:E10"/>
    <mergeCell ref="B11:B12"/>
    <mergeCell ref="C11:C12"/>
    <mergeCell ref="D11:D12"/>
    <mergeCell ref="E11:E12"/>
    <mergeCell ref="F11:F12"/>
    <mergeCell ref="G11:G12"/>
    <mergeCell ref="H11:H12"/>
    <mergeCell ref="B1:F1"/>
    <mergeCell ref="B2:F2"/>
    <mergeCell ref="B3:F3"/>
    <mergeCell ref="B4:F4"/>
    <mergeCell ref="B5:F5"/>
  </mergeCells>
  <printOptions/>
  <pageMargins left="0.7" right="0.7" top="0.75" bottom="0.75" header="0.3" footer="0.3"/>
  <pageSetup fitToHeight="0" fitToWidth="1" horizontalDpi="600" verticalDpi="600" orientation="landscape" paperSize="8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DDCA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myriam.siminiuc</dc:creator>
  <cp:keywords/>
  <dc:description/>
  <cp:lastModifiedBy>anicuta.traistaru</cp:lastModifiedBy>
  <cp:lastPrinted>2017-09-19T06:30:56Z</cp:lastPrinted>
  <dcterms:created xsi:type="dcterms:W3CDTF">2012-03-26T13:28:19Z</dcterms:created>
  <dcterms:modified xsi:type="dcterms:W3CDTF">2018-03-05T07:52:53Z</dcterms:modified>
  <cp:category/>
  <cp:version/>
  <cp:contentType/>
  <cp:contentStatus/>
</cp:coreProperties>
</file>