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93.xml" ContentType="application/vnd.openxmlformats-officedocument.spreadsheetml.revisionLog+xml"/>
  <Override PartName="/xl/revisions/revisionLog428.xml" ContentType="application/vnd.openxmlformats-officedocument.spreadsheetml.revisionLog+xml"/>
  <Override PartName="/xl/revisions/revisionLog201.xml" ContentType="application/vnd.openxmlformats-officedocument.spreadsheetml.revisionLog+xml"/>
  <Override PartName="/xl/revisions/revisionLog414.xml" ContentType="application/vnd.openxmlformats-officedocument.spreadsheetml.revisionLog+xml"/>
  <Override PartName="/xl/revisions/revisionLog295.xml" ContentType="application/vnd.openxmlformats-officedocument.spreadsheetml.revisionLog+xml"/>
  <Override PartName="/xl/revisions/revisionLog351.xml" ContentType="application/vnd.openxmlformats-officedocument.spreadsheetml.revisionLog+xml"/>
  <Override PartName="/xl/revisions/revisionLog247.xml" ContentType="application/vnd.openxmlformats-officedocument.spreadsheetml.revisionLog+xml"/>
  <Override PartName="/xl/revisions/revisionLog330.xml" ContentType="application/vnd.openxmlformats-officedocument.spreadsheetml.revisionLog+xml"/>
  <Override PartName="/xl/revisions/revisionLog316.xml" ContentType="application/vnd.openxmlformats-officedocument.spreadsheetml.revisionLog+xml"/>
  <Override PartName="/xl/revisions/revisionLog226.xml" ContentType="application/vnd.openxmlformats-officedocument.spreadsheetml.revisionLog+xml"/>
  <Override PartName="/xl/revisions/revisionLog274.xml" ContentType="application/vnd.openxmlformats-officedocument.spreadsheetml.revisionLog+xml"/>
  <Override PartName="/xl/revisions/revisionLog191.xml" ContentType="application/vnd.openxmlformats-officedocument.spreadsheetml.revisionLog+xml"/>
  <Override PartName="/xl/revisions/revisionLog362.xml" ContentType="application/vnd.openxmlformats-officedocument.spreadsheetml.revisionLog+xml"/>
  <Override PartName="/xl/revisions/revisionLog404.xml" ContentType="application/vnd.openxmlformats-officedocument.spreadsheetml.revisionLog+xml"/>
  <Override PartName="/xl/revisions/revisionLog383.xml" ContentType="application/vnd.openxmlformats-officedocument.spreadsheetml.revisionLog+xml"/>
  <Override PartName="/xl/revisions/revisionLog212.xml" ContentType="application/vnd.openxmlformats-officedocument.spreadsheetml.revisionLog+xml"/>
  <Override PartName="/xl/revisions/revisionLog306.xml" ContentType="application/vnd.openxmlformats-officedocument.spreadsheetml.revisionLog+xml"/>
  <Override PartName="/xl/revisions/revisionLog264.xml" ContentType="application/vnd.openxmlformats-officedocument.spreadsheetml.revisionLog+xml"/>
  <Override PartName="/xl/revisions/revisionLog216.xml" ContentType="application/vnd.openxmlformats-officedocument.spreadsheetml.revisionLog+xml"/>
  <Override PartName="/xl/revisions/revisionLog341.xml" ContentType="application/vnd.openxmlformats-officedocument.spreadsheetml.revisionLog+xml"/>
  <Override PartName="/xl/revisions/revisionLog285.xml" ContentType="application/vnd.openxmlformats-officedocument.spreadsheetml.revisionLog+xml"/>
  <Override PartName="/xl/revisions/revisionLog237.xml" ContentType="application/vnd.openxmlformats-officedocument.spreadsheetml.revisionLog+xml"/>
  <Override PartName="/xl/revisions/revisionLog429.xml" ContentType="application/vnd.openxmlformats-officedocument.spreadsheetml.revisionLog+xml"/>
  <Override PartName="/xl/revisions/revisionLog394.xml" ContentType="application/vnd.openxmlformats-officedocument.spreadsheetml.revisionLog+xml"/>
  <Override PartName="/xl/revisions/revisionLog202.xml" ContentType="application/vnd.openxmlformats-officedocument.spreadsheetml.revisionLog+xml"/>
  <Override PartName="/xl/revisions/revisionLog373.xml" ContentType="application/vnd.openxmlformats-officedocument.spreadsheetml.revisionLog+xml"/>
  <Override PartName="/xl/revisions/revisionLog415.xml" ContentType="application/vnd.openxmlformats-officedocument.spreadsheetml.revisionLog+xml"/>
  <Override PartName="/xl/revisions/revisionLog352.xml" ContentType="application/vnd.openxmlformats-officedocument.spreadsheetml.revisionLog+xml"/>
  <Override PartName="/xl/revisions/revisionLog275.xml" ContentType="application/vnd.openxmlformats-officedocument.spreadsheetml.revisionLog+xml"/>
  <Override PartName="/xl/revisions/revisionLog331.xml" ContentType="application/vnd.openxmlformats-officedocument.spreadsheetml.revisionLog+xml"/>
  <Override PartName="/xl/revisions/revisionLog227.xml" ContentType="application/vnd.openxmlformats-officedocument.spreadsheetml.revisionLog+xml"/>
  <Override PartName="/xl/revisions/revisionLog296.xml" ContentType="application/vnd.openxmlformats-officedocument.spreadsheetml.revisionLog+xml"/>
  <Override PartName="/xl/revisions/revisionLog248.xml" ContentType="application/vnd.openxmlformats-officedocument.spreadsheetml.revisionLog+xml"/>
  <Override PartName="/xl/revisions/revisionLog317.xml" ContentType="application/vnd.openxmlformats-officedocument.spreadsheetml.revisionLog+xml"/>
  <Override PartName="/xl/revisions/revisionLog363.xml" ContentType="application/vnd.openxmlformats-officedocument.spreadsheetml.revisionLog+xml"/>
  <Override PartName="/xl/revisions/revisionLog213.xml" ContentType="application/vnd.openxmlformats-officedocument.spreadsheetml.revisionLog+xml"/>
  <Override PartName="/xl/revisions/revisionLog342.xml" ContentType="application/vnd.openxmlformats-officedocument.spreadsheetml.revisionLog+xml"/>
  <Override PartName="/xl/revisions/revisionLog384.xml" ContentType="application/vnd.openxmlformats-officedocument.spreadsheetml.revisionLog+xml"/>
  <Override PartName="/xl/revisions/revisionLog405.xml" ContentType="application/vnd.openxmlformats-officedocument.spreadsheetml.revisionLog+xml"/>
  <Override PartName="/xl/revisions/revisionLog192.xml" ContentType="application/vnd.openxmlformats-officedocument.spreadsheetml.revisionLog+xml"/>
  <Override PartName="/xl/revisions/revisionLog238.xml" ContentType="application/vnd.openxmlformats-officedocument.spreadsheetml.revisionLog+xml"/>
  <Override PartName="/xl/revisions/revisionLog265.xml" ContentType="application/vnd.openxmlformats-officedocument.spreadsheetml.revisionLog+xml"/>
  <Override PartName="/xl/revisions/revisionLog217.xml" ContentType="application/vnd.openxmlformats-officedocument.spreadsheetml.revisionLog+xml"/>
  <Override PartName="/xl/revisions/revisionLog286.xml" ContentType="application/vnd.openxmlformats-officedocument.spreadsheetml.revisionLog+xml"/>
  <Override PartName="/xl/revisions/revisionLog307.xml" ContentType="application/vnd.openxmlformats-officedocument.spreadsheetml.revisionLog+xml"/>
  <Override PartName="/xl/revisions/revisionLog430.xml" ContentType="application/vnd.openxmlformats-officedocument.spreadsheetml.revisionLog+xml"/>
  <Override PartName="/xl/revisions/revisionLog182.xml" ContentType="application/vnd.openxmlformats-officedocument.spreadsheetml.revisionLog+xml"/>
  <Override PartName="/xl/revisions/revisionLog353.xml" ContentType="application/vnd.openxmlformats-officedocument.spreadsheetml.revisionLog+xml"/>
  <Override PartName="/xl/revisions/revisionLog395.xml" ContentType="application/vnd.openxmlformats-officedocument.spreadsheetml.revisionLog+xml"/>
  <Override PartName="/xl/revisions/revisionLog416.xml" ContentType="application/vnd.openxmlformats-officedocument.spreadsheetml.revisionLog+xml"/>
  <Override PartName="/xl/revisions/revisionLog203.xml" ContentType="application/vnd.openxmlformats-officedocument.spreadsheetml.revisionLog+xml"/>
  <Override PartName="/xl/revisions/revisionLog332.xml" ContentType="application/vnd.openxmlformats-officedocument.spreadsheetml.revisionLog+xml"/>
  <Override PartName="/xl/revisions/revisionLog374.xml" ContentType="application/vnd.openxmlformats-officedocument.spreadsheetml.revisionLog+xml"/>
  <Override PartName="/xl/revisions/revisionLog249.xml" ContentType="application/vnd.openxmlformats-officedocument.spreadsheetml.revisionLog+xml"/>
  <Override PartName="/xl/revisions/revisionLog228.xml" ContentType="application/vnd.openxmlformats-officedocument.spreadsheetml.revisionLog+xml"/>
  <Override PartName="/xl/revisions/revisionLog297.xml" ContentType="application/vnd.openxmlformats-officedocument.spreadsheetml.revisionLog+xml"/>
  <Override PartName="/xl/revisions/revisionLog318.xml" ContentType="application/vnd.openxmlformats-officedocument.spreadsheetml.revisionLog+xml"/>
  <Override PartName="/xl/revisions/revisionLog276.xml" ContentType="application/vnd.openxmlformats-officedocument.spreadsheetml.revisionLog+xml"/>
  <Override PartName="/xl/revisions/revisionLog343.xml" ContentType="application/vnd.openxmlformats-officedocument.spreadsheetml.revisionLog+xml"/>
  <Override PartName="/xl/revisions/revisionLog193.xml" ContentType="application/vnd.openxmlformats-officedocument.spreadsheetml.revisionLog+xml"/>
  <Override PartName="/xl/revisions/revisionLog322.xml" ContentType="application/vnd.openxmlformats-officedocument.spreadsheetml.revisionLog+xml"/>
  <Override PartName="/xl/revisions/revisionLog364.xml" ContentType="application/vnd.openxmlformats-officedocument.spreadsheetml.revisionLog+xml"/>
  <Override PartName="/xl/revisions/revisionLog406.xml" ContentType="application/vnd.openxmlformats-officedocument.spreadsheetml.revisionLog+xml"/>
  <Override PartName="/xl/revisions/revisionLog385.xml" ContentType="application/vnd.openxmlformats-officedocument.spreadsheetml.revisionLog+xml"/>
  <Override PartName="/xl/revisions/revisionLog214.xml" ContentType="application/vnd.openxmlformats-officedocument.spreadsheetml.revisionLog+xml"/>
  <Override PartName="/xl/revisions/revisionLog218.xml" ContentType="application/vnd.openxmlformats-officedocument.spreadsheetml.revisionLog+xml"/>
  <Override PartName="/xl/revisions/revisionLog239.xml" ContentType="application/vnd.openxmlformats-officedocument.spreadsheetml.revisionLog+xml"/>
  <Override PartName="/xl/revisions/revisionLog308.xml" ContentType="application/vnd.openxmlformats-officedocument.spreadsheetml.revisionLog+xml"/>
  <Override PartName="/xl/revisions/revisionLog266.xml" ContentType="application/vnd.openxmlformats-officedocument.spreadsheetml.revisionLog+xml"/>
  <Override PartName="/xl/revisions/revisionLog287.xml" ContentType="application/vnd.openxmlformats-officedocument.spreadsheetml.revisionLog+xml"/>
  <Override PartName="/xl/revisions/revisionLog375.xml" ContentType="application/vnd.openxmlformats-officedocument.spreadsheetml.revisionLog+xml"/>
  <Override PartName="/xl/revisions/revisionLog354.xml" ContentType="application/vnd.openxmlformats-officedocument.spreadsheetml.revisionLog+xml"/>
  <Override PartName="/xl/revisions/revisionLog183.xml" ContentType="application/vnd.openxmlformats-officedocument.spreadsheetml.revisionLog+xml"/>
  <Override PartName="/xl/revisions/revisionLog333.xml" ContentType="application/vnd.openxmlformats-officedocument.spreadsheetml.revisionLog+xml"/>
  <Override PartName="/xl/revisions/revisionLog417.xml" ContentType="application/vnd.openxmlformats-officedocument.spreadsheetml.revisionLog+xml"/>
  <Override PartName="/xl/revisions/revisionLog431.xml" ContentType="application/vnd.openxmlformats-officedocument.spreadsheetml.revisionLog+xml"/>
  <Override PartName="/xl/revisions/revisionLog204.xml" ContentType="application/vnd.openxmlformats-officedocument.spreadsheetml.revisionLog+xml"/>
  <Override PartName="/xl/revisions/revisionLog396.xml" ContentType="application/vnd.openxmlformats-officedocument.spreadsheetml.revisionLog+xml"/>
  <Override PartName="/xl/revisions/revisionLog319.xml" ContentType="application/vnd.openxmlformats-officedocument.spreadsheetml.revisionLog+xml"/>
  <Override PartName="/xl/revisions/revisionLog229.xml" ContentType="application/vnd.openxmlformats-officedocument.spreadsheetml.revisionLog+xml"/>
  <Override PartName="/xl/revisions/revisionLog277.xml" ContentType="application/vnd.openxmlformats-officedocument.spreadsheetml.revisionLog+xml"/>
  <Override PartName="/xl/revisions/revisionLog298.xml" ContentType="application/vnd.openxmlformats-officedocument.spreadsheetml.revisionLog+xml"/>
  <Override PartName="/xl/revisions/revisionLog250.xml" ContentType="application/vnd.openxmlformats-officedocument.spreadsheetml.revisionLog+xml"/>
  <Override PartName="/xl/revisions/revisionLog323.xml" ContentType="application/vnd.openxmlformats-officedocument.spreadsheetml.revisionLog+xml"/>
  <Override PartName="/xl/revisions/revisionLog365.xml" ContentType="application/vnd.openxmlformats-officedocument.spreadsheetml.revisionLog+xml"/>
  <Override PartName="/xl/revisions/revisionLog344.xml" ContentType="application/vnd.openxmlformats-officedocument.spreadsheetml.revisionLog+xml"/>
  <Override PartName="/xl/revisions/revisionLog215.xml" ContentType="application/vnd.openxmlformats-officedocument.spreadsheetml.revisionLog+xml"/>
  <Override PartName="/xl/revisions/revisionLog386.xml" ContentType="application/vnd.openxmlformats-officedocument.spreadsheetml.revisionLog+xml"/>
  <Override PartName="/xl/revisions/revisionLog194.xml" ContentType="application/vnd.openxmlformats-officedocument.spreadsheetml.revisionLog+xml"/>
  <Override PartName="/xl/revisions/revisionLog407.xml" ContentType="application/vnd.openxmlformats-officedocument.spreadsheetml.revisionLog+xml"/>
  <Override PartName="/xl/revisions/revisionLog288.xml" ContentType="application/vnd.openxmlformats-officedocument.spreadsheetml.revisionLog+xml"/>
  <Override PartName="/xl/revisions/revisionLog240.xml" ContentType="application/vnd.openxmlformats-officedocument.spreadsheetml.revisionLog+xml"/>
  <Override PartName="/xl/revisions/revisionLog267.xml" ContentType="application/vnd.openxmlformats-officedocument.spreadsheetml.revisionLog+xml"/>
  <Override PartName="/xl/revisions/revisionLog309.xml" ContentType="application/vnd.openxmlformats-officedocument.spreadsheetml.revisionLog+xml"/>
  <Override PartName="/xl/revisions/revisionLog219.xml" ContentType="application/vnd.openxmlformats-officedocument.spreadsheetml.revisionLog+xml"/>
  <Override PartName="/xl/revisions/revisionLog1.xml" ContentType="application/vnd.openxmlformats-officedocument.spreadsheetml.revisionLog+xml"/>
  <Override PartName="/xl/revisions/revisionLog355.xml" ContentType="application/vnd.openxmlformats-officedocument.spreadsheetml.revisionLog+xml"/>
  <Override PartName="/xl/revisions/revisionLog334.xml" ContentType="application/vnd.openxmlformats-officedocument.spreadsheetml.revisionLog+xml"/>
  <Override PartName="/xl/revisions/revisionLog184.xml" ContentType="application/vnd.openxmlformats-officedocument.spreadsheetml.revisionLog+xml"/>
  <Override PartName="/xl/revisions/revisionLog397.xml" ContentType="application/vnd.openxmlformats-officedocument.spreadsheetml.revisionLog+xml"/>
  <Override PartName="/xl/revisions/revisionLog205.xml" ContentType="application/vnd.openxmlformats-officedocument.spreadsheetml.revisionLog+xml"/>
  <Override PartName="/xl/revisions/revisionLog376.xml" ContentType="application/vnd.openxmlformats-officedocument.spreadsheetml.revisionLog+xml"/>
  <Override PartName="/xl/revisions/revisionLog418.xml" ContentType="application/vnd.openxmlformats-officedocument.spreadsheetml.revisionLog+xml"/>
  <Override PartName="/xl/revisions/revisionLog422.xml" ContentType="application/vnd.openxmlformats-officedocument.spreadsheetml.revisionLog+xml"/>
  <Override PartName="/xl/revisions/revisionLog257.xml" ContentType="application/vnd.openxmlformats-officedocument.spreadsheetml.revisionLog+xml"/>
  <Override PartName="/xl/revisions/revisionLog299.xml" ContentType="application/vnd.openxmlformats-officedocument.spreadsheetml.revisionLog+xml"/>
  <Override PartName="/xl/revisions/revisionLog230.xml" ContentType="application/vnd.openxmlformats-officedocument.spreadsheetml.revisionLog+xml"/>
  <Override PartName="/xl/revisions/revisionLog278.xml" ContentType="application/vnd.openxmlformats-officedocument.spreadsheetml.revisionLog+xml"/>
  <Override PartName="/xl/revisions/revisionLog320.xml" ContentType="application/vnd.openxmlformats-officedocument.spreadsheetml.revisionLog+xml"/>
  <Override PartName="/xl/revisions/revisionLog324.xml" ContentType="application/vnd.openxmlformats-officedocument.spreadsheetml.revisionLog+xml"/>
  <Override PartName="/xl/revisions/revisionLog387.xml" ContentType="application/vnd.openxmlformats-officedocument.spreadsheetml.revisionLog+xml"/>
  <Override PartName="/xl/revisions/revisionLog195.xml" ContentType="application/vnd.openxmlformats-officedocument.spreadsheetml.revisionLog+xml"/>
  <Override PartName="/xl/revisions/revisionLog366.xml" ContentType="application/vnd.openxmlformats-officedocument.spreadsheetml.revisionLog+xml"/>
  <Override PartName="/xl/revisions/revisionLog408.xml" ContentType="application/vnd.openxmlformats-officedocument.spreadsheetml.revisionLog+xml"/>
  <Override PartName="/xl/revisions/revisionLog345.xml" ContentType="application/vnd.openxmlformats-officedocument.spreadsheetml.revisionLog+xml"/>
  <Override PartName="/xl/revisions/revisionLog268.xml" ContentType="application/vnd.openxmlformats-officedocument.spreadsheetml.revisionLog+xml"/>
  <Override PartName="/xl/revisions/revisionLog220.xml" ContentType="application/vnd.openxmlformats-officedocument.spreadsheetml.revisionLog+xml"/>
  <Override PartName="/xl/revisions/revisionLog206.xml" ContentType="application/vnd.openxmlformats-officedocument.spreadsheetml.revisionLog+xml"/>
  <Override PartName="/xl/revisions/revisionLog289.xml" ContentType="application/vnd.openxmlformats-officedocument.spreadsheetml.revisionLog+xml"/>
  <Override PartName="/xl/revisions/revisionLog241.xml" ContentType="application/vnd.openxmlformats-officedocument.spreadsheetml.revisionLog+xml"/>
  <Override PartName="/xl/revisions/revisionLog2.xml" ContentType="application/vnd.openxmlformats-officedocument.spreadsheetml.revisionLog+xml"/>
  <Override PartName="/xl/revisions/revisionLog310.xml" ContentType="application/vnd.openxmlformats-officedocument.spreadsheetml.revisionLog+xml"/>
  <Override PartName="/xl/revisions/revisionLog305.xml" ContentType="application/vnd.openxmlformats-officedocument.spreadsheetml.revisionLog+xml"/>
  <Override PartName="/xl/revisions/revisionLog284.xml" ContentType="application/vnd.openxmlformats-officedocument.spreadsheetml.revisionLog+xml"/>
  <Override PartName="/xl/revisions/revisionLog361.xml" ContentType="application/vnd.openxmlformats-officedocument.spreadsheetml.revisionLog+xml"/>
  <Override PartName="/xl/revisions/revisionLog340.xml" ContentType="application/vnd.openxmlformats-officedocument.spreadsheetml.revisionLog+xml"/>
  <Override PartName="/xl/revisions/revisionLog236.xml" ContentType="application/vnd.openxmlformats-officedocument.spreadsheetml.revisionLog+xml"/>
  <Override PartName="/xl/revisions/revisionLog263.xml" ContentType="application/vnd.openxmlformats-officedocument.spreadsheetml.revisionLog+xml"/>
  <Override PartName="/xl/revisions/revisionLog398.xml" ContentType="application/vnd.openxmlformats-officedocument.spreadsheetml.revisionLog+xml"/>
  <Override PartName="/xl/revisions/revisionLog185.xml" ContentType="application/vnd.openxmlformats-officedocument.spreadsheetml.revisionLog+xml"/>
  <Override PartName="/xl/revisions/revisionLog335.xml" ContentType="application/vnd.openxmlformats-officedocument.spreadsheetml.revisionLog+xml"/>
  <Override PartName="/xl/revisions/revisionLog377.xml" ContentType="application/vnd.openxmlformats-officedocument.spreadsheetml.revisionLog+xml"/>
  <Override PartName="/xl/revisions/revisionLog419.xml" ContentType="application/vnd.openxmlformats-officedocument.spreadsheetml.revisionLog+xml"/>
  <Override PartName="/xl/revisions/revisionLog356.xml" ContentType="application/vnd.openxmlformats-officedocument.spreadsheetml.revisionLog+xml"/>
  <Override PartName="/xl/revisions/revisionLog372.xml" ContentType="application/vnd.openxmlformats-officedocument.spreadsheetml.revisionLog+xml"/>
  <Override PartName="/xl/revisions/revisionLog231.xml" ContentType="application/vnd.openxmlformats-officedocument.spreadsheetml.revisionLog+xml"/>
  <Override PartName="/xl/revisions/revisionLog423.xml" ContentType="application/vnd.openxmlformats-officedocument.spreadsheetml.revisionLog+xml"/>
  <Override PartName="/xl/revisions/revisionLog196.xml" ContentType="application/vnd.openxmlformats-officedocument.spreadsheetml.revisionLog+xml"/>
  <Override PartName="/xl/revisions/revisionLog258.xml" ContentType="application/vnd.openxmlformats-officedocument.spreadsheetml.revisionLog+xml"/>
  <Override PartName="/xl/revisions/revisionLog300.xml" ContentType="application/vnd.openxmlformats-officedocument.spreadsheetml.revisionLog+xml"/>
  <Override PartName="/xl/revisions/revisionLog279.xml" ContentType="application/vnd.openxmlformats-officedocument.spreadsheetml.revisionLog+xml"/>
  <Override PartName="/xl/revisions/revisionLog321.xml" ContentType="application/vnd.openxmlformats-officedocument.spreadsheetml.revisionLog+xml"/>
  <Override PartName="/xl/revisions/revisionLog367.xml" ContentType="application/vnd.openxmlformats-officedocument.spreadsheetml.revisionLog+xml"/>
  <Override PartName="/xl/revisions/revisionLog325.xml" ContentType="application/vnd.openxmlformats-officedocument.spreadsheetml.revisionLog+xml"/>
  <Override PartName="/xl/revisions/revisionLog346.xml" ContentType="application/vnd.openxmlformats-officedocument.spreadsheetml.revisionLog+xml"/>
  <Override PartName="/xl/revisions/revisionLog388.xml" ContentType="application/vnd.openxmlformats-officedocument.spreadsheetml.revisionLog+xml"/>
  <Override PartName="/xl/revisions/revisionLog409.xml" ContentType="application/vnd.openxmlformats-officedocument.spreadsheetml.revisionLog+xml"/>
  <Override PartName="/xl/revisions/revisionLog242.xml" ContentType="application/vnd.openxmlformats-officedocument.spreadsheetml.revisionLog+xml"/>
  <Override PartName="/xl/revisions/revisionLog186.xml" ContentType="application/vnd.openxmlformats-officedocument.spreadsheetml.revisionLog+xml"/>
  <Override PartName="/xl/revisions/revisionLog221.xml" ContentType="application/vnd.openxmlformats-officedocument.spreadsheetml.revisionLog+xml"/>
  <Override PartName="/xl/revisions/revisionLog207.xml" ContentType="application/vnd.openxmlformats-officedocument.spreadsheetml.revisionLog+xml"/>
  <Override PartName="/xl/revisions/revisionLog3.xml" ContentType="application/vnd.openxmlformats-officedocument.spreadsheetml.revisionLog+xml"/>
  <Override PartName="/xl/revisions/revisionLog311.xml" ContentType="application/vnd.openxmlformats-officedocument.spreadsheetml.revisionLog+xml"/>
  <Override PartName="/xl/revisions/revisionLog290.xml" ContentType="application/vnd.openxmlformats-officedocument.spreadsheetml.revisionLog+xml"/>
  <Override PartName="/xl/revisions/revisionLog269.xml" ContentType="application/vnd.openxmlformats-officedocument.spreadsheetml.revisionLog+xml"/>
  <Override PartName="/xl/revisions/revisionLog336.xml" ContentType="application/vnd.openxmlformats-officedocument.spreadsheetml.revisionLog+xml"/>
  <Override PartName="/xl/revisions/revisionLog378.xml" ContentType="application/vnd.openxmlformats-officedocument.spreadsheetml.revisionLog+xml"/>
  <Override PartName="/xl/revisions/revisionLog357.xml" ContentType="application/vnd.openxmlformats-officedocument.spreadsheetml.revisionLog+xml"/>
  <Override PartName="/xl/revisions/revisionLog399.xml" ContentType="application/vnd.openxmlformats-officedocument.spreadsheetml.revisionLog+xml"/>
  <Override PartName="/xl/revisions/revisionLog197.xml" ContentType="application/vnd.openxmlformats-officedocument.spreadsheetml.revisionLog+xml"/>
  <Override PartName="/xl/revisions/revisionLog424.xml" ContentType="application/vnd.openxmlformats-officedocument.spreadsheetml.revisionLog+xml"/>
  <Override PartName="/xl/revisions/revisionLog232.xml" ContentType="application/vnd.openxmlformats-officedocument.spreadsheetml.revisionLog+xml"/>
  <Override PartName="/xl/revisions/revisionLog420.xml" ContentType="application/vnd.openxmlformats-officedocument.spreadsheetml.revisionLog+xml"/>
  <Override PartName="/xl/revisions/revisionLog259.xml" ContentType="application/vnd.openxmlformats-officedocument.spreadsheetml.revisionLog+xml"/>
  <Override PartName="/xl/revisions/revisionLog301.xml" ContentType="application/vnd.openxmlformats-officedocument.spreadsheetml.revisionLog+xml"/>
  <Override PartName="/xl/revisions/revisionLog280.xml" ContentType="application/vnd.openxmlformats-officedocument.spreadsheetml.revisionLog+xml"/>
  <Override PartName="/xl/revisions/revisionLog347.xml" ContentType="application/vnd.openxmlformats-officedocument.spreadsheetml.revisionLog+xml"/>
  <Override PartName="/xl/revisions/revisionLog368.xml" ContentType="application/vnd.openxmlformats-officedocument.spreadsheetml.revisionLog+xml"/>
  <Override PartName="/xl/revisions/revisionLog326.xml" ContentType="application/vnd.openxmlformats-officedocument.spreadsheetml.revisionLog+xml"/>
  <Override PartName="/xl/revisions/revisionLog312.xml" ContentType="application/vnd.openxmlformats-officedocument.spreadsheetml.revisionLog+xml"/>
  <Override PartName="/xl/revisions/revisionLog410.xml" ContentType="application/vnd.openxmlformats-officedocument.spreadsheetml.revisionLog+xml"/>
  <Override PartName="/xl/revisions/revisionLog389.xml" ContentType="application/vnd.openxmlformats-officedocument.spreadsheetml.revisionLog+xml"/>
  <Override PartName="/xl/revisions/revisionLog222.xml" ContentType="application/vnd.openxmlformats-officedocument.spreadsheetml.revisionLog+xml"/>
  <Override PartName="/xl/revisions/revisionLog187.xml" ContentType="application/vnd.openxmlformats-officedocument.spreadsheetml.revisionLog+xml"/>
  <Override PartName="/xl/revisions/revisionLog291.xml" ContentType="application/vnd.openxmlformats-officedocument.spreadsheetml.revisionLog+xml"/>
  <Override PartName="/xl/revisions/revisionLog208.xml" ContentType="application/vnd.openxmlformats-officedocument.spreadsheetml.revisionLog+xml"/>
  <Override PartName="/xl/revisions/revisionLog270.xml" ContentType="application/vnd.openxmlformats-officedocument.spreadsheetml.revisionLog+xml"/>
  <Override PartName="/xl/revisions/revisionLog243.xml" ContentType="application/vnd.openxmlformats-officedocument.spreadsheetml.revisionLog+xml"/>
  <Override PartName="/xl/revisions/revisionLog358.xml" ContentType="application/vnd.openxmlformats-officedocument.spreadsheetml.revisionLog+xml"/>
  <Override PartName="/xl/revisions/revisionLog302.xml" ContentType="application/vnd.openxmlformats-officedocument.spreadsheetml.revisionLog+xml"/>
  <Override PartName="/xl/revisions/revisionLog337.xml" ContentType="application/vnd.openxmlformats-officedocument.spreadsheetml.revisionLog+xml"/>
  <Override PartName="/xl/revisions/revisionLog421.xml" ContentType="application/vnd.openxmlformats-officedocument.spreadsheetml.revisionLog+xml"/>
  <Override PartName="/xl/revisions/revisionLog379.xml" ContentType="application/vnd.openxmlformats-officedocument.spreadsheetml.revisionLog+xml"/>
  <Override PartName="/xl/revisions/revisionLog400.xml" ContentType="application/vnd.openxmlformats-officedocument.spreadsheetml.revisionLog+xml"/>
  <Override PartName="/xl/revisions/revisionLog281.xml" ContentType="application/vnd.openxmlformats-officedocument.spreadsheetml.revisionLog+xml"/>
  <Override PartName="/xl/revisions/revisionLog425.xml" ContentType="application/vnd.openxmlformats-officedocument.spreadsheetml.revisionLog+xml"/>
  <Override PartName="/xl/revisions/revisionLog260.xml" ContentType="application/vnd.openxmlformats-officedocument.spreadsheetml.revisionLog+xml"/>
  <Override PartName="/xl/revisions/revisionLog198.xml" ContentType="application/vnd.openxmlformats-officedocument.spreadsheetml.revisionLog+xml"/>
  <Override PartName="/xl/revisions/revisionLog233.xml" ContentType="application/vnd.openxmlformats-officedocument.spreadsheetml.revisionLog+xml"/>
  <Override PartName="/xl/revisions/revisionLog327.xml" ContentType="application/vnd.openxmlformats-officedocument.spreadsheetml.revisionLog+xml"/>
  <Override PartName="/xl/revisions/revisionLog313.xml" ContentType="application/vnd.openxmlformats-officedocument.spreadsheetml.revisionLog+xml"/>
  <Override PartName="/xl/revisions/revisionLog292.xml" ContentType="application/vnd.openxmlformats-officedocument.spreadsheetml.revisionLog+xml"/>
  <Override PartName="/xl/revisions/revisionLog348.xml" ContentType="application/vnd.openxmlformats-officedocument.spreadsheetml.revisionLog+xml"/>
  <Override PartName="/xl/revisions/revisionLog411.xml" ContentType="application/vnd.openxmlformats-officedocument.spreadsheetml.revisionLog+xml"/>
  <Override PartName="/xl/revisions/revisionLog369.xml" ContentType="application/vnd.openxmlformats-officedocument.spreadsheetml.revisionLog+xml"/>
  <Override PartName="/xl/revisions/revisionLog390.xml" ContentType="application/vnd.openxmlformats-officedocument.spreadsheetml.revisionLog+xml"/>
  <Override PartName="/xl/revisions/revisionLog271.xml" ContentType="application/vnd.openxmlformats-officedocument.spreadsheetml.revisionLog+xml"/>
  <Override PartName="/xl/revisions/revisionLog244.xml" ContentType="application/vnd.openxmlformats-officedocument.spreadsheetml.revisionLog+xml"/>
  <Override PartName="/xl/revisions/revisionLog188.xml" ContentType="application/vnd.openxmlformats-officedocument.spreadsheetml.revisionLog+xml"/>
  <Override PartName="/xl/revisions/revisionLog209.xml" ContentType="application/vnd.openxmlformats-officedocument.spreadsheetml.revisionLog+xml"/>
  <Override PartName="/xl/revisions/revisionLog223.xml" ContentType="application/vnd.openxmlformats-officedocument.spreadsheetml.revisionLog+xml"/>
  <Override PartName="/xl/revisions/revisionLog303.xml" ContentType="application/vnd.openxmlformats-officedocument.spreadsheetml.revisionLog+xml"/>
  <Override PartName="/xl/revisions/revisionLog282.xml" ContentType="application/vnd.openxmlformats-officedocument.spreadsheetml.revisionLog+xml"/>
  <Override PartName="/xl/revisions/revisionLog401.xml" ContentType="application/vnd.openxmlformats-officedocument.spreadsheetml.revisionLog+xml"/>
  <Override PartName="/xl/revisions/revisionLog338.xml" ContentType="application/vnd.openxmlformats-officedocument.spreadsheetml.revisionLog+xml"/>
  <Override PartName="/xl/revisions/revisionLog359.xml" ContentType="application/vnd.openxmlformats-officedocument.spreadsheetml.revisionLog+xml"/>
  <Override PartName="/xl/revisions/revisionLog380.xml" ContentType="application/vnd.openxmlformats-officedocument.spreadsheetml.revisionLog+xml"/>
  <Override PartName="/xl/revisions/revisionLog426.xml" ContentType="application/vnd.openxmlformats-officedocument.spreadsheetml.revisionLog+xml"/>
  <Override PartName="/xl/revisions/revisionLog412.xml" ContentType="application/vnd.openxmlformats-officedocument.spreadsheetml.revisionLog+xml"/>
  <Override PartName="/xl/revisions/revisionLog261.xml" ContentType="application/vnd.openxmlformats-officedocument.spreadsheetml.revisionLog+xml"/>
  <Override PartName="/xl/revisions/revisionLog199.xml" ContentType="application/vnd.openxmlformats-officedocument.spreadsheetml.revisionLog+xml"/>
  <Override PartName="/xl/revisions/revisionLog234.xml" ContentType="application/vnd.openxmlformats-officedocument.spreadsheetml.revisionLog+xml"/>
  <Override PartName="/xl/revisions/revisionLog272.xml" ContentType="application/vnd.openxmlformats-officedocument.spreadsheetml.revisionLog+xml"/>
  <Override PartName="/xl/revisions/revisionLog391.xml" ContentType="application/vnd.openxmlformats-officedocument.spreadsheetml.revisionLog+xml"/>
  <Override PartName="/xl/revisions/revisionLog293.xml" ContentType="application/vnd.openxmlformats-officedocument.spreadsheetml.revisionLog+xml"/>
  <Override PartName="/xl/revisions/revisionLog314.xml" ContentType="application/vnd.openxmlformats-officedocument.spreadsheetml.revisionLog+xml"/>
  <Override PartName="/xl/revisions/revisionLog328.xml" ContentType="application/vnd.openxmlformats-officedocument.spreadsheetml.revisionLog+xml"/>
  <Override PartName="/xl/revisions/revisionLog349.xml" ContentType="application/vnd.openxmlformats-officedocument.spreadsheetml.revisionLog+xml"/>
  <Override PartName="/xl/revisions/revisionLog370.xml" ContentType="application/vnd.openxmlformats-officedocument.spreadsheetml.revisionLog+xml"/>
  <Override PartName="/xl/revisions/revisionLog402.xml" ContentType="application/vnd.openxmlformats-officedocument.spreadsheetml.revisionLog+xml"/>
  <Override PartName="/xl/revisions/revisionLog245.xml" ContentType="application/vnd.openxmlformats-officedocument.spreadsheetml.revisionLog+xml"/>
  <Override PartName="/xl/revisions/revisionLog224.xml" ContentType="application/vnd.openxmlformats-officedocument.spreadsheetml.revisionLog+xml"/>
  <Override PartName="/xl/revisions/revisionLog210.xml" ContentType="application/vnd.openxmlformats-officedocument.spreadsheetml.revisionLog+xml"/>
  <Override PartName="/xl/revisions/revisionLog189.xml" ContentType="application/vnd.openxmlformats-officedocument.spreadsheetml.revisionLog+xml"/>
  <Override PartName="/xl/revisions/revisionLog262.xml" ContentType="application/vnd.openxmlformats-officedocument.spreadsheetml.revisionLog+xml"/>
  <Override PartName="/xl/revisions/revisionLog381.xml" ContentType="application/vnd.openxmlformats-officedocument.spreadsheetml.revisionLog+xml"/>
  <Override PartName="/xl/revisions/revisionLog360.xml" ContentType="application/vnd.openxmlformats-officedocument.spreadsheetml.revisionLog+xml"/>
  <Override PartName="/xl/revisions/revisionLog283.xml" ContentType="application/vnd.openxmlformats-officedocument.spreadsheetml.revisionLog+xml"/>
  <Override PartName="/xl/revisions/revisionLog304.xml" ContentType="application/vnd.openxmlformats-officedocument.spreadsheetml.revisionLog+xml"/>
  <Override PartName="/xl/revisions/revisionLog339.xml" ContentType="application/vnd.openxmlformats-officedocument.spreadsheetml.revisionLog+xml"/>
  <Override PartName="/xl/revisions/revisionLog427.xml" ContentType="application/vnd.openxmlformats-officedocument.spreadsheetml.revisionLog+xml"/>
  <Override PartName="/xl/revisions/revisionLog392.xml" ContentType="application/vnd.openxmlformats-officedocument.spreadsheetml.revisionLog+xml"/>
  <Override PartName="/xl/revisions/revisionLog235.xml" ContentType="application/vnd.openxmlformats-officedocument.spreadsheetml.revisionLog+xml"/>
  <Override PartName="/xl/revisions/revisionLog200.xml" ContentType="application/vnd.openxmlformats-officedocument.spreadsheetml.revisionLog+xml"/>
  <Override PartName="/xl/revisions/revisionLog413.xml" ContentType="application/vnd.openxmlformats-officedocument.spreadsheetml.revisionLog+xml"/>
  <Override PartName="/xl/revisions/revisionLog246.xml" ContentType="application/vnd.openxmlformats-officedocument.spreadsheetml.revisionLog+xml"/>
  <Override PartName="/xl/revisions/revisionLog350.xml" ContentType="application/vnd.openxmlformats-officedocument.spreadsheetml.revisionLog+xml"/>
  <Override PartName="/xl/revisions/revisionLog371.xml" ContentType="application/vnd.openxmlformats-officedocument.spreadsheetml.revisionLog+xml"/>
  <Override PartName="/xl/revisions/revisionLog273.xml" ContentType="application/vnd.openxmlformats-officedocument.spreadsheetml.revisionLog+xml"/>
  <Override PartName="/xl/revisions/revisionLog294.xml" ContentType="application/vnd.openxmlformats-officedocument.spreadsheetml.revisionLog+xml"/>
  <Override PartName="/xl/revisions/revisionLog315.xml" ContentType="application/vnd.openxmlformats-officedocument.spreadsheetml.revisionLog+xml"/>
  <Override PartName="/xl/revisions/revisionLog329.xml" ContentType="application/vnd.openxmlformats-officedocument.spreadsheetml.revisionLog+xml"/>
  <Override PartName="/xl/revisions/revisionLog382.xml" ContentType="application/vnd.openxmlformats-officedocument.spreadsheetml.revisionLog+xml"/>
  <Override PartName="/xl/revisions/revisionLog225.xml" ContentType="application/vnd.openxmlformats-officedocument.spreadsheetml.revisionLog+xml"/>
  <Override PartName="/xl/revisions/revisionLog190.xml" ContentType="application/vnd.openxmlformats-officedocument.spreadsheetml.revisionLog+xml"/>
  <Override PartName="/xl/revisions/revisionLog403.xml" ContentType="application/vnd.openxmlformats-officedocument.spreadsheetml.revisionLog+xml"/>
  <Override PartName="/xl/revisions/revisionLog2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mircea.pavel\Downloads\"/>
    </mc:Choice>
  </mc:AlternateContent>
  <xr:revisionPtr revIDLastSave="0" documentId="13_ncr:81_{884148B8-4DDF-4FDC-83EA-460AC665FD25}" xr6:coauthVersionLast="37" xr6:coauthVersionMax="37" xr10:uidLastSave="{00000000-0000-0000-0000-000000000000}"/>
  <workbookProtection workbookPassword="CA39" lockStructure="1"/>
  <bookViews>
    <workbookView xWindow="0" yWindow="0" windowWidth="28800" windowHeight="12225" tabRatio="154" xr2:uid="{00000000-000D-0000-FFFF-FFFF00000000}"/>
  </bookViews>
  <sheets>
    <sheet name="Sheet1" sheetId="1" r:id="rId1"/>
  </sheets>
  <definedNames>
    <definedName name="_xlnm._FilterDatabase" localSheetId="0" hidden="1">Sheet1!$A$1:$AK$309</definedName>
    <definedName name="_Hlk511228962">Sheet1!#REF!</definedName>
    <definedName name="_Hlk511229340">Sheet1!#REF!</definedName>
    <definedName name="_Hlk516490095" localSheetId="0">Sheet1!$I$284</definedName>
    <definedName name="_xlnm.Print_Area" localSheetId="0">Sheet1!$A$1:$AK$309</definedName>
    <definedName name="Z_0585DD1B_89D4_4278_953B_FA6D57DCCE82_.wvu.FilterData" localSheetId="0" hidden="1">Sheet1!$A$6:$AK$309</definedName>
    <definedName name="Z_0781B6C2_B440_4971_9809_BD16245A70FD_.wvu.FilterData" localSheetId="0" hidden="1">Sheet1!$A$1:$AK$309</definedName>
    <definedName name="Z_0781B6C2_B440_4971_9809_BD16245A70FD_.wvu.PrintArea" localSheetId="0" hidden="1">Sheet1!$A$1:$AK$309</definedName>
    <definedName name="Z_0A043D96_6DF8_4E40_9D1E_818A39BAFD81_.wvu.FilterData" localSheetId="0" hidden="1">Sheet1!$A$6:$AK$309</definedName>
    <definedName name="Z_0D4E932E_8E85_4001_9304_AAB4DBAD8A65_.wvu.FilterData" localSheetId="0" hidden="1">Sheet1!$A$6:$AK$300</definedName>
    <definedName name="Z_122B486E_8EE5_41FD_B958_74B116FA5D23_.wvu.FilterData" localSheetId="0" hidden="1">Sheet1!$A$1:$AK$300</definedName>
    <definedName name="Z_1278E668_633E_4AB5_BA11_904BA4B2301D_.wvu.FilterData" localSheetId="0" hidden="1">Sheet1!$A$1:$AK$300</definedName>
    <definedName name="Z_15F03B40_FCDD_463A_AE42_63F6121ACBED_.wvu.FilterData" localSheetId="0" hidden="1">Sheet1!$C$1:$C$309</definedName>
    <definedName name="Z_17F4A6A1_469E_46FB_A3A0_041FC3712E3B_.wvu.FilterData" localSheetId="0" hidden="1">Sheet1!$A$6:$AK$309</definedName>
    <definedName name="Z_22D79F88_81A2_49FE_923A_13405540BBB2_.wvu.FilterData" localSheetId="0" hidden="1">Sheet1!$A$6:$AK$300</definedName>
    <definedName name="Z_2355B1FA_E7E3_44CD_A529_24812589AA28_.wvu.FilterData" localSheetId="0" hidden="1">Sheet1!$A$6:$AK$309</definedName>
    <definedName name="Z_250231BB_5F02_4B46_B1CA_B904A9B40BA2_.wvu.FilterData" localSheetId="0" hidden="1">Sheet1!$A$3:$AK$309</definedName>
    <definedName name="Z_25084D9D_9C92_4823_A653_D1AEC60737AD_.wvu.FilterData" localSheetId="0" hidden="1">Sheet1!$A$6:$AK$300</definedName>
    <definedName name="Z_2547C3D7_22F7_4CAF_8E48_C8F3425DB942_.wvu.FilterData" localSheetId="0" hidden="1">Sheet1!$A$6:$AK$309</definedName>
    <definedName name="Z_297CB86E_F816_4839_BE0B_A075145D0E50_.wvu.FilterData" localSheetId="0" hidden="1">Sheet1!$A$1:$AK$300</definedName>
    <definedName name="Z_2A26C971_CCE6_49C7_89EC_0B2699E5DD98_.wvu.FilterData" localSheetId="0" hidden="1">Sheet1!$A$6:$AK$309</definedName>
    <definedName name="Z_2A657C48_B241_4C19_9A74_98ECFC665F2A_.wvu.FilterData" localSheetId="0" hidden="1">Sheet1!$A$7:$AK$309</definedName>
    <definedName name="Z_2C296388_EDB5_4F1F_B0F4_90EC07CCD947_.wvu.FilterData" localSheetId="0" hidden="1">Sheet1!$A$1:$AK$309</definedName>
    <definedName name="Z_2C296388_EDB5_4F1F_B0F4_90EC07CCD947_.wvu.PrintArea" localSheetId="0" hidden="1">Sheet1!$A$1:$AK$309</definedName>
    <definedName name="Z_305BEEB9_C99E_4E52_A4AB_56EA1595A366_.wvu.FilterData" localSheetId="0" hidden="1">Sheet1!$A$6:$AK$309</definedName>
    <definedName name="Z_324E461A_DC75_4814_87BA_41F170D0ED0B_.wvu.FilterData" localSheetId="0" hidden="1">Sheet1!$A$6:$AK$309</definedName>
    <definedName name="Z_340EDCDE_FAE5_4319_AEAD_F8264DCA5D27_.wvu.FilterData" localSheetId="0" hidden="1">Sheet1!$A$7:$AK$309</definedName>
    <definedName name="Z_34BB42D3_88F0_437E_91ED_3E3C369B9525_.wvu.FilterData" localSheetId="0" hidden="1">Sheet1!$A$6:$AK$309</definedName>
    <definedName name="Z_36624B2D_80F9_4F79_AC4A_B3547C36F23F_.wvu.FilterData" localSheetId="0" hidden="1">Sheet1!$A$1:$AK$309</definedName>
    <definedName name="Z_36624B2D_80F9_4F79_AC4A_B3547C36F23F_.wvu.PrintArea" localSheetId="0" hidden="1">Sheet1!$A$1:$AK$309</definedName>
    <definedName name="Z_38C68E87_361F_434A_8BE4_BA2AF4CB3868_.wvu.FilterData" localSheetId="0" hidden="1">Sheet1!$A$6:$AK$309</definedName>
    <definedName name="Z_3AFE79CE_CE75_447D_8C73_1AE63A224CBA_.wvu.FilterData" localSheetId="0" hidden="1">Sheet1!$A$6:$AK$309</definedName>
    <definedName name="Z_3AFE79CE_CE75_447D_8C73_1AE63A224CBA_.wvu.PrintArea" localSheetId="0" hidden="1">Sheet1!$A$1:$AK$309</definedName>
    <definedName name="Z_3E7AD119_0031_4735_857B_FBC0C47AB231_.wvu.FilterData" localSheetId="0" hidden="1">Sheet1!$A$6:$AK$309</definedName>
    <definedName name="Z_3F70E84F_60E2_4042_91AA_EFB3B23DDDDF_.wvu.FilterData" localSheetId="0" hidden="1">Sheet1!$A$1:$AK$300</definedName>
    <definedName name="Z_4179C3D9_D1C3_46CD_B643_627525757C5E_.wvu.FilterData" localSheetId="0" hidden="1">Sheet1!$A$1:$AK$209</definedName>
    <definedName name="Z_41AA4E5D_9625_4478_B720_2BD6AE34E699_.wvu.FilterData" localSheetId="0" hidden="1">Sheet1!$A$6:$AK$309</definedName>
    <definedName name="Z_471339A8_E0FA_4CA1_8194_04936068CF02_.wvu.FilterData" localSheetId="0" hidden="1">Sheet1!$A$1:$AK$309</definedName>
    <definedName name="Z_497C7126_2491_461C_AFC3_03C2E163F15C_.wvu.FilterData" localSheetId="0" hidden="1">Sheet1!$A$6:$AK$300</definedName>
    <definedName name="Z_4AAB8139_F2B6_43E5_8C9F_E607BD4F44E4_.wvu.FilterData" localSheetId="0" hidden="1">Sheet1!$A$1:$AK$300</definedName>
    <definedName name="Z_4C2A0B30_0070_415E_A110_A9BCC2779710_.wvu.FilterData" localSheetId="0" hidden="1">Sheet1!$C$1:$C$309</definedName>
    <definedName name="Z_4FDB167B_D56E_45D4_B120_847D0871AA6B_.wvu.FilterData" localSheetId="0" hidden="1">Sheet1!$A$6:$AK$309</definedName>
    <definedName name="Z_53ED3D47_B2C0_43A1_9A1E_F030D529F74C_.wvu.FilterData" localSheetId="0" hidden="1">Sheet1!$A$6:$AK$309</definedName>
    <definedName name="Z_53ED3D47_B2C0_43A1_9A1E_F030D529F74C_.wvu.PrintArea" localSheetId="0" hidden="1">Sheet1!$A$1:$AK$309</definedName>
    <definedName name="Z_5789AB6A_B04B_4240_920E_89274E9F5C82_.wvu.FilterData" localSheetId="0" hidden="1">Sheet1!$A$6:$AK$213</definedName>
    <definedName name="Z_59EBF1CB_AF85_469A_B1D0_E57CB0203158_.wvu.FilterData" localSheetId="0" hidden="1">Sheet1!$C$1:$C$309</definedName>
    <definedName name="Z_5AAA4DFE_88B1_4674_95ED_5FCD7A50BC22_.wvu.FilterData" localSheetId="0" hidden="1">Sheet1!$A$1:$AK$309</definedName>
    <definedName name="Z_5AAA4DFE_88B1_4674_95ED_5FCD7A50BC22_.wvu.PrintArea" localSheetId="0" hidden="1">Sheet1!$A$1:$AK$309</definedName>
    <definedName name="Z_5E661ABE_E06E_455E_A661_DDD1907219D0_.wvu.FilterData" localSheetId="0" hidden="1">Sheet1!$A$1:$AK$300</definedName>
    <definedName name="Z_6408B19F_539D_4190_A77D_CCE77E163803_.wvu.FilterData" localSheetId="0" hidden="1">Sheet1!$A$1:$AK$300</definedName>
    <definedName name="Z_65B035E3_87FA_46C5_996E_864F2C8D0EBC_.wvu.Cols" localSheetId="0" hidden="1">Sheet1!$H:$N</definedName>
    <definedName name="Z_65B035E3_87FA_46C5_996E_864F2C8D0EBC_.wvu.FilterData" localSheetId="0" hidden="1">Sheet1!$A$6:$AK$309</definedName>
    <definedName name="Z_65B035E3_87FA_46C5_996E_864F2C8D0EBC_.wvu.PrintArea" localSheetId="0" hidden="1">Sheet1!$A$1:$AK$309</definedName>
    <definedName name="Z_65C35D6D_934F_4431_BA92_90255FC17BA4_.wvu.FilterData" localSheetId="0" hidden="1">Sheet1!$A$1:$AK$309</definedName>
    <definedName name="Z_65C35D6D_934F_4431_BA92_90255FC17BA4_.wvu.PrintArea" localSheetId="0" hidden="1">Sheet1!$A$1:$AK$309</definedName>
    <definedName name="Z_6B2EC822_DCDB_4711_A946_1038FC40FACE_.wvu.FilterData" localSheetId="0" hidden="1">Sheet1!$A$1:$AK$300</definedName>
    <definedName name="Z_6C96816B_17C2_4EA9_846E_8E6B5AD26B6D_.wvu.FilterData" localSheetId="0" hidden="1">Sheet1!#REF!</definedName>
    <definedName name="Z_6CE52079_5576_45A5_9A9F_9CA970D849EF_.wvu.FilterData" localSheetId="0" hidden="1">Sheet1!$A$6:$AK$309</definedName>
    <definedName name="Z_747340EB_2B31_46D2_ACDE_4FA91E2B50F6_.wvu.FilterData" localSheetId="0" hidden="1">Sheet1!$A$1:$AK$309</definedName>
    <definedName name="Z_747340EB_2B31_46D2_ACDE_4FA91E2B50F6_.wvu.PrintArea" localSheetId="0" hidden="1">Sheet1!$A$1:$AK$309</definedName>
    <definedName name="Z_7A12EF56_0E17_493A_8E1E_6DFC6553C116_.wvu.FilterData" localSheetId="0" hidden="1">Sheet1!$A$6:$AK$300</definedName>
    <definedName name="Z_7C1B4D6D_D666_48DD_AB17_E00791B6F0B6_.wvu.FilterData" localSheetId="0" hidden="1">Sheet1!$A$7:$AK$309</definedName>
    <definedName name="Z_7C1B4D6D_D666_48DD_AB17_E00791B6F0B6_.wvu.PrintArea" localSheetId="0" hidden="1">Sheet1!$A$1:$AK$309</definedName>
    <definedName name="Z_7C389A6C_C379_45EF_8779_FEC15F27C7E7_.wvu.FilterData" localSheetId="0" hidden="1">Sheet1!$C$1:$C$309</definedName>
    <definedName name="Z_7D2F4374_D571_49E4_B659_129D2AFDC43C_.wvu.FilterData" localSheetId="0" hidden="1">Sheet1!$A$6:$AK$309</definedName>
    <definedName name="Z_831F7439_6937_483F_B601_184FEF5CECFD_.wvu.FilterData" localSheetId="0" hidden="1">Sheet1!$A$6:$AK$309</definedName>
    <definedName name="Z_84FB199A_D56E_4FDD_AC4A_70CE86CD87BC_.wvu.FilterData" localSheetId="0" hidden="1">Sheet1!$A$6:$AK$309</definedName>
    <definedName name="Z_84FB199A_D56E_4FDD_AC4A_70CE86CD87BC_.wvu.PrintArea" localSheetId="0" hidden="1">Sheet1!$A$1:$AK$309</definedName>
    <definedName name="Z_89F20599_320E_4C2A_9159_8E9F2F24F61C_.wvu.FilterData" localSheetId="0" hidden="1">Sheet1!$A$6:$AK$309</definedName>
    <definedName name="Z_8EDB8BF9_8BBB_4EEE_B4F0_C5928D0746DD_.wvu.FilterData" localSheetId="0" hidden="1">Sheet1!$A$1:$AK$309</definedName>
    <definedName name="Z_901F9774_8BE7_424D_87C2_1026F3FA2E93_.wvu.FilterData" localSheetId="0" hidden="1">Sheet1!$C$1:$C$309</definedName>
    <definedName name="Z_901F9774_8BE7_424D_87C2_1026F3FA2E93_.wvu.PrintArea" localSheetId="0" hidden="1">Sheet1!$A$1:$AK$309</definedName>
    <definedName name="Z_902D3CAF_0577_4A3F_A86A_C01FD8CA4695_.wvu.FilterData" localSheetId="0" hidden="1">Sheet1!$A$6:$AK$309</definedName>
    <definedName name="Z_905D93EA_5662_45AB_8995_A9908B3E5D52_.wvu.FilterData" localSheetId="0" hidden="1">Sheet1!$B$1:$B$309</definedName>
    <definedName name="Z_905D93EA_5662_45AB_8995_A9908B3E5D52_.wvu.PrintArea" localSheetId="0" hidden="1">Sheet1!$A$1:$AK$309</definedName>
    <definedName name="Z_91199DA1_59E7_4345_8CB7_A1085C901326_.wvu.FilterData" localSheetId="0" hidden="1">Sheet1!$A$6:$AK$309</definedName>
    <definedName name="Z_91251A9B_6CF6_49E6_857D_BA6C728D7C53_.wvu.FilterData" localSheetId="0" hidden="1">Sheet1!$A$1:$AK$300</definedName>
    <definedName name="Z_923E7374_9C36_4380_9E0A_313EA2F408F0_.wvu.FilterData" localSheetId="0" hidden="1">Sheet1!$A$6:$AK$309</definedName>
    <definedName name="Z_97F6C5A1_2596_4037_A854_1D6AE8A1071E_.wvu.FilterData" localSheetId="0" hidden="1">Sheet1!$A$6:$AK$309</definedName>
    <definedName name="Z_9980B309_0131_4577_BF29_212714399FDF_.wvu.FilterData" localSheetId="0" hidden="1">Sheet1!$A$1:$AK$309</definedName>
    <definedName name="Z_9980B309_0131_4577_BF29_212714399FDF_.wvu.PrintArea" localSheetId="0" hidden="1">Sheet1!$A$1:$AK$309</definedName>
    <definedName name="Z_9DE067B2_E801_456D_B5D0_CD5646CA5948_.wvu.FilterData" localSheetId="0" hidden="1">Sheet1!$A$1:$AK$300</definedName>
    <definedName name="Z_9EA5E3FA_46F1_4729_828C_4A08518018C1_.wvu.FilterData" localSheetId="0" hidden="1">Sheet1!$A$1:$AK$300</definedName>
    <definedName name="Z_9EA5E3FA_46F1_4729_828C_4A08518018C1_.wvu.PrintArea" localSheetId="0" hidden="1">Sheet1!$A$1:$AK$309</definedName>
    <definedName name="Z_9F268523_731B_48FE_86AA_1A6382332A83_.wvu.FilterData" localSheetId="0" hidden="1">Sheet1!$A$6:$AK$309</definedName>
    <definedName name="Z_A093D1FA_1747_4946_A02E_7D721604BB07_.wvu.FilterData" localSheetId="0" hidden="1">Sheet1!$B$1:$B$309</definedName>
    <definedName name="Z_A3134A53_5204_4FFF_BA84_3528D3179C0C_.wvu.FilterData" localSheetId="0" hidden="1">Sheet1!$A$3:$AK$209</definedName>
    <definedName name="Z_A5B1481C_EF26_486A_984F_85CDDC2FD94F_.wvu.FilterData" localSheetId="0" hidden="1">Sheet1!$A$1:$AK$309</definedName>
    <definedName name="Z_A5B1481C_EF26_486A_984F_85CDDC2FD94F_.wvu.PrintArea" localSheetId="0" hidden="1">Sheet1!$A$1:$AK$309</definedName>
    <definedName name="Z_A87F3E0E_3A8E_4B82_8170_33752259B7DB_.wvu.FilterData" localSheetId="0" hidden="1">Sheet1!$A$6:$AK$309</definedName>
    <definedName name="Z_A87F3E0E_3A8E_4B82_8170_33752259B7DB_.wvu.PrintArea" localSheetId="0" hidden="1">Sheet1!$A$1:$AK$309</definedName>
    <definedName name="Z_AD1D8E66_18A9_4CB7_BBE4_02F7E757257F_.wvu.FilterData" localSheetId="0" hidden="1">Sheet1!$A$1:$AK$309</definedName>
    <definedName name="Z_AE58BCBC_9F06_4E6C_A28B_2F5626DD7C1B_.wvu.FilterData" localSheetId="0" hidden="1">Sheet1!$A$6:$AK$309</definedName>
    <definedName name="Z_AE8F3F1B_FDCB_45A5_9CC8_53B4E3A0445E_.wvu.FilterData" localSheetId="0" hidden="1">Sheet1!$A$1:$AK$300</definedName>
    <definedName name="Z_AECBC9F6_D9DE_4043_9C2F_160F7ECDAD3D_.wvu.FilterData" localSheetId="0" hidden="1">Sheet1!$A$6:$AK$309</definedName>
    <definedName name="Z_B31B819C_CFEB_4B80_9AED_AC603C39BE78_.wvu.FilterData" localSheetId="0" hidden="1">Sheet1!$A$6:$AK$309</definedName>
    <definedName name="Z_B407928D_3938_4D05_B2B2_40B4F21D0436_.wvu.FilterData" localSheetId="0" hidden="1">Sheet1!$A$6:$AK$6</definedName>
    <definedName name="Z_B5BED753_4D8C_498E_8AE1_A08F7C0956F7_.wvu.FilterData" localSheetId="0" hidden="1">Sheet1!$A$7:$AK$309</definedName>
    <definedName name="Z_BBF2EF6C_D4AD_46E1_803F_582F4D45F852_.wvu.FilterData" localSheetId="0" hidden="1">Sheet1!$A$1:$AK$309</definedName>
    <definedName name="Z_BDA3804A_96FA_4D9F_AFED_695788A754E9_.wvu.FilterData" localSheetId="0" hidden="1">Sheet1!$A$6:$AK$213</definedName>
    <definedName name="Z_C3502361_AD2C_4705_878B_D12169ED60B1_.wvu.FilterData" localSheetId="0" hidden="1">Sheet1!$A$6:$AK$309</definedName>
    <definedName name="Z_C3502361_AD2C_4705_878B_D12169ED60B1_.wvu.PrintArea" localSheetId="0" hidden="1">Sheet1!$A$1:$AK$309</definedName>
    <definedName name="Z_C408A2F1_296F_4EAD_B15B_336D73846FDD_.wvu.FilterData" localSheetId="0" hidden="1">Sheet1!$A$1:$AK$309</definedName>
    <definedName name="Z_C408A2F1_296F_4EAD_B15B_336D73846FDD_.wvu.PrintArea" localSheetId="0" hidden="1">Sheet1!$A$1:$AK$309</definedName>
    <definedName name="Z_C4E44235_F714_4BCE_B2B0_F4813D3BDF91_.wvu.FilterData" localSheetId="0" hidden="1">Sheet1!$A$6:$AK$309</definedName>
    <definedName name="Z_C71F80D5_B6C1_4ED9_B18D_D719D69F5A47_.wvu.FilterData" localSheetId="0" hidden="1">Sheet1!$A$6:$AK$309</definedName>
    <definedName name="Z_C90ECED7_D145_417E_BB55_4FC7FD4BF46C_.wvu.FilterData" localSheetId="0" hidden="1">Sheet1!$A$1:$AK$300</definedName>
    <definedName name="Z_CAB79FAE_AA32_4D62_A794_A6DB6513D801_.wvu.FilterData" localSheetId="0" hidden="1">Sheet1!$A$6:$AK$309</definedName>
    <definedName name="Z_CC51448C_22F6_4583_82CD_2835AD1A82D7_.wvu.FilterData" localSheetId="0" hidden="1">Sheet1!$A$1:$AK$209</definedName>
    <definedName name="Z_D2FD7F7E_681B_4254_A0DA_1E308AB96A20_.wvu.FilterData" localSheetId="0" hidden="1">Sheet1!$A$1:$AK$309</definedName>
    <definedName name="Z_D2FD7F7E_681B_4254_A0DA_1E308AB96A20_.wvu.PrintArea" localSheetId="0" hidden="1">Sheet1!$A$1:$AK$309</definedName>
    <definedName name="Z_D365E121_F95E_415A_8CA0_9EA7ECCC60F5_.wvu.FilterData" localSheetId="0" hidden="1">Sheet1!$A$6:$AK$309</definedName>
    <definedName name="Z_D56F5ED6_74F2_4AA3_9A98_EE5750FE63AF_.wvu.FilterData" localSheetId="0" hidden="1">Sheet1!$A$6:$AK$309</definedName>
    <definedName name="Z_D802EE0F_98B9_4410_B31B_4ACC0EC9C9BC_.wvu.FilterData" localSheetId="0" hidden="1">Sheet1!$A$6:$AK$309</definedName>
    <definedName name="Z_DB41C7D7_14F0_4834_A7BD_0F1115A89C8E_.wvu.FilterData" localSheetId="0" hidden="1">Sheet1!$A$6:$AK$309</definedName>
    <definedName name="Z_DB43929D_F4B7_43FF_975F_960476D189E8_.wvu.FilterData" localSheetId="0" hidden="1">Sheet1!$A$6:$AK$309</definedName>
    <definedName name="Z_DB51BB9F_5710_40B0_80E7_39B059BFD11D_.wvu.FilterData" localSheetId="0" hidden="1">Sheet1!$A$1:$AK$309</definedName>
    <definedName name="Z_DB51BB9F_5710_40B0_80E7_39B059BFD11D_.wvu.PrintArea" localSheetId="0" hidden="1">Sheet1!$A$1:$AK$309</definedName>
    <definedName name="Z_DD93CA86_AFD6_4C47_828D_70472BFCD288_.wvu.FilterData" localSheetId="0" hidden="1">Sheet1!$A$6:$AK$309</definedName>
    <definedName name="Z_DE09B69C_7EEF_4060_8E06_F7DEC4B96D7E_.wvu.FilterData" localSheetId="0" hidden="1">Sheet1!$A$6:$AK$309</definedName>
    <definedName name="Z_E64C6006_DE37_44CA_8083_01C511E323D9_.wvu.FilterData" localSheetId="0" hidden="1">Sheet1!$A$3:$AK$209</definedName>
    <definedName name="Z_E875C76B_3648_4C9A_A6B2_C3654837AAAC_.wvu.FilterData" localSheetId="0" hidden="1">Sheet1!$A$7:$AK$309</definedName>
    <definedName name="Z_EA64E7D7_BA48_4965_B650_778AE412FE0C_.wvu.FilterData" localSheetId="0" hidden="1">Sheet1!$A$1:$AK$309</definedName>
    <definedName name="Z_EA64E7D7_BA48_4965_B650_778AE412FE0C_.wvu.PrintArea" localSheetId="0" hidden="1">Sheet1!$A$1:$AK$309</definedName>
    <definedName name="Z_EB0F2E6A_FA33_479E_9A47_8E3494FBB4DE_.wvu.FilterData" localSheetId="0" hidden="1">Sheet1!$A$6:$AK$309</definedName>
    <definedName name="Z_EB0F2E6A_FA33_479E_9A47_8E3494FBB4DE_.wvu.PrintArea" localSheetId="0" hidden="1">Sheet1!$A$1:$AK$309</definedName>
    <definedName name="Z_EEA37434_2D22_478B_B49F_C3E8CD4AC2E1_.wvu.FilterData" localSheetId="0" hidden="1">Sheet1!$A$6:$AK$309</definedName>
    <definedName name="Z_EEA37434_2D22_478B_B49F_C3E8CD4AC2E1_.wvu.PrintArea" localSheetId="0" hidden="1">Sheet1!$A$1:$AK$309</definedName>
    <definedName name="Z_EF10298D_3F59_43F1_9A86_8C1CCA3B5D93_.wvu.FilterData" localSheetId="0" hidden="1">Sheet1!$A$6:$AK$309</definedName>
    <definedName name="Z_EF10298D_3F59_43F1_9A86_8C1CCA3B5D93_.wvu.PrintArea" localSheetId="0" hidden="1">Sheet1!$A$1:$AK$309</definedName>
    <definedName name="Z_EFE45138_A2B3_46EB_8A69_D9745D73FBF5_.wvu.FilterData" localSheetId="0" hidden="1">Sheet1!$A$6:$AK$309</definedName>
    <definedName name="Z_F52D90D4_508D_43B6_8295_6D179E5F0FEB_.wvu.FilterData" localSheetId="0" hidden="1">Sheet1!$A$6:$AK$309</definedName>
    <definedName name="Z_F952A18B_3430_4F65_89F2_B7C17998F981_.wvu.FilterData" localSheetId="0" hidden="1">Sheet1!$A$6:$AK$309</definedName>
    <definedName name="Z_FC885D1E_5918_477D_AD79_BB22DBF1AEFD_.wvu.FilterData" localSheetId="0" hidden="1">Sheet1!$A$1:$AK$309</definedName>
    <definedName name="Z_FC885D1E_5918_477D_AD79_BB22DBF1AEFD_.wvu.PrintArea" localSheetId="0" hidden="1">Sheet1!$A$1:$AK$309</definedName>
    <definedName name="Z_FE50EAC0_52A5_4C33_B973_65E93D03D3EA_.wvu.FilterData" localSheetId="0" hidden="1">Sheet1!$A$1:$AK$309</definedName>
    <definedName name="Z_FE50EAC0_52A5_4C33_B973_65E93D03D3EA_.wvu.PrintArea" localSheetId="0" hidden="1">Sheet1!$A$1:$AK$309</definedName>
    <definedName name="Z_FFC44E67_8559_4D31_893D_BF5BA4229E04_.wvu.FilterData" localSheetId="0" hidden="1">Sheet1!$A$1:$AK$300</definedName>
  </definedNames>
  <calcPr calcId="162913"/>
  <customWorkbookViews>
    <customWorkbookView name="mircea.pavel - Personal View" guid="{FC885D1E-5918-477D-AD79-BB22DBF1AEFD}" mergeInterval="0" personalView="1" maximized="1" xWindow="-8" yWindow="-8" windowWidth="1936" windowHeight="1056" tabRatio="154" activeSheetId="1"/>
    <customWorkbookView name="mariana.moraru - Personal View" guid="{65C35D6D-934F-4431-BA92-90255FC17BA4}" mergeInterval="0" personalView="1" maximized="1" xWindow="-8" yWindow="-8" windowWidth="1936" windowHeight="1056" tabRatio="154" activeSheetId="1"/>
    <customWorkbookView name="elisabeta.trifan - Personal View" guid="{36624B2D-80F9-4F79-AC4A-B3547C36F23F}" mergeInterval="0" personalView="1" maximized="1" xWindow="-8" yWindow="-8" windowWidth="1936" windowHeight="1056" tabRatio="154" activeSheetId="1"/>
    <customWorkbookView name="maria.petre - Personal View" guid="{7C1B4D6D-D666-48DD-AB17-E00791B6F0B6}" mergeInterval="0" personalView="1" maximized="1" xWindow="-8" yWindow="-8" windowWidth="1936" windowHeight="1056" tabRatio="154" activeSheetId="1"/>
    <customWorkbookView name="ana.ionescu - Personal View" guid="{9980B309-0131-4577-BF29-212714399FDF}" mergeInterval="0" personalView="1" maximized="1" xWindow="1912" yWindow="-8" windowWidth="1936" windowHeight="1056" tabRatio="154" activeSheetId="1"/>
    <customWorkbookView name="vlad.pereteanu - Personal View" guid="{5AAA4DFE-88B1-4674-95ED-5FCD7A50BC22}" mergeInterval="0" personalView="1" maximized="1" xWindow="-8" yWindow="-8" windowWidth="1936" windowHeight="1056" tabRatio="154" activeSheetId="1"/>
    <customWorkbookView name="luminita.jipa - Personal View" guid="{A87F3E0E-3A8E-4B82-8170-33752259B7DB}"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mihaela.nicolae - Personal View" guid="{EF10298D-3F59-43F1-9A86-8C1CCA3B5D93}" mergeInterval="0" personalView="1" maximized="1" xWindow="1912" yWindow="-8" windowWidth="1936" windowHeight="1056" tabRatio="154" activeSheetId="1"/>
    <customWorkbookView name="otilia.chirita - Personal View" guid="{0781B6C2-B440-4971-9809-BD16245A70FD}" mergeInterval="0" personalView="1" maximized="1" xWindow="-9" yWindow="-9" windowWidth="1938" windowHeight="1048" tabRatio="154" activeSheetId="1" showComments="commIndAndComment"/>
    <customWorkbookView name="corina.pelmus - Personal View" guid="{EB0F2E6A-FA33-479E-9A47-8E3494FBB4DE}"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daniela.voicu - Personal View" guid="{EA64E7D7-BA48-4965-B650-778AE412FE0C}" mergeInterval="0" personalView="1" maximized="1" xWindow="1912" yWindow="-8" windowWidth="1936" windowHeight="1056" tabRatio="154" activeSheetId="1"/>
    <customWorkbookView name="georgiana.dobre - Personal View" guid="{C408A2F1-296F-4EAD-B15B-336D73846FDD}" mergeInterval="0" personalView="1" maximized="1" xWindow="1912" yWindow="-8" windowWidth="1936" windowHeight="1056" tabRatio="154" activeSheetId="1"/>
    <customWorkbookView name="ovidiu.dumitrache - Personal View" guid="{FE50EAC0-52A5-4C33-B973-65E93D03D3EA}" mergeInterval="0" personalView="1" maximized="1" xWindow="1912"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raluca.georgescu - Personal View" guid="{901F9774-8BE7-424D-87C2-1026F3FA2E93}" mergeInterval="0" personalView="1" maximized="1" xWindow="-8" yWindow="-8" windowWidth="1936" windowHeight="1056" tabRatio="154" activeSheetId="1"/>
    <customWorkbookView name="cristian.airinei - Personal View" guid="{A5B1481C-EF26-486A-984F-85CDDC2FD94F}" mergeInterval="0" personalView="1" maximized="1" xWindow="-8" yWindow="-8" windowWidth="1936" windowHeight="1056" tabRatio="154" activeSheetId="1"/>
    <customWorkbookView name="steluta.bulaceanu - Personal View" guid="{D2FD7F7E-681B-4254-A0DA-1E308AB96A20}"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2" i="1" l="1"/>
  <c r="Y99" i="1"/>
  <c r="AB31" i="1" l="1"/>
  <c r="V74" i="1"/>
  <c r="S74" i="1"/>
  <c r="AB309" i="1" l="1"/>
  <c r="Y309" i="1"/>
  <c r="V309" i="1"/>
  <c r="S309" i="1"/>
  <c r="AE309" i="1" l="1"/>
  <c r="M309" i="1" s="1"/>
  <c r="AG309" i="1" l="1"/>
  <c r="Y31" i="1"/>
  <c r="V31" i="1"/>
  <c r="S31" i="1"/>
  <c r="AE31" i="1" l="1"/>
  <c r="V308" i="1"/>
  <c r="M31" i="1" l="1"/>
  <c r="AG31" i="1"/>
  <c r="AB86" i="1"/>
  <c r="Y86" i="1"/>
  <c r="V86" i="1"/>
  <c r="S86" i="1"/>
  <c r="AK86" i="1"/>
  <c r="AJ86" i="1"/>
  <c r="AE86" i="1" l="1"/>
  <c r="AG86" i="1" l="1"/>
  <c r="M86" i="1"/>
  <c r="AB99" i="1" l="1"/>
  <c r="V99" i="1"/>
  <c r="S99" i="1"/>
  <c r="AB80" i="1"/>
  <c r="Y80" i="1"/>
  <c r="V80" i="1"/>
  <c r="S80" i="1"/>
  <c r="Y74" i="1"/>
  <c r="Y73" i="1"/>
  <c r="AB74" i="1"/>
  <c r="AB70" i="1"/>
  <c r="AB69" i="1"/>
  <c r="AB68" i="1"/>
  <c r="Y70" i="1"/>
  <c r="V70" i="1"/>
  <c r="S70" i="1"/>
  <c r="AB22" i="1"/>
  <c r="Y22" i="1"/>
  <c r="S22" i="1"/>
  <c r="V22" i="1"/>
  <c r="AE74" i="1" l="1"/>
  <c r="AE80" i="1"/>
  <c r="AE99" i="1"/>
  <c r="AE70" i="1"/>
  <c r="AE22" i="1"/>
  <c r="AK138" i="1"/>
  <c r="AJ138" i="1"/>
  <c r="AG70" i="1" l="1"/>
  <c r="AG99" i="1"/>
  <c r="AG80" i="1"/>
  <c r="AG22" i="1"/>
  <c r="AG74" i="1"/>
  <c r="M80" i="1"/>
  <c r="M74" i="1"/>
  <c r="M99" i="1"/>
  <c r="M70" i="1"/>
  <c r="M22" i="1"/>
  <c r="AJ245" i="1" l="1"/>
  <c r="AJ261" i="1"/>
  <c r="AJ237" i="1"/>
  <c r="AJ275" i="1"/>
  <c r="AB36" i="1" l="1"/>
  <c r="Y36" i="1"/>
  <c r="V36" i="1"/>
  <c r="S36" i="1"/>
  <c r="AE36" i="1" l="1"/>
  <c r="AJ185" i="1"/>
  <c r="M36" i="1" l="1"/>
  <c r="AG36" i="1"/>
  <c r="AK264" i="1"/>
  <c r="AJ252" i="1"/>
  <c r="AK249" i="1"/>
  <c r="AJ249" i="1"/>
  <c r="AJ222" i="1"/>
  <c r="AJ201" i="1"/>
  <c r="AB58" i="1"/>
  <c r="Y58" i="1"/>
  <c r="V58" i="1"/>
  <c r="S58" i="1"/>
  <c r="AK196" i="1"/>
  <c r="AJ196" i="1"/>
  <c r="AJ186" i="1"/>
  <c r="AK185" i="1"/>
  <c r="AJ184" i="1"/>
  <c r="AE58" i="1" l="1"/>
  <c r="AG58" i="1" l="1"/>
  <c r="M58" i="1"/>
  <c r="Y66" i="1"/>
  <c r="V66" i="1"/>
  <c r="S66" i="1"/>
  <c r="AJ26" i="1"/>
  <c r="AJ77" i="1"/>
  <c r="AJ270" i="1"/>
  <c r="AJ89" i="1"/>
  <c r="AJ45" i="1"/>
  <c r="AK85" i="1"/>
  <c r="AJ85" i="1"/>
  <c r="AJ72" i="1"/>
  <c r="AE66" i="1" l="1"/>
  <c r="AK218" i="1"/>
  <c r="AJ218" i="1"/>
  <c r="AK186" i="1"/>
  <c r="AJ263" i="1"/>
  <c r="AK226" i="1"/>
  <c r="AJ226" i="1"/>
  <c r="AJ254" i="1"/>
  <c r="AJ255" i="1"/>
  <c r="AJ259" i="1"/>
  <c r="AK199" i="1"/>
  <c r="AJ199" i="1"/>
  <c r="AK272" i="1"/>
  <c r="AJ272" i="1"/>
  <c r="AJ276" i="1"/>
  <c r="AJ285" i="1"/>
  <c r="AJ209" i="1"/>
  <c r="AJ211" i="1"/>
  <c r="AJ232" i="1"/>
  <c r="AK214" i="1"/>
  <c r="AJ214" i="1"/>
  <c r="AK190" i="1"/>
  <c r="AJ190" i="1"/>
  <c r="AJ225" i="1"/>
  <c r="AJ231" i="1"/>
  <c r="AJ191" i="1"/>
  <c r="AK189" i="1"/>
  <c r="AJ189" i="1"/>
  <c r="AJ193" i="1"/>
  <c r="AK197" i="1"/>
  <c r="AK206" i="1"/>
  <c r="AJ206" i="1"/>
  <c r="AJ265" i="1"/>
  <c r="AK247" i="1"/>
  <c r="AJ247" i="1"/>
  <c r="AJ274" i="1"/>
  <c r="AJ283" i="1"/>
  <c r="AJ233" i="1"/>
  <c r="AJ257" i="1"/>
  <c r="AJ243" i="1"/>
  <c r="AJ268" i="1"/>
  <c r="AJ219" i="1"/>
  <c r="AJ238" i="1"/>
  <c r="AK228" i="1"/>
  <c r="AJ228" i="1"/>
  <c r="AJ256" i="1"/>
  <c r="AK213" i="1"/>
  <c r="AJ213" i="1"/>
  <c r="AK195" i="1"/>
  <c r="AJ195" i="1"/>
  <c r="AJ246" i="1"/>
  <c r="AJ235" i="1"/>
  <c r="AJ207" i="1"/>
  <c r="AK194" i="1"/>
  <c r="AJ194" i="1"/>
  <c r="AG66" i="1" l="1"/>
  <c r="M66" i="1"/>
  <c r="AK200" i="1"/>
  <c r="AJ200" i="1"/>
  <c r="AJ188" i="1"/>
  <c r="AK187" i="1"/>
  <c r="AJ187" i="1"/>
  <c r="AJ244" i="1"/>
  <c r="AJ269" i="1"/>
  <c r="AJ253" i="1"/>
  <c r="AJ250" i="1"/>
  <c r="AJ239" i="1"/>
  <c r="AK223" i="1"/>
  <c r="AJ290" i="1"/>
  <c r="AK242" i="1"/>
  <c r="AJ242" i="1"/>
  <c r="AK71" i="1"/>
  <c r="AJ71" i="1"/>
  <c r="AK7" i="1"/>
  <c r="AJ7" i="1"/>
  <c r="AK8" i="1"/>
  <c r="AJ8" i="1"/>
  <c r="AJ114" i="1"/>
  <c r="AK76" i="1"/>
  <c r="AJ76" i="1"/>
  <c r="AJ101" i="1"/>
  <c r="AK124" i="1"/>
  <c r="AJ124" i="1"/>
  <c r="AK182" i="1"/>
  <c r="AJ182" i="1"/>
  <c r="AK28" i="1"/>
  <c r="AJ28" i="1"/>
  <c r="AK16" i="1"/>
  <c r="AJ16" i="1"/>
  <c r="AK51" i="1"/>
  <c r="AK106" i="1"/>
  <c r="AJ106" i="1"/>
  <c r="AK103" i="1"/>
  <c r="AJ103" i="1"/>
  <c r="AK52" i="1"/>
  <c r="AJ52" i="1"/>
  <c r="AK23" i="1"/>
  <c r="AJ23" i="1"/>
  <c r="AK67" i="1"/>
  <c r="AJ67" i="1"/>
  <c r="AK87" i="1"/>
  <c r="AJ87" i="1"/>
  <c r="AJ210" i="1"/>
  <c r="AJ192" i="1"/>
  <c r="AJ163" i="1"/>
  <c r="AJ161" i="1"/>
  <c r="AJ204" i="1"/>
  <c r="AJ158" i="1"/>
  <c r="AJ164" i="1"/>
  <c r="AJ179" i="1"/>
  <c r="AJ178" i="1"/>
  <c r="AJ177" i="1"/>
  <c r="AJ173" i="1"/>
  <c r="AJ171" i="1"/>
  <c r="AJ154" i="1"/>
  <c r="AJ153" i="1"/>
  <c r="AJ152" i="1"/>
  <c r="AJ151" i="1"/>
  <c r="AJ150" i="1"/>
  <c r="AJ148" i="1"/>
  <c r="AJ147" i="1"/>
  <c r="AJ146" i="1"/>
  <c r="AJ145" i="1"/>
  <c r="AJ140" i="1"/>
  <c r="AB254" i="1" l="1"/>
  <c r="AB127" i="1" l="1"/>
  <c r="AB128" i="1"/>
  <c r="Y126" i="1"/>
  <c r="Y127" i="1"/>
  <c r="Y128" i="1"/>
  <c r="V126" i="1"/>
  <c r="V127" i="1"/>
  <c r="V128" i="1"/>
  <c r="S127" i="1"/>
  <c r="S128" i="1"/>
  <c r="S126" i="1"/>
  <c r="AE128" i="1" l="1"/>
  <c r="AE127" i="1"/>
  <c r="AG127" i="1" l="1"/>
  <c r="AG128" i="1"/>
  <c r="M127" i="1"/>
  <c r="M128" i="1"/>
  <c r="AB79" i="1"/>
  <c r="Y79" i="1"/>
  <c r="V79" i="1"/>
  <c r="S79" i="1"/>
  <c r="AB78" i="1"/>
  <c r="AE78" i="1" s="1"/>
  <c r="AE79" i="1" l="1"/>
  <c r="M78" i="1"/>
  <c r="AG78" i="1"/>
  <c r="AG79" i="1" l="1"/>
  <c r="M79" i="1"/>
  <c r="Y69" i="1"/>
  <c r="V69" i="1"/>
  <c r="S69" i="1"/>
  <c r="AE69" i="1" l="1"/>
  <c r="Y47" i="1"/>
  <c r="V47" i="1"/>
  <c r="S47" i="1"/>
  <c r="AG69" i="1" l="1"/>
  <c r="M69" i="1"/>
  <c r="AE47" i="1"/>
  <c r="M47" i="1" l="1"/>
  <c r="AG47" i="1"/>
  <c r="AB130" i="1"/>
  <c r="Y130" i="1"/>
  <c r="V130" i="1"/>
  <c r="S130" i="1"/>
  <c r="AE130" i="1" l="1"/>
  <c r="AG130" i="1" l="1"/>
  <c r="M130" i="1"/>
  <c r="Y109" i="1"/>
  <c r="S109" i="1"/>
  <c r="Y46" i="1" l="1"/>
  <c r="V46" i="1"/>
  <c r="S46" i="1"/>
  <c r="AE46" i="1" l="1"/>
  <c r="AB305" i="1" l="1"/>
  <c r="Y305" i="1"/>
  <c r="S100" i="1" l="1"/>
  <c r="V100" i="1"/>
  <c r="AB102" i="1" l="1"/>
  <c r="AB100" i="1"/>
  <c r="Y102" i="1"/>
  <c r="Y100" i="1"/>
  <c r="V102" i="1"/>
  <c r="S102" i="1"/>
  <c r="AE100" i="1" l="1"/>
  <c r="AE102" i="1"/>
  <c r="AG100" i="1" l="1"/>
  <c r="AG102" i="1"/>
  <c r="M102" i="1"/>
  <c r="M46" i="1"/>
  <c r="AG46" i="1"/>
  <c r="Y50" i="1"/>
  <c r="V50" i="1"/>
  <c r="S50" i="1"/>
  <c r="S49" i="1"/>
  <c r="AB302" i="1"/>
  <c r="Y302" i="1"/>
  <c r="S302" i="1"/>
  <c r="AB72" i="1" l="1"/>
  <c r="AE72" i="1" s="1"/>
  <c r="AB117" i="1"/>
  <c r="Y117" i="1"/>
  <c r="V117" i="1"/>
  <c r="S117" i="1"/>
  <c r="AB116" i="1"/>
  <c r="Y116" i="1"/>
  <c r="V116" i="1"/>
  <c r="S116" i="1"/>
  <c r="AE117" i="1" l="1"/>
  <c r="AE116" i="1"/>
  <c r="M72" i="1"/>
  <c r="AG72" i="1"/>
  <c r="AG116" i="1" l="1"/>
  <c r="AG117" i="1"/>
  <c r="M116" i="1"/>
  <c r="M117" i="1"/>
  <c r="Y299" i="1" l="1"/>
  <c r="AB308" i="1"/>
  <c r="AB307" i="1"/>
  <c r="AB306" i="1"/>
  <c r="AB304" i="1"/>
  <c r="AB303" i="1"/>
  <c r="AB301" i="1"/>
  <c r="Y308" i="1"/>
  <c r="Y307" i="1"/>
  <c r="Y306" i="1"/>
  <c r="Y304" i="1"/>
  <c r="Y303" i="1"/>
  <c r="Y301" i="1"/>
  <c r="V307" i="1"/>
  <c r="V306" i="1"/>
  <c r="V305" i="1"/>
  <c r="V304" i="1"/>
  <c r="V303" i="1"/>
  <c r="V302" i="1"/>
  <c r="V301" i="1"/>
  <c r="S308" i="1"/>
  <c r="S307" i="1"/>
  <c r="S306" i="1"/>
  <c r="S305" i="1"/>
  <c r="S304" i="1"/>
  <c r="S303" i="1"/>
  <c r="S301" i="1"/>
  <c r="AB300" i="1"/>
  <c r="Y300" i="1"/>
  <c r="V300" i="1"/>
  <c r="S300" i="1"/>
  <c r="AB299" i="1"/>
  <c r="V299" i="1"/>
  <c r="S299" i="1"/>
  <c r="V129" i="1"/>
  <c r="AB43" i="1"/>
  <c r="AB42" i="1"/>
  <c r="Y43" i="1"/>
  <c r="Y42" i="1"/>
  <c r="V43" i="1"/>
  <c r="V42" i="1"/>
  <c r="S43" i="1"/>
  <c r="S42" i="1"/>
  <c r="AK53" i="1"/>
  <c r="AJ53" i="1"/>
  <c r="AE303" i="1" l="1"/>
  <c r="AG303" i="1" s="1"/>
  <c r="AE306" i="1"/>
  <c r="AG306" i="1" s="1"/>
  <c r="AE299" i="1"/>
  <c r="M299" i="1" s="1"/>
  <c r="AE42" i="1"/>
  <c r="AE300" i="1"/>
  <c r="M300" i="1" s="1"/>
  <c r="AE307" i="1"/>
  <c r="AG307" i="1" s="1"/>
  <c r="AE43" i="1"/>
  <c r="AG43" i="1" s="1"/>
  <c r="AE302" i="1"/>
  <c r="AE305" i="1"/>
  <c r="AG305" i="1" s="1"/>
  <c r="AE301" i="1"/>
  <c r="AG301" i="1" s="1"/>
  <c r="AE304" i="1"/>
  <c r="AG304" i="1" s="1"/>
  <c r="AE308" i="1"/>
  <c r="M308" i="1" s="1"/>
  <c r="AJ176" i="1"/>
  <c r="AK174" i="1"/>
  <c r="AJ166" i="1"/>
  <c r="AJ165" i="1"/>
  <c r="AJ155" i="1"/>
  <c r="AJ144" i="1"/>
  <c r="M306" i="1" l="1"/>
  <c r="M307" i="1"/>
  <c r="AG308" i="1"/>
  <c r="M43" i="1"/>
  <c r="AG42" i="1"/>
  <c r="M42" i="1"/>
  <c r="M305" i="1"/>
  <c r="AG302" i="1"/>
  <c r="M302" i="1"/>
  <c r="M301" i="1"/>
  <c r="M304" i="1"/>
  <c r="M303" i="1"/>
  <c r="AG299" i="1"/>
  <c r="AG300" i="1"/>
  <c r="AB296" i="1"/>
  <c r="Y296" i="1"/>
  <c r="V296" i="1"/>
  <c r="S296" i="1"/>
  <c r="V297" i="1" l="1"/>
  <c r="S291" i="1" l="1"/>
  <c r="AB82" i="1" l="1"/>
  <c r="Y82" i="1"/>
  <c r="V82" i="1"/>
  <c r="S82" i="1"/>
  <c r="AE82" i="1" l="1"/>
  <c r="S288" i="1"/>
  <c r="AG82" i="1" l="1"/>
  <c r="M82" i="1"/>
  <c r="AB40" i="1"/>
  <c r="Y40" i="1"/>
  <c r="V40" i="1"/>
  <c r="S40" i="1"/>
  <c r="AE40" i="1" l="1"/>
  <c r="AJ170" i="1"/>
  <c r="AJ162" i="1"/>
  <c r="AJ133" i="1"/>
  <c r="AG40" i="1" l="1"/>
  <c r="M40" i="1"/>
  <c r="S101" i="1"/>
  <c r="Y68" i="1" l="1"/>
  <c r="AB278" i="1" l="1"/>
  <c r="Y278" i="1"/>
  <c r="V278" i="1"/>
  <c r="S278" i="1"/>
  <c r="AE278" i="1" l="1"/>
  <c r="AG278" i="1" s="1"/>
  <c r="Y110" i="1"/>
  <c r="M278" i="1" l="1"/>
  <c r="AB64" i="1"/>
  <c r="Y64" i="1"/>
  <c r="V64" i="1"/>
  <c r="S64" i="1"/>
  <c r="AE64" i="1" l="1"/>
  <c r="AG64" i="1" l="1"/>
  <c r="Y113" i="1"/>
  <c r="AB129" i="1"/>
  <c r="Y129" i="1"/>
  <c r="S129" i="1"/>
  <c r="AD272" i="1" l="1"/>
  <c r="AC272" i="1"/>
  <c r="X272" i="1"/>
  <c r="W272" i="1"/>
  <c r="U272" i="1"/>
  <c r="T272" i="1"/>
  <c r="Y20" i="1" l="1"/>
  <c r="V20" i="1"/>
  <c r="S20" i="1"/>
  <c r="AE20" i="1" l="1"/>
  <c r="AB90" i="1"/>
  <c r="Y90" i="1"/>
  <c r="V90" i="1"/>
  <c r="S90" i="1"/>
  <c r="AG20" i="1" l="1"/>
  <c r="AE90" i="1"/>
  <c r="AG90" i="1" l="1"/>
  <c r="M90" i="1"/>
  <c r="M64" i="1"/>
  <c r="M48" i="1"/>
  <c r="AB85" i="1" l="1"/>
  <c r="T85" i="1"/>
  <c r="Y45" i="1" l="1"/>
  <c r="S45" i="1"/>
  <c r="AB63" i="1"/>
  <c r="Y63" i="1"/>
  <c r="V63" i="1"/>
  <c r="S63" i="1"/>
  <c r="AE63" i="1" l="1"/>
  <c r="S91" i="1"/>
  <c r="M63" i="1" l="1"/>
  <c r="AG63" i="1"/>
  <c r="Y95" i="1" l="1"/>
  <c r="AJ168" i="1" l="1"/>
  <c r="AJ141" i="1" l="1"/>
  <c r="AB271" i="1" l="1"/>
  <c r="AB272" i="1"/>
  <c r="AB273" i="1"/>
  <c r="AB274" i="1"/>
  <c r="AB275" i="1"/>
  <c r="AB276" i="1"/>
  <c r="AB277" i="1"/>
  <c r="AB279" i="1"/>
  <c r="AB280" i="1"/>
  <c r="AB281" i="1"/>
  <c r="AB282" i="1"/>
  <c r="AB101" i="1"/>
  <c r="AB283" i="1"/>
  <c r="AB284" i="1"/>
  <c r="AB285" i="1"/>
  <c r="AB286" i="1"/>
  <c r="AB287" i="1"/>
  <c r="AB288" i="1"/>
  <c r="AB289" i="1"/>
  <c r="AB290" i="1"/>
  <c r="AB291" i="1"/>
  <c r="AB292" i="1"/>
  <c r="AB293" i="1"/>
  <c r="AB294" i="1"/>
  <c r="AB295" i="1"/>
  <c r="AB297" i="1"/>
  <c r="Y271" i="1"/>
  <c r="Y272" i="1"/>
  <c r="Y273" i="1"/>
  <c r="Y274" i="1"/>
  <c r="Y275" i="1"/>
  <c r="Y276" i="1"/>
  <c r="Y277" i="1"/>
  <c r="Y279" i="1"/>
  <c r="Y280" i="1"/>
  <c r="Y281" i="1"/>
  <c r="Y282" i="1"/>
  <c r="Y101" i="1"/>
  <c r="Y283" i="1"/>
  <c r="Y284" i="1"/>
  <c r="Y285" i="1"/>
  <c r="Y286" i="1"/>
  <c r="Y287" i="1"/>
  <c r="Y288" i="1"/>
  <c r="Y289" i="1"/>
  <c r="Y290" i="1"/>
  <c r="Y291" i="1"/>
  <c r="Y292" i="1"/>
  <c r="Y293" i="1"/>
  <c r="Y294" i="1"/>
  <c r="Y295" i="1"/>
  <c r="Y297" i="1"/>
  <c r="V271" i="1"/>
  <c r="V272" i="1"/>
  <c r="V273" i="1"/>
  <c r="V274" i="1"/>
  <c r="V275" i="1"/>
  <c r="V276" i="1"/>
  <c r="V277" i="1"/>
  <c r="V279" i="1"/>
  <c r="V280" i="1"/>
  <c r="V281" i="1"/>
  <c r="V282" i="1"/>
  <c r="V101" i="1"/>
  <c r="V283" i="1"/>
  <c r="V284" i="1"/>
  <c r="V285" i="1"/>
  <c r="V286" i="1"/>
  <c r="V287" i="1"/>
  <c r="V288" i="1"/>
  <c r="V289" i="1"/>
  <c r="V290" i="1"/>
  <c r="V291" i="1"/>
  <c r="V292" i="1"/>
  <c r="V293" i="1"/>
  <c r="V294" i="1"/>
  <c r="V295" i="1"/>
  <c r="S271" i="1"/>
  <c r="S272" i="1"/>
  <c r="S273" i="1"/>
  <c r="S274" i="1"/>
  <c r="S275" i="1"/>
  <c r="S276" i="1"/>
  <c r="S277" i="1"/>
  <c r="S279" i="1"/>
  <c r="S280" i="1"/>
  <c r="S281" i="1"/>
  <c r="S282" i="1"/>
  <c r="S283" i="1"/>
  <c r="S284" i="1"/>
  <c r="S285" i="1"/>
  <c r="S286" i="1"/>
  <c r="S287" i="1"/>
  <c r="S289" i="1"/>
  <c r="S290" i="1"/>
  <c r="S292" i="1"/>
  <c r="S293" i="1"/>
  <c r="S294" i="1"/>
  <c r="S295" i="1"/>
  <c r="S297" i="1"/>
  <c r="AE297" i="1" l="1"/>
  <c r="AG297" i="1" s="1"/>
  <c r="AE293" i="1"/>
  <c r="M293" i="1" s="1"/>
  <c r="AE289" i="1"/>
  <c r="M289" i="1" s="1"/>
  <c r="AE285" i="1"/>
  <c r="AG285" i="1" s="1"/>
  <c r="AE282" i="1"/>
  <c r="AG282" i="1" s="1"/>
  <c r="AE275" i="1"/>
  <c r="M275" i="1" s="1"/>
  <c r="AE271" i="1"/>
  <c r="AG271" i="1" s="1"/>
  <c r="AE294" i="1"/>
  <c r="AG294" i="1" s="1"/>
  <c r="AE290" i="1"/>
  <c r="AG290" i="1" s="1"/>
  <c r="AE286" i="1"/>
  <c r="AG286" i="1" s="1"/>
  <c r="AE101" i="1"/>
  <c r="AE279" i="1"/>
  <c r="AG279" i="1" s="1"/>
  <c r="AE272" i="1"/>
  <c r="AG272" i="1" s="1"/>
  <c r="AE295" i="1"/>
  <c r="AG295" i="1" s="1"/>
  <c r="AE291" i="1"/>
  <c r="AG291" i="1" s="1"/>
  <c r="AE287" i="1"/>
  <c r="AG287" i="1" s="1"/>
  <c r="AE283" i="1"/>
  <c r="AG283" i="1" s="1"/>
  <c r="AE280" i="1"/>
  <c r="AG280" i="1" s="1"/>
  <c r="AE276" i="1"/>
  <c r="AG276" i="1" s="1"/>
  <c r="AE273" i="1"/>
  <c r="AG273" i="1" s="1"/>
  <c r="AE296" i="1"/>
  <c r="M296" i="1" s="1"/>
  <c r="AE292" i="1"/>
  <c r="AG292" i="1" s="1"/>
  <c r="AE288" i="1"/>
  <c r="AG288" i="1" s="1"/>
  <c r="AE284" i="1"/>
  <c r="AG284" i="1" s="1"/>
  <c r="AE281" i="1"/>
  <c r="AG281" i="1" s="1"/>
  <c r="AE277" i="1"/>
  <c r="AG277" i="1" s="1"/>
  <c r="AE274" i="1"/>
  <c r="AG274" i="1" s="1"/>
  <c r="Z89" i="1"/>
  <c r="W89" i="1"/>
  <c r="T89" i="1"/>
  <c r="AG101" i="1" l="1"/>
  <c r="M292" i="1"/>
  <c r="AG293" i="1"/>
  <c r="M297" i="1"/>
  <c r="M277" i="1"/>
  <c r="M282" i="1"/>
  <c r="M276" i="1"/>
  <c r="M101" i="1"/>
  <c r="M279" i="1"/>
  <c r="M294" i="1"/>
  <c r="M291" i="1"/>
  <c r="M271" i="1"/>
  <c r="M285" i="1"/>
  <c r="M280" i="1"/>
  <c r="M295" i="1"/>
  <c r="AG275" i="1"/>
  <c r="AG289" i="1"/>
  <c r="M273" i="1"/>
  <c r="M288" i="1"/>
  <c r="M284" i="1"/>
  <c r="M281" i="1"/>
  <c r="M286" i="1"/>
  <c r="M287" i="1"/>
  <c r="M290" i="1"/>
  <c r="AG296" i="1"/>
  <c r="M283" i="1"/>
  <c r="M272" i="1"/>
  <c r="M274" i="1"/>
  <c r="Y57" i="1"/>
  <c r="AB262" i="1" l="1"/>
  <c r="Y262" i="1"/>
  <c r="V262" i="1"/>
  <c r="S262" i="1"/>
  <c r="AE262" i="1" l="1"/>
  <c r="AG262" i="1" s="1"/>
  <c r="S260" i="1"/>
  <c r="M262" i="1" l="1"/>
  <c r="AB126" i="1" l="1"/>
  <c r="AE126" i="1" s="1"/>
  <c r="AB26" i="1"/>
  <c r="Y26" i="1"/>
  <c r="V26" i="1"/>
  <c r="S26" i="1"/>
  <c r="M126" i="1" l="1"/>
  <c r="AG126" i="1"/>
  <c r="AE26" i="1"/>
  <c r="M26" i="1" s="1"/>
  <c r="V37" i="1"/>
  <c r="AG26" i="1" l="1"/>
  <c r="AB39" i="1"/>
  <c r="AB41" i="1"/>
  <c r="Y39" i="1"/>
  <c r="Y41" i="1"/>
  <c r="V39" i="1"/>
  <c r="V41" i="1"/>
  <c r="S39" i="1"/>
  <c r="S41" i="1"/>
  <c r="AE41" i="1" l="1"/>
  <c r="AG41" i="1" s="1"/>
  <c r="AE39" i="1"/>
  <c r="V87" i="1"/>
  <c r="M41" i="1" l="1"/>
  <c r="AG39" i="1"/>
  <c r="M39" i="1"/>
  <c r="AE19" i="1"/>
  <c r="M19" i="1" l="1"/>
  <c r="S248" i="1"/>
  <c r="AB93" i="1" l="1"/>
  <c r="Y93" i="1"/>
  <c r="V93" i="1"/>
  <c r="S93" i="1"/>
  <c r="AE93" i="1" l="1"/>
  <c r="AG93" i="1" l="1"/>
  <c r="M93" i="1"/>
  <c r="AB253" i="1"/>
  <c r="AB255" i="1"/>
  <c r="AB256" i="1"/>
  <c r="AB257" i="1"/>
  <c r="AB258" i="1"/>
  <c r="AB259" i="1"/>
  <c r="AB260" i="1"/>
  <c r="AB261" i="1"/>
  <c r="Y253" i="1"/>
  <c r="Y254" i="1"/>
  <c r="Y255" i="1"/>
  <c r="Y256" i="1"/>
  <c r="Y257" i="1"/>
  <c r="Y258" i="1"/>
  <c r="Y259" i="1"/>
  <c r="Y260" i="1"/>
  <c r="Y261" i="1"/>
  <c r="V253" i="1"/>
  <c r="V254" i="1"/>
  <c r="V255" i="1"/>
  <c r="V256" i="1"/>
  <c r="V257" i="1"/>
  <c r="V258" i="1"/>
  <c r="V259" i="1"/>
  <c r="V260" i="1"/>
  <c r="V261" i="1"/>
  <c r="S253" i="1"/>
  <c r="S254" i="1"/>
  <c r="S255" i="1"/>
  <c r="S256" i="1"/>
  <c r="S257" i="1"/>
  <c r="S258" i="1"/>
  <c r="S259" i="1"/>
  <c r="S261" i="1"/>
  <c r="AB249" i="1"/>
  <c r="AB250" i="1"/>
  <c r="AB251" i="1"/>
  <c r="AB252" i="1"/>
  <c r="AB263" i="1"/>
  <c r="AB264" i="1"/>
  <c r="AB265" i="1"/>
  <c r="AB266" i="1"/>
  <c r="AB267" i="1"/>
  <c r="AB268" i="1"/>
  <c r="AB269" i="1"/>
  <c r="AB270" i="1"/>
  <c r="AB298" i="1"/>
  <c r="Y249" i="1"/>
  <c r="Y250" i="1"/>
  <c r="Y251" i="1"/>
  <c r="Y252" i="1"/>
  <c r="Y263" i="1"/>
  <c r="Y264" i="1"/>
  <c r="Y265" i="1"/>
  <c r="Y266" i="1"/>
  <c r="Y267" i="1"/>
  <c r="Y268" i="1"/>
  <c r="V249" i="1"/>
  <c r="V250" i="1"/>
  <c r="V251" i="1"/>
  <c r="V252" i="1"/>
  <c r="V263" i="1"/>
  <c r="V264" i="1"/>
  <c r="V265" i="1"/>
  <c r="V266" i="1"/>
  <c r="V267" i="1"/>
  <c r="V268" i="1"/>
  <c r="V269" i="1"/>
  <c r="S249" i="1"/>
  <c r="S251" i="1"/>
  <c r="S252" i="1"/>
  <c r="S263" i="1"/>
  <c r="S264" i="1"/>
  <c r="S265" i="1"/>
  <c r="S266" i="1"/>
  <c r="S267" i="1"/>
  <c r="S268" i="1"/>
  <c r="Y269" i="1"/>
  <c r="S269" i="1"/>
  <c r="AE256" i="1" l="1"/>
  <c r="M256" i="1" s="1"/>
  <c r="AE260" i="1"/>
  <c r="AG260" i="1" s="1"/>
  <c r="AE268" i="1"/>
  <c r="AG268" i="1" s="1"/>
  <c r="AE264" i="1"/>
  <c r="AG264" i="1" s="1"/>
  <c r="AE250" i="1"/>
  <c r="AG250" i="1" s="1"/>
  <c r="AE263" i="1"/>
  <c r="AG263" i="1" s="1"/>
  <c r="AE265" i="1"/>
  <c r="AG265" i="1" s="1"/>
  <c r="AE251" i="1"/>
  <c r="AG251" i="1" s="1"/>
  <c r="AE258" i="1"/>
  <c r="AG258" i="1" s="1"/>
  <c r="AE254" i="1"/>
  <c r="AG254" i="1" s="1"/>
  <c r="AE259" i="1"/>
  <c r="AG259" i="1" s="1"/>
  <c r="AE255" i="1"/>
  <c r="M255" i="1" s="1"/>
  <c r="AE249" i="1"/>
  <c r="AG249" i="1" s="1"/>
  <c r="AE269" i="1"/>
  <c r="M269" i="1" s="1"/>
  <c r="AE266" i="1"/>
  <c r="M266" i="1" s="1"/>
  <c r="AE252" i="1"/>
  <c r="AG252" i="1" s="1"/>
  <c r="AE267" i="1"/>
  <c r="AG267" i="1" s="1"/>
  <c r="AE261" i="1"/>
  <c r="AG261" i="1" s="1"/>
  <c r="AE257" i="1"/>
  <c r="AG257" i="1" s="1"/>
  <c r="AE253" i="1"/>
  <c r="AG253" i="1" s="1"/>
  <c r="M265" i="1" l="1"/>
  <c r="M259" i="1"/>
  <c r="M254" i="1"/>
  <c r="M253" i="1"/>
  <c r="M258" i="1"/>
  <c r="M252" i="1"/>
  <c r="M264" i="1"/>
  <c r="M263" i="1"/>
  <c r="M257" i="1"/>
  <c r="AG255" i="1"/>
  <c r="AG256" i="1"/>
  <c r="M267" i="1"/>
  <c r="M249" i="1"/>
  <c r="M260" i="1"/>
  <c r="M251" i="1"/>
  <c r="M250" i="1"/>
  <c r="AG266" i="1"/>
  <c r="M261" i="1"/>
  <c r="AG269" i="1"/>
  <c r="M268" i="1"/>
  <c r="AB11" i="1" l="1"/>
  <c r="AB12" i="1"/>
  <c r="Y11" i="1"/>
  <c r="Y12" i="1"/>
  <c r="V11" i="1"/>
  <c r="V12" i="1"/>
  <c r="S11" i="1"/>
  <c r="S12" i="1"/>
  <c r="Y219" i="1"/>
  <c r="AE11" i="1" l="1"/>
  <c r="AE12" i="1"/>
  <c r="S10" i="1"/>
  <c r="AG12" i="1" l="1"/>
  <c r="AG11" i="1"/>
  <c r="M12" i="1"/>
  <c r="M11" i="1"/>
  <c r="AB242" i="1"/>
  <c r="AB243" i="1"/>
  <c r="AB244" i="1"/>
  <c r="AB245" i="1"/>
  <c r="AB246" i="1"/>
  <c r="AB247" i="1"/>
  <c r="AB248" i="1"/>
  <c r="Y242" i="1"/>
  <c r="Y243" i="1"/>
  <c r="Y244" i="1"/>
  <c r="Y245" i="1"/>
  <c r="Y246" i="1"/>
  <c r="Y247" i="1"/>
  <c r="Y248" i="1"/>
  <c r="V242" i="1"/>
  <c r="V243" i="1"/>
  <c r="V244" i="1"/>
  <c r="V245" i="1"/>
  <c r="V246" i="1"/>
  <c r="V247" i="1"/>
  <c r="V248" i="1"/>
  <c r="S242" i="1"/>
  <c r="S243" i="1"/>
  <c r="S244" i="1"/>
  <c r="S245" i="1"/>
  <c r="S246" i="1"/>
  <c r="S247" i="1"/>
  <c r="AE246" i="1" l="1"/>
  <c r="AG246" i="1" s="1"/>
  <c r="AE248" i="1"/>
  <c r="AG248" i="1" s="1"/>
  <c r="AE247" i="1"/>
  <c r="AG247" i="1" s="1"/>
  <c r="AE245" i="1"/>
  <c r="AG245" i="1" s="1"/>
  <c r="AE243" i="1"/>
  <c r="AG243" i="1" s="1"/>
  <c r="AE242" i="1"/>
  <c r="AG242" i="1" s="1"/>
  <c r="AE244" i="1"/>
  <c r="AG244" i="1" s="1"/>
  <c r="S119" i="1"/>
  <c r="M244" i="1" l="1"/>
  <c r="M243" i="1"/>
  <c r="M248" i="1"/>
  <c r="M247" i="1"/>
  <c r="M246" i="1"/>
  <c r="M242" i="1"/>
  <c r="M245" i="1"/>
  <c r="S239" i="1"/>
  <c r="S138" i="1" l="1"/>
  <c r="S235" i="1" l="1"/>
  <c r="AB119" i="1" l="1"/>
  <c r="Y119" i="1"/>
  <c r="V119" i="1"/>
  <c r="AE119" i="1" l="1"/>
  <c r="AG119" i="1" s="1"/>
  <c r="M119" i="1" l="1"/>
  <c r="AB97" i="1"/>
  <c r="Y97" i="1"/>
  <c r="V97" i="1"/>
  <c r="S97" i="1"/>
  <c r="AE97" i="1" l="1"/>
  <c r="AB231" i="1"/>
  <c r="AB230" i="1"/>
  <c r="Y230" i="1"/>
  <c r="AG97" i="1" l="1"/>
  <c r="M97" i="1"/>
  <c r="AB121" i="1"/>
  <c r="Y121" i="1"/>
  <c r="V121" i="1"/>
  <c r="S121" i="1"/>
  <c r="AB229" i="1"/>
  <c r="V229" i="1"/>
  <c r="S229" i="1"/>
  <c r="AB232" i="1"/>
  <c r="AB233" i="1"/>
  <c r="AB234" i="1"/>
  <c r="AB235" i="1"/>
  <c r="AB236" i="1"/>
  <c r="AB237" i="1"/>
  <c r="AB238" i="1"/>
  <c r="AB239" i="1"/>
  <c r="AB240" i="1"/>
  <c r="AB241" i="1"/>
  <c r="Y231" i="1"/>
  <c r="Y232" i="1"/>
  <c r="Y233" i="1"/>
  <c r="Y234" i="1"/>
  <c r="Y235" i="1"/>
  <c r="Y236" i="1"/>
  <c r="Y237" i="1"/>
  <c r="Y238" i="1"/>
  <c r="Y239" i="1"/>
  <c r="Y240" i="1"/>
  <c r="Y241" i="1"/>
  <c r="Y270" i="1"/>
  <c r="Y298" i="1"/>
  <c r="V230" i="1"/>
  <c r="V231" i="1"/>
  <c r="V232" i="1"/>
  <c r="V233" i="1"/>
  <c r="V234" i="1"/>
  <c r="V235" i="1"/>
  <c r="V236" i="1"/>
  <c r="V237" i="1"/>
  <c r="V238" i="1"/>
  <c r="V239" i="1"/>
  <c r="V240" i="1"/>
  <c r="V241" i="1"/>
  <c r="V270" i="1"/>
  <c r="V298" i="1"/>
  <c r="S230" i="1"/>
  <c r="S231" i="1"/>
  <c r="S232" i="1"/>
  <c r="S233" i="1"/>
  <c r="S234" i="1"/>
  <c r="S236" i="1"/>
  <c r="S237" i="1"/>
  <c r="S238" i="1"/>
  <c r="S240" i="1"/>
  <c r="S241" i="1"/>
  <c r="S270" i="1"/>
  <c r="S298" i="1"/>
  <c r="AE237" i="1" l="1"/>
  <c r="AE235" i="1"/>
  <c r="AE239" i="1"/>
  <c r="AG239" i="1" s="1"/>
  <c r="AE241" i="1"/>
  <c r="AG241" i="1" s="1"/>
  <c r="AE233" i="1"/>
  <c r="AG233" i="1" s="1"/>
  <c r="AE231" i="1"/>
  <c r="AG231" i="1" s="1"/>
  <c r="AE240" i="1"/>
  <c r="AG240" i="1" s="1"/>
  <c r="AE236" i="1"/>
  <c r="AE232" i="1"/>
  <c r="AG232" i="1" s="1"/>
  <c r="AE298" i="1"/>
  <c r="AG298" i="1" s="1"/>
  <c r="AE121" i="1"/>
  <c r="AE229" i="1"/>
  <c r="AG229" i="1" s="1"/>
  <c r="AE270" i="1"/>
  <c r="AG270" i="1" s="1"/>
  <c r="AE238" i="1"/>
  <c r="AG238" i="1" s="1"/>
  <c r="AE234" i="1"/>
  <c r="AG234" i="1" s="1"/>
  <c r="AE230" i="1"/>
  <c r="Y228" i="1"/>
  <c r="AB228" i="1"/>
  <c r="V228" i="1"/>
  <c r="S228" i="1"/>
  <c r="M270" i="1" l="1"/>
  <c r="M234" i="1"/>
  <c r="M298" i="1"/>
  <c r="AG121" i="1"/>
  <c r="AG237" i="1"/>
  <c r="AG236" i="1"/>
  <c r="M236" i="1"/>
  <c r="AG235" i="1"/>
  <c r="M235" i="1"/>
  <c r="M239" i="1"/>
  <c r="M233" i="1"/>
  <c r="M241" i="1"/>
  <c r="M121" i="1"/>
  <c r="M231" i="1"/>
  <c r="M240" i="1"/>
  <c r="M238" i="1"/>
  <c r="M237" i="1"/>
  <c r="M232" i="1"/>
  <c r="AG230" i="1"/>
  <c r="M230" i="1"/>
  <c r="M229" i="1"/>
  <c r="AE228" i="1"/>
  <c r="AG228" i="1" s="1"/>
  <c r="AB227" i="1"/>
  <c r="Y227" i="1"/>
  <c r="V227" i="1"/>
  <c r="S227" i="1"/>
  <c r="M228" i="1" l="1"/>
  <c r="AE227" i="1"/>
  <c r="AG227" i="1" s="1"/>
  <c r="AB212" i="1"/>
  <c r="M227" i="1" l="1"/>
  <c r="V108" i="1"/>
  <c r="Y108" i="1"/>
  <c r="AB107" i="1"/>
  <c r="Y107" i="1"/>
  <c r="V107" i="1"/>
  <c r="AB108" i="1"/>
  <c r="S108" i="1"/>
  <c r="AE108" i="1" l="1"/>
  <c r="AE219" i="1"/>
  <c r="AG108" i="1" l="1"/>
  <c r="M108" i="1"/>
  <c r="S216" i="1"/>
  <c r="S217" i="1"/>
  <c r="S218" i="1"/>
  <c r="S220" i="1"/>
  <c r="S221" i="1"/>
  <c r="S222" i="1"/>
  <c r="S223" i="1"/>
  <c r="S224" i="1"/>
  <c r="AB211" i="1" l="1"/>
  <c r="AB213" i="1"/>
  <c r="AB214" i="1"/>
  <c r="AB215" i="1"/>
  <c r="AB216" i="1"/>
  <c r="AB217" i="1"/>
  <c r="AB218" i="1"/>
  <c r="AB220" i="1"/>
  <c r="AB221" i="1"/>
  <c r="AB222" i="1"/>
  <c r="AB223" i="1"/>
  <c r="AB224" i="1"/>
  <c r="AB225" i="1"/>
  <c r="AB226" i="1"/>
  <c r="Y213" i="1"/>
  <c r="Y214" i="1"/>
  <c r="Y215" i="1"/>
  <c r="Y216" i="1"/>
  <c r="Y217" i="1"/>
  <c r="Y218" i="1"/>
  <c r="Y220" i="1"/>
  <c r="Y221" i="1"/>
  <c r="Y222" i="1"/>
  <c r="Y223" i="1"/>
  <c r="Y224" i="1"/>
  <c r="Y225" i="1"/>
  <c r="Y226" i="1"/>
  <c r="V215" i="1"/>
  <c r="V216" i="1"/>
  <c r="V217" i="1"/>
  <c r="V218" i="1"/>
  <c r="V220" i="1"/>
  <c r="V221" i="1"/>
  <c r="V222" i="1"/>
  <c r="V223" i="1"/>
  <c r="V224" i="1"/>
  <c r="V225" i="1"/>
  <c r="V226" i="1"/>
  <c r="S215" i="1"/>
  <c r="S225" i="1"/>
  <c r="AE218" i="1" l="1"/>
  <c r="AE222" i="1"/>
  <c r="AG222" i="1" s="1"/>
  <c r="AE221" i="1"/>
  <c r="AE224" i="1"/>
  <c r="M224" i="1" s="1"/>
  <c r="AE220" i="1"/>
  <c r="AE225" i="1"/>
  <c r="AG225" i="1" s="1"/>
  <c r="AE217" i="1"/>
  <c r="AE223" i="1"/>
  <c r="AG223" i="1" s="1"/>
  <c r="AE216" i="1"/>
  <c r="AE215" i="1"/>
  <c r="S23" i="1"/>
  <c r="Y23" i="1"/>
  <c r="V23" i="1"/>
  <c r="M216" i="1" l="1"/>
  <c r="M220" i="1"/>
  <c r="M218" i="1"/>
  <c r="AG215" i="1"/>
  <c r="AG221" i="1"/>
  <c r="AG219" i="1"/>
  <c r="M219" i="1"/>
  <c r="M222" i="1"/>
  <c r="AG217" i="1"/>
  <c r="AG218" i="1"/>
  <c r="M217" i="1"/>
  <c r="AG224" i="1"/>
  <c r="AG220" i="1"/>
  <c r="M221" i="1"/>
  <c r="M225" i="1"/>
  <c r="M223" i="1"/>
  <c r="AG216" i="1"/>
  <c r="M215" i="1"/>
  <c r="AE23" i="1"/>
  <c r="S210" i="1"/>
  <c r="AB210" i="1"/>
  <c r="AG23" i="1" l="1"/>
  <c r="M23" i="1"/>
  <c r="Y209" i="1"/>
  <c r="Y208" i="1"/>
  <c r="V209" i="1"/>
  <c r="V208" i="1"/>
  <c r="S209" i="1"/>
  <c r="S208" i="1"/>
  <c r="AB88" i="1" l="1"/>
  <c r="Y88" i="1"/>
  <c r="V88" i="1"/>
  <c r="S88" i="1"/>
  <c r="AE88" i="1" l="1"/>
  <c r="AB208" i="1"/>
  <c r="AE208" i="1" s="1"/>
  <c r="AB209" i="1"/>
  <c r="AE209" i="1" s="1"/>
  <c r="Y210" i="1"/>
  <c r="Y211" i="1"/>
  <c r="Y212" i="1"/>
  <c r="V210" i="1"/>
  <c r="V211" i="1"/>
  <c r="V212" i="1"/>
  <c r="V213" i="1"/>
  <c r="V214" i="1"/>
  <c r="S211" i="1"/>
  <c r="S212" i="1"/>
  <c r="S213" i="1"/>
  <c r="S214" i="1"/>
  <c r="S226" i="1"/>
  <c r="AE226" i="1" s="1"/>
  <c r="AG226" i="1" s="1"/>
  <c r="AG209" i="1" l="1"/>
  <c r="AG88" i="1"/>
  <c r="AE212" i="1"/>
  <c r="AE213" i="1"/>
  <c r="AE211" i="1"/>
  <c r="AE214" i="1"/>
  <c r="AE210" i="1"/>
  <c r="M88" i="1"/>
  <c r="AG208" i="1"/>
  <c r="M208" i="1"/>
  <c r="AB206" i="1"/>
  <c r="Y206" i="1"/>
  <c r="V206" i="1"/>
  <c r="S206" i="1"/>
  <c r="M212" i="1" l="1"/>
  <c r="M214" i="1"/>
  <c r="M211" i="1"/>
  <c r="AG213" i="1"/>
  <c r="M213" i="1"/>
  <c r="M226" i="1"/>
  <c r="AG211" i="1"/>
  <c r="M210" i="1"/>
  <c r="AG210" i="1"/>
  <c r="AG212" i="1"/>
  <c r="AG214" i="1"/>
  <c r="AE206" i="1"/>
  <c r="S205" i="1"/>
  <c r="M206" i="1" l="1"/>
  <c r="AG206" i="1"/>
  <c r="AB204" i="1" l="1"/>
  <c r="Y204" i="1"/>
  <c r="V204" i="1"/>
  <c r="S204" i="1"/>
  <c r="AE204" i="1" l="1"/>
  <c r="M204" i="1" l="1"/>
  <c r="AG204" i="1"/>
  <c r="V158" i="1"/>
  <c r="V132" i="1" l="1"/>
  <c r="V133" i="1"/>
  <c r="V134" i="1"/>
  <c r="V135" i="1"/>
  <c r="V136" i="1"/>
  <c r="V137" i="1"/>
  <c r="V139" i="1"/>
  <c r="V140" i="1"/>
  <c r="V141" i="1"/>
  <c r="V142" i="1"/>
  <c r="V143" i="1"/>
  <c r="V144" i="1"/>
  <c r="V145" i="1"/>
  <c r="V146" i="1"/>
  <c r="V147" i="1"/>
  <c r="V148" i="1"/>
  <c r="V149" i="1"/>
  <c r="V150" i="1"/>
  <c r="V151" i="1"/>
  <c r="V152" i="1"/>
  <c r="V153" i="1"/>
  <c r="V154" i="1"/>
  <c r="V155" i="1"/>
  <c r="V156" i="1"/>
  <c r="V157"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5" i="1"/>
  <c r="V207" i="1"/>
  <c r="Y124" i="1" l="1"/>
  <c r="Y125" i="1"/>
  <c r="Y123" i="1"/>
  <c r="S124" i="1"/>
  <c r="S125" i="1"/>
  <c r="S123" i="1"/>
  <c r="Y122" i="1"/>
  <c r="Y120" i="1"/>
  <c r="Y118" i="1"/>
  <c r="Y115" i="1"/>
  <c r="S122" i="1"/>
  <c r="S120" i="1"/>
  <c r="S118" i="1"/>
  <c r="S115" i="1"/>
  <c r="S107" i="1"/>
  <c r="S113" i="1"/>
  <c r="S112" i="1"/>
  <c r="S110" i="1"/>
  <c r="S104" i="1"/>
  <c r="S105" i="1"/>
  <c r="V104" i="1"/>
  <c r="V105" i="1"/>
  <c r="Y104" i="1"/>
  <c r="Y105" i="1"/>
  <c r="AB98" i="1"/>
  <c r="Y98" i="1"/>
  <c r="S98" i="1"/>
  <c r="S95" i="1"/>
  <c r="Y91" i="1"/>
  <c r="S92" i="1"/>
  <c r="S87" i="1"/>
  <c r="Y85" i="1"/>
  <c r="V85" i="1"/>
  <c r="S83" i="1"/>
  <c r="AB76" i="1"/>
  <c r="AB77" i="1"/>
  <c r="Y76" i="1"/>
  <c r="Y77" i="1"/>
  <c r="V77" i="1"/>
  <c r="S76" i="1"/>
  <c r="S77" i="1"/>
  <c r="AB54" i="1"/>
  <c r="AB55" i="1"/>
  <c r="Y55" i="1"/>
  <c r="Y54" i="1"/>
  <c r="V55" i="1"/>
  <c r="S55" i="1"/>
  <c r="S68" i="1"/>
  <c r="AB62" i="1"/>
  <c r="AB65" i="1"/>
  <c r="Y62" i="1"/>
  <c r="Y65" i="1"/>
  <c r="V62" i="1"/>
  <c r="V65" i="1"/>
  <c r="S62" i="1"/>
  <c r="S65" i="1"/>
  <c r="AB60" i="1"/>
  <c r="Y60" i="1"/>
  <c r="V60" i="1"/>
  <c r="S60" i="1"/>
  <c r="Y56" i="1"/>
  <c r="S57" i="1"/>
  <c r="S56" i="1"/>
  <c r="S54" i="1"/>
  <c r="S53" i="1"/>
  <c r="Y52" i="1"/>
  <c r="S52" i="1"/>
  <c r="V51" i="1"/>
  <c r="Y51" i="1"/>
  <c r="AB51" i="1"/>
  <c r="Y38" i="1"/>
  <c r="S38" i="1"/>
  <c r="Y34" i="1"/>
  <c r="Y35" i="1"/>
  <c r="V34" i="1"/>
  <c r="V35" i="1"/>
  <c r="S34" i="1"/>
  <c r="S35" i="1"/>
  <c r="Y33" i="1"/>
  <c r="S33" i="1"/>
  <c r="AE107" i="1" l="1"/>
  <c r="AE77" i="1"/>
  <c r="AE60" i="1"/>
  <c r="AE55" i="1"/>
  <c r="AG55" i="1" s="1"/>
  <c r="AE65" i="1"/>
  <c r="AE62" i="1"/>
  <c r="AB33" i="1"/>
  <c r="AB34" i="1"/>
  <c r="AE34" i="1" s="1"/>
  <c r="AB35" i="1"/>
  <c r="AE35" i="1" s="1"/>
  <c r="AB37" i="1"/>
  <c r="AB38" i="1"/>
  <c r="AB44" i="1"/>
  <c r="AB45" i="1"/>
  <c r="AB49" i="1"/>
  <c r="AB50" i="1"/>
  <c r="AB52" i="1"/>
  <c r="AB53" i="1"/>
  <c r="AB56" i="1"/>
  <c r="AB57" i="1"/>
  <c r="AB59" i="1"/>
  <c r="AB61" i="1"/>
  <c r="AB67" i="1"/>
  <c r="AB71" i="1"/>
  <c r="AB75" i="1"/>
  <c r="AB81" i="1"/>
  <c r="AB83" i="1"/>
  <c r="AB84" i="1"/>
  <c r="AE84" i="1" s="1"/>
  <c r="AE85" i="1"/>
  <c r="AB87" i="1"/>
  <c r="AB89" i="1"/>
  <c r="AE89" i="1" s="1"/>
  <c r="AB91" i="1"/>
  <c r="AB92" i="1"/>
  <c r="AB94" i="1"/>
  <c r="AB95" i="1"/>
  <c r="AB96" i="1"/>
  <c r="AB103" i="1"/>
  <c r="AB104" i="1"/>
  <c r="AB105" i="1"/>
  <c r="AE105" i="1" s="1"/>
  <c r="AB106" i="1"/>
  <c r="AB109" i="1"/>
  <c r="AB110" i="1"/>
  <c r="AB111" i="1"/>
  <c r="AE111" i="1" s="1"/>
  <c r="AB112" i="1"/>
  <c r="AB113" i="1"/>
  <c r="AB114" i="1"/>
  <c r="AB115" i="1"/>
  <c r="AB118" i="1"/>
  <c r="AB120" i="1"/>
  <c r="AB122" i="1"/>
  <c r="AB123" i="1"/>
  <c r="AB124" i="1"/>
  <c r="AB125" i="1"/>
  <c r="AB131" i="1"/>
  <c r="AB132" i="1"/>
  <c r="AB133" i="1"/>
  <c r="AB134" i="1"/>
  <c r="AB135" i="1"/>
  <c r="AB136" i="1"/>
  <c r="AB137" i="1"/>
  <c r="AB138" i="1"/>
  <c r="AB139" i="1"/>
  <c r="AB32" i="1"/>
  <c r="AG32" i="1"/>
  <c r="V33" i="1"/>
  <c r="V38" i="1"/>
  <c r="V45" i="1"/>
  <c r="V52" i="1"/>
  <c r="V53" i="1"/>
  <c r="V54" i="1"/>
  <c r="AE54" i="1" s="1"/>
  <c r="V56" i="1"/>
  <c r="V57" i="1"/>
  <c r="V59" i="1"/>
  <c r="V61" i="1"/>
  <c r="V67" i="1"/>
  <c r="V68" i="1"/>
  <c r="V71" i="1"/>
  <c r="V75" i="1"/>
  <c r="V76" i="1"/>
  <c r="AE76" i="1" s="1"/>
  <c r="V81" i="1"/>
  <c r="V83" i="1"/>
  <c r="V91" i="1"/>
  <c r="V92" i="1"/>
  <c r="V94" i="1"/>
  <c r="V95" i="1"/>
  <c r="V96" i="1"/>
  <c r="V98" i="1"/>
  <c r="V103" i="1"/>
  <c r="V106" i="1"/>
  <c r="V109" i="1"/>
  <c r="V110" i="1"/>
  <c r="V112" i="1"/>
  <c r="V113" i="1"/>
  <c r="V114" i="1"/>
  <c r="V115" i="1"/>
  <c r="V118" i="1"/>
  <c r="V120" i="1"/>
  <c r="V122" i="1"/>
  <c r="V123" i="1"/>
  <c r="V124" i="1"/>
  <c r="V125" i="1"/>
  <c r="V32" i="1"/>
  <c r="S32" i="1"/>
  <c r="Y27" i="1"/>
  <c r="V27" i="1"/>
  <c r="S27" i="1"/>
  <c r="Y29" i="1"/>
  <c r="Y30" i="1"/>
  <c r="AB29" i="1"/>
  <c r="AB30" i="1"/>
  <c r="V29" i="1"/>
  <c r="V30" i="1"/>
  <c r="S29" i="1"/>
  <c r="S30" i="1"/>
  <c r="AB24" i="1"/>
  <c r="AE24" i="1" s="1"/>
  <c r="AB21" i="1"/>
  <c r="Y21" i="1"/>
  <c r="V21" i="1"/>
  <c r="S21" i="1"/>
  <c r="AB17" i="1"/>
  <c r="AB18" i="1"/>
  <c r="AB19" i="1"/>
  <c r="AB16" i="1"/>
  <c r="Y17" i="1"/>
  <c r="V17" i="1"/>
  <c r="V18" i="1"/>
  <c r="AE18" i="1" s="1"/>
  <c r="S17" i="1"/>
  <c r="AG19" i="1"/>
  <c r="AB14" i="1"/>
  <c r="AB15" i="1"/>
  <c r="AB13" i="1"/>
  <c r="Y14" i="1"/>
  <c r="Y15" i="1"/>
  <c r="V14" i="1"/>
  <c r="V15" i="1"/>
  <c r="S14" i="1"/>
  <c r="S15" i="1"/>
  <c r="S9" i="1"/>
  <c r="V9" i="1"/>
  <c r="V10" i="1"/>
  <c r="Y9" i="1"/>
  <c r="Y10" i="1"/>
  <c r="AB8" i="1"/>
  <c r="AB9" i="1"/>
  <c r="AB10" i="1"/>
  <c r="AB7" i="1"/>
  <c r="S134"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5" i="1"/>
  <c r="AB207"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5" i="1"/>
  <c r="Y207" i="1"/>
  <c r="Y133" i="1"/>
  <c r="Y134" i="1"/>
  <c r="Y135" i="1"/>
  <c r="Y136" i="1"/>
  <c r="Y137" i="1"/>
  <c r="Y138" i="1"/>
  <c r="Y139" i="1"/>
  <c r="Y140" i="1"/>
  <c r="Y141" i="1"/>
  <c r="Y142" i="1"/>
  <c r="Y143" i="1"/>
  <c r="Y144" i="1"/>
  <c r="Y145" i="1"/>
  <c r="Y146" i="1"/>
  <c r="Y147" i="1"/>
  <c r="Y148" i="1"/>
  <c r="Y132" i="1"/>
  <c r="Y131" i="1"/>
  <c r="V131" i="1"/>
  <c r="S133" i="1"/>
  <c r="S135" i="1"/>
  <c r="S136" i="1"/>
  <c r="S137"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7" i="1"/>
  <c r="S132" i="1"/>
  <c r="S131" i="1"/>
  <c r="Y96" i="1"/>
  <c r="S96" i="1"/>
  <c r="Y106" i="1"/>
  <c r="S106" i="1"/>
  <c r="Y114" i="1"/>
  <c r="S114" i="1"/>
  <c r="AB28" i="1"/>
  <c r="Y28" i="1"/>
  <c r="V28" i="1"/>
  <c r="S28" i="1"/>
  <c r="Y103" i="1"/>
  <c r="S103" i="1"/>
  <c r="Y94" i="1"/>
  <c r="S94" i="1"/>
  <c r="Y87" i="1"/>
  <c r="Y81" i="1"/>
  <c r="S81" i="1"/>
  <c r="Y83" i="1"/>
  <c r="Y71" i="1"/>
  <c r="S71" i="1"/>
  <c r="Y75" i="1"/>
  <c r="S75" i="1"/>
  <c r="Y61" i="1"/>
  <c r="S61" i="1"/>
  <c r="Y67" i="1"/>
  <c r="S67" i="1"/>
  <c r="Y59" i="1"/>
  <c r="S59" i="1"/>
  <c r="S51" i="1"/>
  <c r="Y37" i="1"/>
  <c r="S37" i="1"/>
  <c r="Y25" i="1"/>
  <c r="V25" i="1"/>
  <c r="S25" i="1"/>
  <c r="Y16" i="1"/>
  <c r="V16" i="1"/>
  <c r="S16" i="1"/>
  <c r="Y13" i="1"/>
  <c r="V13" i="1"/>
  <c r="S13" i="1"/>
  <c r="Y8" i="1"/>
  <c r="V8" i="1"/>
  <c r="S8" i="1"/>
  <c r="Y7" i="1"/>
  <c r="V7" i="1"/>
  <c r="S7" i="1"/>
  <c r="AG105" i="1" l="1"/>
  <c r="AE92" i="1"/>
  <c r="AE21" i="1"/>
  <c r="AG35" i="1"/>
  <c r="AG65" i="1"/>
  <c r="M60" i="1"/>
  <c r="M24" i="1"/>
  <c r="M111" i="1"/>
  <c r="M34" i="1"/>
  <c r="M18" i="1"/>
  <c r="M54" i="1"/>
  <c r="M85" i="1"/>
  <c r="AG84" i="1"/>
  <c r="M84" i="1"/>
  <c r="M65" i="1"/>
  <c r="M35" i="1"/>
  <c r="M55" i="1"/>
  <c r="M32" i="1"/>
  <c r="M105" i="1"/>
  <c r="AG60" i="1"/>
  <c r="AG24" i="1"/>
  <c r="AG34" i="1"/>
  <c r="AG85" i="1"/>
  <c r="AE91" i="1"/>
  <c r="AG76" i="1"/>
  <c r="AG62" i="1"/>
  <c r="AG77" i="1"/>
  <c r="AG54" i="1"/>
  <c r="M77" i="1"/>
  <c r="AG18" i="1"/>
  <c r="M62" i="1"/>
  <c r="AG107" i="1"/>
  <c r="AE205" i="1"/>
  <c r="AE25" i="1"/>
  <c r="AE16" i="1"/>
  <c r="AE57" i="1"/>
  <c r="AE17" i="1"/>
  <c r="AE132" i="1"/>
  <c r="AE8" i="1"/>
  <c r="AE201" i="1"/>
  <c r="AE197" i="1"/>
  <c r="AE193" i="1"/>
  <c r="AE189" i="1"/>
  <c r="AE185" i="1"/>
  <c r="AE181" i="1"/>
  <c r="AE177" i="1"/>
  <c r="AE173" i="1"/>
  <c r="AE169" i="1"/>
  <c r="AE165" i="1"/>
  <c r="AE161" i="1"/>
  <c r="AE157" i="1"/>
  <c r="AE153" i="1"/>
  <c r="AE149" i="1"/>
  <c r="AE145" i="1"/>
  <c r="AE141" i="1"/>
  <c r="AE137" i="1"/>
  <c r="AE124" i="1"/>
  <c r="AE122" i="1"/>
  <c r="AE95" i="1"/>
  <c r="AE7" i="1"/>
  <c r="AE200" i="1"/>
  <c r="AE196" i="1"/>
  <c r="AE192" i="1"/>
  <c r="AE188" i="1"/>
  <c r="AE184" i="1"/>
  <c r="AE180" i="1"/>
  <c r="AE176" i="1"/>
  <c r="AE172" i="1"/>
  <c r="AE168" i="1"/>
  <c r="AE164" i="1"/>
  <c r="AE160" i="1"/>
  <c r="AE156" i="1"/>
  <c r="AE152" i="1"/>
  <c r="AE148" i="1"/>
  <c r="AE144" i="1"/>
  <c r="AE140" i="1"/>
  <c r="AE136" i="1"/>
  <c r="AE146" i="1"/>
  <c r="AE142" i="1"/>
  <c r="AE87" i="1"/>
  <c r="AE53" i="1"/>
  <c r="AE45" i="1"/>
  <c r="AE33" i="1"/>
  <c r="AE120" i="1"/>
  <c r="AE112" i="1"/>
  <c r="AE110" i="1"/>
  <c r="AE109" i="1"/>
  <c r="AE123" i="1"/>
  <c r="AE118" i="1"/>
  <c r="AE115" i="1"/>
  <c r="AE113" i="1"/>
  <c r="M113" i="1" s="1"/>
  <c r="AE38" i="1"/>
  <c r="AE50" i="1"/>
  <c r="AE61" i="1"/>
  <c r="AE56" i="1"/>
  <c r="AE59" i="1"/>
  <c r="AE52" i="1"/>
  <c r="AE68" i="1"/>
  <c r="AE51" i="1"/>
  <c r="AE138" i="1"/>
  <c r="AE44" i="1"/>
  <c r="AE37" i="1"/>
  <c r="AE167" i="1"/>
  <c r="AE163" i="1"/>
  <c r="AE155" i="1"/>
  <c r="AE151" i="1"/>
  <c r="AE49" i="1"/>
  <c r="AE129" i="1"/>
  <c r="AE103" i="1"/>
  <c r="AE94" i="1"/>
  <c r="AE114" i="1"/>
  <c r="AE96" i="1"/>
  <c r="AE133" i="1"/>
  <c r="AE9" i="1"/>
  <c r="AE14" i="1"/>
  <c r="AG14" i="1" s="1"/>
  <c r="AE202" i="1"/>
  <c r="AE198" i="1"/>
  <c r="AE194" i="1"/>
  <c r="AE190" i="1"/>
  <c r="AE186" i="1"/>
  <c r="AE182" i="1"/>
  <c r="AE178" i="1"/>
  <c r="AE174" i="1"/>
  <c r="AE170" i="1"/>
  <c r="AE166" i="1"/>
  <c r="AE162" i="1"/>
  <c r="AE158" i="1"/>
  <c r="AE154" i="1"/>
  <c r="AE150" i="1"/>
  <c r="AE71" i="1"/>
  <c r="AE81" i="1"/>
  <c r="AE134" i="1"/>
  <c r="AE75" i="1"/>
  <c r="AE207" i="1"/>
  <c r="AE203" i="1"/>
  <c r="AE199" i="1"/>
  <c r="AE195" i="1"/>
  <c r="AE191" i="1"/>
  <c r="AE187" i="1"/>
  <c r="AE183" i="1"/>
  <c r="AE179" i="1"/>
  <c r="AE175" i="1"/>
  <c r="AE171" i="1"/>
  <c r="AE159" i="1"/>
  <c r="AE147" i="1"/>
  <c r="AE143" i="1"/>
  <c r="AE139" i="1"/>
  <c r="AE135" i="1"/>
  <c r="AE131" i="1"/>
  <c r="AE125" i="1"/>
  <c r="AE106" i="1"/>
  <c r="AE104" i="1"/>
  <c r="AE98" i="1"/>
  <c r="AE83" i="1"/>
  <c r="AE67" i="1"/>
  <c r="AE29" i="1"/>
  <c r="AG29" i="1" s="1"/>
  <c r="AE27" i="1"/>
  <c r="AE15" i="1"/>
  <c r="AE30" i="1"/>
  <c r="AE10" i="1"/>
  <c r="AE13" i="1"/>
  <c r="AE28" i="1"/>
  <c r="M21" i="1" l="1"/>
  <c r="AG120" i="1"/>
  <c r="AG30" i="1"/>
  <c r="AG21" i="1"/>
  <c r="M109" i="1"/>
  <c r="M27" i="1"/>
  <c r="AG15" i="1"/>
  <c r="M110" i="1"/>
  <c r="M124" i="1"/>
  <c r="M89" i="1"/>
  <c r="M33" i="1"/>
  <c r="M57" i="1"/>
  <c r="M91" i="1"/>
  <c r="M45" i="1"/>
  <c r="M104" i="1"/>
  <c r="M44" i="1"/>
  <c r="M52" i="1"/>
  <c r="M56" i="1"/>
  <c r="M118" i="1"/>
  <c r="M53" i="1"/>
  <c r="M10" i="1"/>
  <c r="M125" i="1"/>
  <c r="M123" i="1"/>
  <c r="M95" i="1"/>
  <c r="AG129" i="1"/>
  <c r="M129" i="1"/>
  <c r="AG50" i="1"/>
  <c r="M50" i="1"/>
  <c r="AG122" i="1"/>
  <c r="M122" i="1"/>
  <c r="M29" i="1"/>
  <c r="AG68" i="1"/>
  <c r="M68" i="1"/>
  <c r="M120" i="1"/>
  <c r="M30" i="1"/>
  <c r="M14" i="1"/>
  <c r="AG92" i="1"/>
  <c r="M92" i="1"/>
  <c r="AG98" i="1"/>
  <c r="M98" i="1"/>
  <c r="AG49" i="1"/>
  <c r="AG115" i="1"/>
  <c r="M115" i="1"/>
  <c r="M20" i="1"/>
  <c r="M15" i="1"/>
  <c r="AG45" i="1"/>
  <c r="AG95" i="1"/>
  <c r="AG89" i="1"/>
  <c r="AG57" i="1"/>
  <c r="AG118" i="1"/>
  <c r="AG112" i="1"/>
  <c r="M112" i="1"/>
  <c r="AG104" i="1"/>
  <c r="AG10" i="1"/>
  <c r="AG135" i="1"/>
  <c r="M159" i="1"/>
  <c r="AG179" i="1"/>
  <c r="AG195" i="1"/>
  <c r="AG134" i="1"/>
  <c r="AG162" i="1"/>
  <c r="AG178" i="1"/>
  <c r="AG194" i="1"/>
  <c r="AG155" i="1"/>
  <c r="AG123" i="1"/>
  <c r="AG146" i="1"/>
  <c r="AG148" i="1"/>
  <c r="M164" i="1"/>
  <c r="AG180" i="1"/>
  <c r="AG196" i="1"/>
  <c r="AG124" i="1"/>
  <c r="AG137" i="1"/>
  <c r="AG153" i="1"/>
  <c r="AG169" i="1"/>
  <c r="AG185" i="1"/>
  <c r="AG201" i="1"/>
  <c r="M28" i="1"/>
  <c r="AG139" i="1"/>
  <c r="AG183" i="1"/>
  <c r="AG199" i="1"/>
  <c r="AG150" i="1"/>
  <c r="M166" i="1"/>
  <c r="AG182" i="1"/>
  <c r="AG198" i="1"/>
  <c r="AG163" i="1"/>
  <c r="AG37" i="1"/>
  <c r="AG136" i="1"/>
  <c r="AG152" i="1"/>
  <c r="AG168" i="1"/>
  <c r="AG184" i="1"/>
  <c r="AG200" i="1"/>
  <c r="AG141" i="1"/>
  <c r="AG157" i="1"/>
  <c r="AG173" i="1"/>
  <c r="AG189" i="1"/>
  <c r="AG8" i="1"/>
  <c r="AG17" i="1"/>
  <c r="AG205" i="1"/>
  <c r="AG125" i="1"/>
  <c r="AG143" i="1"/>
  <c r="AG171" i="1"/>
  <c r="M187" i="1"/>
  <c r="AG154" i="1"/>
  <c r="M170" i="1"/>
  <c r="AG186" i="1"/>
  <c r="AG202" i="1"/>
  <c r="AG9" i="1"/>
  <c r="AG133" i="1"/>
  <c r="AG167" i="1"/>
  <c r="AG87" i="1"/>
  <c r="AG140" i="1"/>
  <c r="AG156" i="1"/>
  <c r="AG172" i="1"/>
  <c r="AG188" i="1"/>
  <c r="AG145" i="1"/>
  <c r="AG161" i="1"/>
  <c r="AG177" i="1"/>
  <c r="AG193" i="1"/>
  <c r="AG132" i="1"/>
  <c r="AG147" i="1"/>
  <c r="M175" i="1"/>
  <c r="AG191" i="1"/>
  <c r="AG207" i="1"/>
  <c r="AG158" i="1"/>
  <c r="AG174" i="1"/>
  <c r="AG190" i="1"/>
  <c r="AG151" i="1"/>
  <c r="AG138" i="1"/>
  <c r="AG53" i="1"/>
  <c r="AG142" i="1"/>
  <c r="AG144" i="1"/>
  <c r="AG160" i="1"/>
  <c r="AG176" i="1"/>
  <c r="AG192" i="1"/>
  <c r="AG149" i="1"/>
  <c r="AG165" i="1"/>
  <c r="AG181" i="1"/>
  <c r="AG197" i="1"/>
  <c r="AG131" i="1"/>
  <c r="M17" i="1"/>
  <c r="M9" i="1"/>
  <c r="M107" i="1"/>
  <c r="M209" i="1"/>
  <c r="AG38" i="1"/>
  <c r="M38" i="1"/>
  <c r="M157" i="1"/>
  <c r="M186" i="1"/>
  <c r="M152" i="1"/>
  <c r="M141" i="1"/>
  <c r="M136" i="1"/>
  <c r="M202" i="1"/>
  <c r="M191" i="1"/>
  <c r="M173" i="1"/>
  <c r="M158" i="1"/>
  <c r="M143" i="1"/>
  <c r="M189" i="1"/>
  <c r="M142" i="1"/>
  <c r="AG203" i="1"/>
  <c r="M146" i="1"/>
  <c r="M162" i="1"/>
  <c r="M174" i="1"/>
  <c r="M190" i="1"/>
  <c r="M147" i="1"/>
  <c r="M163" i="1"/>
  <c r="M179" i="1"/>
  <c r="M195" i="1"/>
  <c r="M207" i="1"/>
  <c r="M145" i="1"/>
  <c r="M161" i="1"/>
  <c r="M177" i="1"/>
  <c r="M193" i="1"/>
  <c r="M140" i="1"/>
  <c r="M156" i="1"/>
  <c r="M168" i="1"/>
  <c r="M180" i="1"/>
  <c r="M196" i="1"/>
  <c r="M131" i="1"/>
  <c r="M133" i="1"/>
  <c r="M150" i="1"/>
  <c r="M178" i="1"/>
  <c r="M194" i="1"/>
  <c r="M135" i="1"/>
  <c r="M151" i="1"/>
  <c r="M167" i="1"/>
  <c r="M183" i="1"/>
  <c r="M199" i="1"/>
  <c r="M132" i="1"/>
  <c r="M149" i="1"/>
  <c r="M165" i="1"/>
  <c r="M181" i="1"/>
  <c r="M197" i="1"/>
  <c r="M144" i="1"/>
  <c r="M160" i="1"/>
  <c r="M172" i="1"/>
  <c r="M184" i="1"/>
  <c r="M200" i="1"/>
  <c r="M134" i="1"/>
  <c r="M192" i="1"/>
  <c r="M138" i="1"/>
  <c r="M154" i="1"/>
  <c r="M182" i="1"/>
  <c r="M198" i="1"/>
  <c r="M139" i="1"/>
  <c r="M155" i="1"/>
  <c r="M171" i="1"/>
  <c r="M203" i="1"/>
  <c r="M137" i="1"/>
  <c r="M153" i="1"/>
  <c r="M169" i="1"/>
  <c r="M185" i="1"/>
  <c r="M201" i="1"/>
  <c r="M148" i="1"/>
  <c r="M176" i="1"/>
  <c r="M188" i="1"/>
  <c r="M205" i="1"/>
  <c r="AG61" i="1"/>
  <c r="AG59" i="1"/>
  <c r="AG33" i="1"/>
  <c r="AG164" i="1"/>
  <c r="AG91" i="1"/>
  <c r="AG94" i="1"/>
  <c r="AG110" i="1"/>
  <c r="AG83" i="1"/>
  <c r="AG75" i="1"/>
  <c r="AG81" i="1"/>
  <c r="AG96" i="1"/>
  <c r="AG113" i="1"/>
  <c r="AG111" i="1"/>
  <c r="AG71" i="1"/>
  <c r="AG114" i="1"/>
  <c r="AG103" i="1"/>
  <c r="AG109" i="1"/>
  <c r="M83" i="1"/>
  <c r="AG56" i="1"/>
  <c r="AG52" i="1"/>
  <c r="AG67" i="1"/>
  <c r="AG51" i="1"/>
  <c r="AG44" i="1"/>
  <c r="AG27" i="1"/>
  <c r="AG170" i="1"/>
  <c r="AG13" i="1"/>
  <c r="AG166" i="1"/>
  <c r="M75" i="1"/>
  <c r="M106" i="1"/>
  <c r="AG187" i="1"/>
  <c r="AG175" i="1"/>
  <c r="AG159" i="1"/>
  <c r="M16" i="1"/>
  <c r="AG25" i="1"/>
  <c r="M7" i="1"/>
  <c r="AG28" i="1"/>
  <c r="M37" i="1"/>
  <c r="M87" i="1"/>
  <c r="M76" i="1"/>
  <c r="AG16" i="1"/>
  <c r="M61" i="1"/>
  <c r="M114" i="1"/>
  <c r="M94" i="1"/>
  <c r="M81" i="1"/>
  <c r="M25" i="1"/>
  <c r="M103" i="1"/>
  <c r="M71" i="1"/>
  <c r="M59" i="1"/>
  <c r="M67" i="1"/>
  <c r="AG7" i="1"/>
  <c r="M51" i="1"/>
  <c r="M8" i="1"/>
  <c r="M13" i="1"/>
  <c r="M96" i="1"/>
  <c r="AB73" i="1" l="1"/>
  <c r="AE73" i="1" l="1"/>
  <c r="M73" i="1" l="1"/>
  <c r="AG73" i="1"/>
</calcChain>
</file>

<file path=xl/sharedStrings.xml><?xml version="1.0" encoding="utf-8"?>
<sst xmlns="http://schemas.openxmlformats.org/spreadsheetml/2006/main" count="4078" uniqueCount="1276">
  <si>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</si>
  <si>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</si>
  <si>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</si>
  <si>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</si>
  <si>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</si>
  <si>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</si>
  <si>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</si>
  <si>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</si>
  <si>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</si>
  <si>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</si>
  <si>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</si>
  <si>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</si>
  <si>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</si>
  <si>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</si>
  <si>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</si>
  <si>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</si>
  <si>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</si>
  <si>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</si>
  <si>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</si>
  <si>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</si>
  <si>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</si>
  <si>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</si>
  <si>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</si>
  <si>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</si>
  <si>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</si>
  <si>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</si>
  <si>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</si>
  <si>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</si>
  <si>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</si>
  <si>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</si>
  <si>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</si>
  <si>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</si>
  <si>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</si>
  <si>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</si>
  <si>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</si>
  <si>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</si>
  <si>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</si>
  <si>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</si>
  <si>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</si>
  <si>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</si>
  <si>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</si>
  <si>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</si>
  <si>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</si>
  <si>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</si>
  <si>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</si>
  <si>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</si>
  <si>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</si>
  <si>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</si>
  <si>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</si>
  <si>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</si>
  <si>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</si>
  <si>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</si>
  <si>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</si>
  <si>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</si>
  <si>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</si>
  <si>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</si>
  <si>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</si>
  <si>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</si>
  <si>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</si>
  <si>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</si>
  <si>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</si>
  <si>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</si>
  <si>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</si>
  <si>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</si>
  <si>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</si>
  <si>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</si>
  <si>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</si>
  <si>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</si>
  <si>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</si>
  <si>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</si>
  <si>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</si>
  <si>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</si>
  <si>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</si>
  <si>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</si>
  <si>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</si>
  <si>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</si>
  <si>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</si>
  <si>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</si>
  <si>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</si>
  <si>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</si>
  <si>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</si>
  <si>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</si>
  <si>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</si>
  <si>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</si>
  <si>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</si>
  <si>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</si>
  <si>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</si>
  <si>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</si>
  <si>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</si>
  <si>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</si>
  <si>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</si>
  <si>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</si>
  <si>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</si>
  <si>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</si>
  <si>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</si>
  <si>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</si>
  <si>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</si>
  <si>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</si>
  <si>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</si>
  <si>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</si>
  <si>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</si>
  <si>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</si>
  <si>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</si>
  <si>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</si>
  <si>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</si>
  <si>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</si>
  <si>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</si>
  <si>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</si>
  <si>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</si>
  <si>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</si>
  <si>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</si>
  <si>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</si>
  <si>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</si>
  <si>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</si>
  <si>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</si>
  <si>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</si>
  <si>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</si>
  <si>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</si>
  <si>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</si>
  <si>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</si>
  <si>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</si>
  <si>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</si>
  <si>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</si>
  <si>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</si>
  <si>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</si>
  <si>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</si>
  <si>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</si>
  <si>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</si>
  <si>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</si>
  <si>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</si>
  <si>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</si>
  <si>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</si>
  <si>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</si>
  <si>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</si>
  <si>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</si>
  <si>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</si>
  <si>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</si>
  <si>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</si>
  <si>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</si>
  <si>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</si>
  <si>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</si>
  <si>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</si>
  <si>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</si>
  <si>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</si>
  <si>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</si>
  <si>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</si>
  <si>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</si>
  <si>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</si>
  <si>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</si>
  <si>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</si>
  <si>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</si>
  <si>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</si>
  <si>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</si>
  <si>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</si>
  <si>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</si>
  <si>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</si>
  <si>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</si>
  <si>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</si>
  <si>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</si>
  <si>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</si>
  <si>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</si>
  <si>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</si>
  <si>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</si>
  <si>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</si>
  <si>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</si>
  <si>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</si>
  <si>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</si>
  <si>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</si>
  <si>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</si>
  <si>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</si>
  <si>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</si>
  <si>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</si>
  <si>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</si>
  <si>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</si>
  <si>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</si>
  <si>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</si>
  <si>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</si>
  <si>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</si>
  <si>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</si>
  <si>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</si>
  <si>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</si>
  <si>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</si>
  <si>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</si>
  <si>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</si>
  <si>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regiune mai dezvoltată</t>
  </si>
  <si>
    <t>regiune mai puțin dezvoltată</t>
  </si>
  <si>
    <t>AA4/ 21.11.2017</t>
  </si>
  <si>
    <t>n.a</t>
  </si>
  <si>
    <t>AA5/ 27.11.2017</t>
  </si>
  <si>
    <t>AA3/ 12.10.2017</t>
  </si>
  <si>
    <t>AA6/ 21.11.2017</t>
  </si>
  <si>
    <t>AA2 / 17.10.2017</t>
  </si>
  <si>
    <t>AA2 /14.09.2017</t>
  </si>
  <si>
    <t>AA1 /26.04.2017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</si>
  <si>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</si>
  <si>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</si>
  <si>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</si>
  <si>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</si>
  <si>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</si>
  <si>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</si>
  <si>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</si>
  <si>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</si>
  <si>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</si>
  <si>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</si>
  <si>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</si>
  <si>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</si>
  <si>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</si>
  <si>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</si>
  <si>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</si>
  <si>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</si>
  <si>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</si>
  <si>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</si>
  <si>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</si>
  <si>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AA1/22.01.18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</si>
  <si>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</si>
  <si>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</si>
  <si>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</si>
  <si>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</si>
  <si>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</si>
  <si>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</si>
  <si>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</si>
  <si>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</si>
  <si>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</si>
  <si>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</si>
  <si>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</si>
  <si>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</si>
  <si>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</si>
  <si>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</si>
  <si>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</si>
  <si>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</si>
  <si>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</si>
  <si>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</si>
  <si>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</si>
  <si>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</si>
  <si>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</si>
  <si>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</si>
  <si>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</si>
  <si>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</si>
  <si>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</si>
  <si>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</si>
  <si>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</si>
  <si>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</si>
  <si>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</si>
  <si>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</si>
  <si>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</si>
  <si>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</si>
  <si>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</si>
  <si>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</si>
  <si>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</si>
  <si>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</si>
  <si>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</si>
  <si>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</si>
  <si>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</si>
  <si>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</si>
  <si>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</si>
  <si>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</si>
  <si>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</si>
  <si>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</si>
  <si>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</si>
  <si>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</si>
  <si>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AA3/ 18.01.2018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</si>
  <si>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</si>
  <si>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</si>
  <si>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</si>
  <si>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</si>
  <si>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</si>
  <si>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</si>
  <si>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</si>
  <si>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</si>
  <si>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</si>
  <si>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</si>
  <si>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</si>
  <si>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</si>
  <si>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</si>
  <si>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</si>
  <si>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</si>
  <si>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</si>
  <si>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</si>
  <si>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</si>
  <si>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</si>
  <si>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</si>
  <si>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</si>
  <si>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</si>
  <si>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</si>
  <si>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</si>
  <si>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</si>
  <si>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</si>
  <si>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</si>
  <si>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</si>
  <si>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</si>
  <si>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</si>
  <si>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</si>
  <si>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</si>
  <si>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</si>
  <si>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</si>
  <si>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</si>
  <si>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</si>
  <si>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</si>
  <si>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</si>
  <si>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</si>
  <si>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</si>
  <si>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</si>
  <si>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</si>
  <si>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</si>
  <si>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</si>
  <si>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</si>
  <si>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</si>
  <si>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</si>
  <si>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</si>
  <si>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</si>
  <si>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</si>
  <si>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</si>
  <si>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</si>
  <si>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</si>
  <si>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</si>
  <si>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</si>
  <si>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</si>
  <si>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</si>
  <si>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</si>
  <si>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</si>
  <si>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</si>
  <si>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</si>
  <si>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</si>
  <si>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</si>
  <si>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</si>
  <si>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</si>
  <si>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</si>
  <si>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</si>
  <si>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</si>
  <si>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</si>
  <si>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</si>
  <si>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</si>
  <si>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</si>
  <si>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</si>
  <si>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</si>
  <si>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</si>
  <si>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</si>
  <si>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</si>
  <si>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</si>
  <si>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 xml:space="preserve">Omdrapfe nr.  2261/27.02.2018 </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</si>
  <si>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</si>
  <si>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</si>
  <si>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</si>
  <si>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</si>
  <si>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</si>
  <si>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</si>
  <si>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</si>
  <si>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</si>
  <si>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</si>
  <si>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</si>
  <si>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</si>
  <si>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</si>
  <si>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</si>
  <si>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</si>
  <si>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</si>
  <si>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</si>
  <si>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</si>
  <si>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</si>
  <si>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</si>
  <si>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</si>
  <si>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</si>
  <si>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</si>
  <si>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</si>
  <si>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</si>
  <si>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</si>
  <si>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</si>
  <si>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</si>
  <si>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</si>
  <si>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</si>
  <si>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</si>
  <si>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</si>
  <si>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</si>
  <si>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Municipiul  Cransebeș</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</si>
  <si>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</si>
  <si>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</si>
  <si>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</si>
  <si>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</si>
  <si>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</si>
  <si>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</si>
  <si>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</si>
  <si>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</si>
  <si>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</si>
  <si>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</si>
  <si>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</si>
  <si>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</si>
  <si>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</si>
  <si>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</si>
  <si>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</si>
  <si>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</si>
  <si>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</si>
  <si>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</si>
  <si>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</si>
  <si>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</si>
  <si>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</si>
  <si>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</si>
  <si>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</si>
  <si>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</si>
  <si>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</si>
  <si>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</si>
  <si>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</si>
  <si>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</si>
  <si>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</si>
  <si>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</si>
  <si>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</si>
  <si>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</si>
  <si>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</si>
  <si>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</si>
  <si>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</si>
  <si>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</si>
  <si>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</si>
  <si>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</si>
  <si>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</si>
  <si>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</si>
  <si>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</si>
  <si>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</si>
  <si>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</si>
  <si>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</si>
  <si>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</si>
  <si>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</si>
  <si>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</si>
  <si>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</si>
  <si>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AA1/03.04.2018</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</si>
  <si>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</si>
  <si>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</si>
  <si>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</si>
  <si>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</si>
  <si>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</si>
  <si>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</si>
  <si>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</si>
  <si>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</si>
  <si>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</si>
  <si>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</si>
  <si>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</si>
  <si>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</si>
  <si>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</si>
  <si>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</si>
  <si>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</si>
  <si>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</si>
  <si>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</si>
  <si>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</si>
  <si>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</si>
  <si>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</si>
  <si>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</si>
  <si>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</si>
  <si>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</si>
  <si>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</si>
  <si>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</si>
  <si>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</si>
  <si>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</si>
  <si>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</si>
  <si>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</si>
  <si>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 xml:space="preserve">  </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</si>
  <si>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</si>
  <si>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</si>
  <si>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</si>
  <si>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</si>
  <si>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</si>
  <si>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</si>
  <si>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</si>
  <si>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</si>
  <si>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</si>
  <si>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</si>
  <si>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</si>
  <si>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</si>
  <si>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</si>
  <si>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</si>
  <si>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</si>
  <si>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</si>
  <si>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</si>
  <si>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</si>
  <si>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</si>
  <si>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</si>
  <si>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</si>
  <si>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</si>
  <si>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MySMIS Code</t>
  </si>
  <si>
    <t>AA6 /21.02.2018</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</si>
  <si>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</si>
  <si>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</si>
  <si>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</si>
  <si>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</si>
  <si>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</si>
  <si>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</si>
  <si>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</si>
  <si>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</si>
  <si>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</si>
  <si>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</si>
  <si>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</si>
  <si>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</si>
  <si>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</si>
  <si>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</si>
  <si>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AA2/03.05.2018</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</si>
  <si>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</si>
  <si>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</si>
  <si>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</si>
  <si>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</si>
  <si>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</si>
  <si>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</si>
  <si>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</si>
  <si>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</si>
  <si>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Omdrap 4668/27.04.2018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</si>
  <si>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</si>
  <si>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</si>
  <si>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</si>
  <si>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</si>
  <si>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</si>
  <si>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</si>
  <si>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</si>
  <si>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</si>
  <si>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</si>
  <si>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</si>
  <si>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</si>
  <si>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</si>
  <si>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</si>
  <si>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</si>
  <si>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</si>
  <si>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</si>
  <si>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</si>
  <si>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</si>
  <si>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</si>
  <si>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</si>
  <si>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</si>
  <si>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</si>
  <si>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</si>
  <si>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</si>
  <si>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</si>
  <si>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</si>
  <si>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</si>
  <si>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</si>
  <si>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</si>
  <si>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</si>
  <si>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</si>
  <si>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</si>
  <si>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</si>
  <si>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</si>
  <si>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</si>
  <si>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</si>
  <si>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</si>
  <si>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</si>
  <si>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</si>
  <si>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</si>
  <si>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</si>
  <si>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</si>
  <si>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</si>
  <si>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</si>
  <si>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</si>
  <si>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</si>
  <si>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</si>
  <si>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</si>
  <si>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</si>
  <si>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</si>
  <si>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</si>
  <si>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</si>
  <si>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</si>
  <si>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</si>
  <si>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</si>
  <si>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</si>
  <si>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</si>
  <si>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</si>
  <si>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</si>
  <si>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</si>
  <si>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</si>
  <si>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</si>
  <si>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</si>
  <si>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</si>
  <si>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</si>
  <si>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</si>
  <si>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</si>
  <si>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</si>
  <si>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</si>
  <si>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</si>
  <si>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</si>
  <si>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</si>
  <si>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</si>
  <si>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</si>
  <si>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</si>
  <si>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</si>
  <si>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</si>
  <si>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</si>
  <si>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</si>
  <si>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</si>
  <si>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</si>
  <si>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</si>
  <si>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</si>
  <si>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</si>
  <si>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</si>
  <si>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</si>
  <si>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</si>
  <si>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</si>
  <si>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</si>
  <si>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</si>
  <si>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</si>
  <si>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</si>
  <si>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</si>
  <si>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</si>
  <si>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</si>
  <si>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</si>
  <si>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</si>
  <si>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</si>
  <si>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</si>
  <si>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</si>
  <si>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</si>
  <si>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</si>
  <si>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</si>
  <si>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</si>
  <si>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</si>
  <si>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</si>
  <si>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</si>
  <si>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</si>
  <si>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</si>
  <si>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</si>
  <si>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</si>
  <si>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</si>
  <si>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</si>
  <si>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</si>
  <si>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</si>
  <si>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</si>
  <si>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</si>
  <si>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</si>
  <si>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</si>
  <si>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</si>
  <si>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</si>
  <si>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</si>
  <si>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</si>
  <si>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</si>
  <si>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</si>
  <si>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</si>
  <si>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</si>
  <si>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</si>
  <si>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</si>
  <si>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</si>
  <si>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</si>
  <si>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</si>
  <si>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</si>
  <si>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</si>
  <si>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</si>
  <si>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</si>
  <si>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</si>
  <si>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</si>
  <si>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</si>
  <si>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</si>
  <si>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</si>
  <si>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</si>
  <si>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</si>
  <si>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</si>
  <si>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SD</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</si>
  <si>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</si>
  <si>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</si>
  <si>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</si>
  <si>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</si>
  <si>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</si>
  <si>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</si>
  <si>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</si>
  <si>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</si>
  <si>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</si>
  <si>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</si>
  <si>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</si>
  <si>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</si>
  <si>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</si>
  <si>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</si>
  <si>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</si>
  <si>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</si>
  <si>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</si>
  <si>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</si>
  <si>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</si>
  <si>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</si>
  <si>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</si>
  <si>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</si>
  <si>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</si>
  <si>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</si>
  <si>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</si>
  <si>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</si>
  <si>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</si>
  <si>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</si>
  <si>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</si>
  <si>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</si>
  <si>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</si>
  <si>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</si>
  <si>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</si>
  <si>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</si>
  <si>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</si>
  <si>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</si>
  <si>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</si>
  <si>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</si>
  <si>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</si>
  <si>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</si>
  <si>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</si>
  <si>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</si>
  <si>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</si>
  <si>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</si>
  <si>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</si>
  <si>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</si>
  <si>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</si>
  <si>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</si>
  <si>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</si>
  <si>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</si>
  <si>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</si>
  <si>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Cresterea capacitaþii administrative a Municipiului Constanþa prin introducerea si menþinerea
sistemului de management al calitaþii ISO 9001</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</si>
  <si>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</si>
  <si>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</si>
  <si>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</si>
  <si>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</si>
  <si>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</si>
  <si>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</si>
  <si>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</si>
  <si>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</si>
  <si>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</si>
  <si>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</si>
  <si>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</si>
  <si>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</si>
  <si>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</si>
  <si>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</si>
  <si>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</si>
  <si>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</si>
  <si>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</si>
  <si>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</si>
  <si>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</si>
  <si>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</si>
  <si>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</si>
  <si>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</si>
  <si>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</si>
  <si>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</si>
  <si>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</si>
  <si>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</si>
  <si>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</si>
  <si>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</si>
  <si>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</si>
  <si>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</si>
  <si>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</si>
  <si>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</si>
  <si>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</si>
  <si>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</si>
  <si>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</si>
  <si>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</si>
  <si>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</si>
  <si>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</si>
  <si>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</si>
  <si>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</si>
  <si>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</si>
  <si>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</si>
  <si>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</si>
  <si>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</si>
  <si>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</si>
  <si>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GC</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</si>
  <si>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</si>
  <si>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</si>
  <si>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</si>
  <si>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</si>
  <si>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</si>
  <si>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</si>
  <si>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</si>
  <si>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AA7 /23.05.2018</t>
  </si>
  <si>
    <t>MaraQuality</t>
  </si>
  <si>
    <t>Județul Maramureș</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</si>
  <si>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</si>
  <si>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</si>
  <si>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</si>
  <si>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</si>
  <si>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</si>
  <si>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</si>
  <si>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</si>
  <si>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</si>
  <si>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</si>
  <si>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</si>
  <si>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</si>
  <si>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</si>
  <si>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</si>
  <si>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</si>
  <si>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</si>
  <si>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</si>
  <si>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</si>
  <si>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</si>
  <si>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</si>
  <si>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</si>
  <si>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</si>
  <si>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</si>
  <si>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</si>
  <si>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</si>
  <si>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</si>
  <si>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</si>
  <si>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</si>
  <si>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</si>
  <si>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</si>
  <si>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</si>
  <si>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</si>
  <si>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</si>
  <si>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</si>
  <si>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</si>
  <si>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</si>
  <si>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</si>
  <si>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</si>
  <si>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</si>
  <si>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</si>
  <si>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</si>
  <si>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</si>
  <si>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</si>
  <si>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</si>
  <si>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</si>
  <si>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</si>
  <si>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</si>
  <si>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</si>
  <si>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</si>
  <si>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</si>
  <si>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</si>
  <si>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</si>
  <si>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</si>
  <si>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</si>
  <si>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</si>
  <si>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</si>
  <si>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AA4/ 10.07.2018</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</si>
  <si>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</si>
  <si>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</si>
  <si>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</si>
  <si>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</si>
  <si>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</si>
  <si>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</si>
  <si>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</si>
  <si>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</si>
  <si>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</si>
  <si>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</si>
  <si>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</si>
  <si>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</si>
  <si>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</si>
  <si>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</si>
  <si>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</si>
  <si>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</si>
  <si>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</si>
  <si>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</si>
  <si>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</si>
  <si>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</si>
  <si>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</si>
  <si>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</si>
  <si>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</si>
  <si>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</si>
  <si>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</si>
  <si>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</si>
  <si>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</si>
  <si>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</si>
  <si>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</si>
  <si>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</si>
  <si>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</si>
  <si>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</si>
  <si>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</si>
  <si>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</si>
  <si>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</si>
  <si>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</si>
  <si>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</si>
  <si>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</si>
  <si>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</si>
  <si>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</si>
  <si>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</si>
  <si>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AA4/ 12.06.2018
AA5/19.07.2018 PRELUNGIRE 6 LUNI</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</si>
  <si>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</si>
  <si>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</si>
  <si>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</si>
  <si>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</si>
  <si>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</si>
  <si>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</si>
  <si>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</si>
  <si>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</si>
  <si>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</si>
  <si>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</si>
  <si>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</si>
  <si>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</si>
  <si>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</si>
  <si>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</si>
  <si>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r>
      <rPr>
        <b/>
        <sz val="12"/>
        <rFont val="Calibri"/>
        <family val="2"/>
        <scheme val="minor"/>
      </rP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</si>
  <si>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</si>
  <si>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</si>
  <si>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</si>
  <si>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</si>
  <si>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</si>
  <si>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</si>
  <si>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</si>
  <si>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</si>
  <si>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</si>
  <si>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</si>
  <si>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</si>
  <si>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</si>
  <si>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</si>
  <si>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</si>
  <si>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</si>
  <si>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</si>
  <si>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</si>
  <si>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</si>
  <si>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</si>
  <si>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</si>
  <si>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</si>
  <si>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</si>
  <si>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</si>
  <si>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</si>
  <si>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</si>
  <si>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</si>
  <si>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AA4/27.07.2018</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</si>
  <si>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</si>
  <si>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</si>
  <si>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</si>
  <si>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</si>
  <si>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</si>
  <si>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</si>
  <si>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</si>
  <si>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</si>
  <si>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</si>
  <si>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</si>
  <si>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</si>
  <si>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</si>
  <si>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</si>
  <si>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</si>
  <si>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</si>
  <si>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</si>
  <si>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</si>
  <si>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</si>
  <si>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</si>
  <si>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</si>
  <si>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</si>
  <si>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</si>
  <si>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</si>
  <si>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</si>
  <si>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</si>
  <si>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</si>
  <si>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</si>
  <si>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</si>
  <si>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</si>
  <si>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</si>
  <si>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</si>
  <si>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</si>
  <si>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</si>
  <si>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</si>
  <si>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</si>
  <si>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</si>
  <si>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</si>
  <si>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</si>
  <si>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</si>
  <si>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</si>
  <si>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</si>
  <si>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</si>
  <si>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</si>
  <si>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</si>
  <si>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</si>
  <si>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</si>
  <si>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</si>
  <si>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</si>
  <si>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</si>
  <si>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AA5 /06.08.18</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</si>
  <si>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</si>
  <si>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</si>
  <si>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</si>
  <si>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</si>
  <si>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</si>
  <si>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</si>
  <si>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</si>
  <si>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</si>
  <si>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</si>
  <si>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</si>
  <si>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</si>
  <si>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</si>
  <si>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</si>
  <si>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</si>
  <si>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</si>
  <si>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</si>
  <si>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</si>
  <si>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</si>
  <si>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</si>
  <si>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</si>
  <si>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</si>
  <si>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</si>
  <si>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</si>
  <si>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</si>
  <si>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</si>
  <si>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</si>
  <si>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</si>
  <si>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</si>
  <si>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</si>
  <si>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</si>
  <si>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</si>
  <si>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</si>
  <si>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</si>
  <si>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</si>
  <si>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</si>
  <si>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</si>
  <si>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</si>
  <si>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</si>
  <si>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</si>
  <si>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</si>
  <si>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</si>
  <si>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</si>
  <si>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</si>
  <si>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</si>
  <si>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</si>
  <si>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</si>
  <si>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</si>
  <si>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</si>
  <si>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</si>
  <si>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</si>
  <si>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</si>
  <si>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</si>
  <si>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</si>
  <si>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</si>
  <si>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</si>
  <si>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</si>
  <si>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</si>
  <si>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</si>
  <si>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</si>
  <si>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</si>
  <si>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</si>
  <si>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</si>
  <si>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</si>
  <si>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</si>
  <si>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</si>
  <si>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</si>
  <si>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</si>
  <si>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</si>
  <si>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</si>
  <si>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</si>
  <si>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</si>
  <si>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</si>
  <si>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</si>
  <si>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</si>
  <si>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</si>
  <si>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</si>
  <si>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</si>
  <si>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</si>
  <si>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</si>
  <si>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</si>
  <si>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</si>
  <si>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</si>
  <si>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</si>
  <si>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</si>
  <si>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</si>
  <si>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</si>
  <si>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</si>
  <si>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</si>
  <si>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</si>
  <si>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</si>
  <si>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</si>
  <si>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</si>
  <si>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</si>
  <si>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</si>
  <si>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</si>
  <si>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Asociația Mesteșukar Mobil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</si>
  <si>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</si>
  <si>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</si>
  <si>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</si>
  <si>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</si>
  <si>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</si>
  <si>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</si>
  <si>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</si>
  <si>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</si>
  <si>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</si>
  <si>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</si>
  <si>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</si>
  <si>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</si>
  <si>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</si>
  <si>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</si>
  <si>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</si>
  <si>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 xml:space="preserve">1. Scoala Nationala de Grefieri;                                         2. Inspectia Judiciara                        3. Parchetul de pe langa Inalta Curte de Casatie si Justitie/adjunct procuror general                                                 4. Institutul National al Magistraturii                                                         5. Ministerul Justitiei                                                                                                                  </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</si>
  <si>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</si>
  <si>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</si>
  <si>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</si>
  <si>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</si>
  <si>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</si>
  <si>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</si>
  <si>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</si>
  <si>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</si>
  <si>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</si>
  <si>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</si>
  <si>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</si>
  <si>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</si>
  <si>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</si>
  <si>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</si>
  <si>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</si>
  <si>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</si>
  <si>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</si>
  <si>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</si>
  <si>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</si>
  <si>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</si>
  <si>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</si>
  <si>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</si>
  <si>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</si>
  <si>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</si>
  <si>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</si>
  <si>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</si>
  <si>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</si>
  <si>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</si>
  <si>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</si>
  <si>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reziliat</t>
  </si>
  <si>
    <t>Consolidarea integritatii în institutiiile_x000D_
publice si în mediul de afaceri</t>
  </si>
  <si>
    <t>MINISTERUL FINANTELOR PUBLICE</t>
  </si>
  <si>
    <t>MINISTERUL ECONOMIEI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</si>
  <si>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</si>
  <si>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</si>
  <si>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</si>
  <si>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</si>
  <si>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</si>
  <si>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</si>
  <si>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</si>
  <si>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</si>
  <si>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</si>
  <si>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</si>
  <si>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</si>
  <si>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</si>
  <si>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</si>
  <si>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</si>
  <si>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</si>
  <si>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</si>
  <si>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</si>
  <si>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</si>
  <si>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</si>
  <si>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</si>
  <si>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MINISTERUL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</si>
  <si>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</si>
  <si>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</si>
  <si>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</si>
  <si>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</si>
  <si>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</si>
  <si>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</si>
  <si>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ASOCIAÞIA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</si>
  <si>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</si>
  <si>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</si>
  <si>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AA1/20.09.2018</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</si>
  <si>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</si>
  <si>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</si>
  <si>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</si>
  <si>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</si>
  <si>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</si>
  <si>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</si>
  <si>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</si>
  <si>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</si>
  <si>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</si>
  <si>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</si>
  <si>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</si>
  <si>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</si>
  <si>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</si>
  <si>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</si>
  <si>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</si>
  <si>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</si>
  <si>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r>
      <rPr>
        <sz val="12"/>
        <rFont val="Calibri"/>
        <family val="2"/>
        <scheme val="minor"/>
      </rP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charset val="238"/>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charset val="238"/>
        <scheme val="minor"/>
      </rPr>
      <t xml:space="preserve">
</t>
    </r>
  </si>
  <si>
    <t>SSD</t>
  </si>
  <si>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</si>
  <si>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</si>
  <si>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</si>
  <si>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</si>
  <si>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</si>
  <si>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</si>
  <si>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</si>
  <si>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</si>
  <si>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</si>
  <si>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</si>
  <si>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</si>
  <si>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</si>
  <si>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</si>
  <si>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</si>
  <si>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AA1 / 09.06.2017                                       AA2/12.10.2018</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</si>
  <si>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</si>
  <si>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</si>
  <si>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</si>
  <si>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</si>
  <si>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</si>
  <si>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</si>
  <si>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</si>
  <si>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</si>
  <si>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</si>
  <si>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</si>
  <si>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</si>
  <si>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</si>
  <si>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</si>
  <si>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</si>
  <si>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</si>
  <si>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</si>
  <si>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</si>
  <si>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AA2/18.10.2018</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</si>
  <si>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</si>
  <si>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</si>
  <si>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</si>
  <si>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</si>
  <si>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</si>
  <si>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</si>
  <si>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</si>
  <si>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</si>
  <si>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</si>
  <si>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AA1/01.11.2018</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</si>
  <si>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</si>
  <si>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</si>
  <si>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</si>
  <si>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</si>
  <si>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</si>
  <si>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</si>
  <si>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</si>
  <si>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</si>
  <si>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AA 1/12.11.2018</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</si>
  <si>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</si>
  <si>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</si>
  <si>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</si>
  <si>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</si>
  <si>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</si>
  <si>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</si>
  <si>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</si>
  <si>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</si>
  <si>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</si>
  <si>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</si>
  <si>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</si>
  <si>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</si>
  <si>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</si>
  <si>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</si>
  <si>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</si>
  <si>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</si>
  <si>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</si>
  <si>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AA 1/29.11.2018</t>
  </si>
  <si>
    <t>AA2/03.12.2018</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</si>
  <si>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</si>
  <si>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</si>
  <si>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</si>
  <si>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</si>
  <si>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</si>
  <si>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</si>
  <si>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</si>
  <si>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</si>
  <si>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</si>
  <si>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120 - Investiții în capacitatea instituțională și în eficiența administrațiilor și a serviciilor publice la nivel național, regional și local, în perspectiva realizării de reforme, a unei mai bune legiferări și a bunei guvernanțe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</si>
  <si>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</si>
  <si>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</si>
  <si>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</si>
  <si>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</si>
  <si>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</si>
  <si>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</si>
  <si>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</si>
  <si>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</si>
  <si>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</si>
  <si>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</si>
  <si>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</si>
  <si>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</si>
  <si>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</si>
  <si>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r>
      <t xml:space="preserve">Municipiului </t>
    </r>
    <r>
      <rPr>
        <sz val="12"/>
        <color theme="1"/>
        <rFont val="Times New Roman"/>
        <family val="1"/>
      </rPr>
      <t>Galați</t>
    </r>
  </si>
  <si>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</si>
  <si>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</si>
  <si>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</si>
  <si>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</si>
  <si>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</si>
  <si>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</si>
  <si>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</si>
  <si>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</si>
  <si>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</si>
  <si>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</si>
  <si>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Ministerul Energiei</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</si>
  <si>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</si>
  <si>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r>
      <rPr>
        <b/>
        <sz val="12"/>
        <rFont val="Calibri"/>
        <family val="2"/>
        <scheme val="minor"/>
      </rPr>
      <t>Obiectiv general:</t>
    </r>
    <r>
      <rPr>
        <sz val="12"/>
        <rFont val="Calibri"/>
        <family val="2"/>
        <charset val="238"/>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charset val="238"/>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</si>
  <si>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IP12/2018
(MuSMIS: 
POCA/ 399/1/1)</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</si>
  <si>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</si>
  <si>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</si>
  <si>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</si>
  <si>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</si>
  <si>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</si>
  <si>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</si>
  <si>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</si>
  <si>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</si>
  <si>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</si>
  <si>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</si>
  <si>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</si>
  <si>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</si>
  <si>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</si>
  <si>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</si>
  <si>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</si>
  <si>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</si>
  <si>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</si>
  <si>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</si>
  <si>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</si>
  <si>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</si>
  <si>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</si>
  <si>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</si>
  <si>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</si>
  <si>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</si>
  <si>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AA3 / 30.07.2018</t>
  </si>
  <si>
    <t>AA2/17.12.2018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</si>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</sst>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9" formatCode="0.0000000"/>
  </numFmts>
  <fonts count="5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
      <sz val="10"/>
      <name val="Calibri"/>
      <family val="2"/>
      <charset val="1"/>
      <scheme val="minor"/>
    </font>
    <font>
      <b/>
      <sz val="11"/>
      <color theme="1"/>
      <name val="Trebuchet MS"/>
      <family val="2"/>
    </font>
    <font>
      <sz val="10"/>
      <color theme="1"/>
      <name val="Trebuchet MS"/>
      <family val="2"/>
    </font>
    <font>
      <sz val="12"/>
      <color theme="1"/>
      <name val="Times New Roman"/>
      <family val="1"/>
    </font>
    <font>
      <sz val="11"/>
      <name val="Calibri"/>
      <family val="2"/>
      <scheme val="minor"/>
    </font>
    <font>
      <sz val="12"/>
      <name val="Trebuchet MS"/>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6">
    <xf numFmtId="0" fontId="0" fillId="0" borderId="0"/>
    <xf numFmtId="164" fontId="16" fillId="0" borderId="0" applyFont="0" applyFill="0" applyBorder="0" applyAlignment="0" applyProtection="0"/>
    <xf numFmtId="164" fontId="16" fillId="0" borderId="0" applyFont="0" applyFill="0" applyBorder="0" applyAlignment="0" applyProtection="0"/>
    <xf numFmtId="0" fontId="43"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5" fillId="0" borderId="0"/>
    <xf numFmtId="0" fontId="16" fillId="0" borderId="0"/>
    <xf numFmtId="0" fontId="16" fillId="0" borderId="0"/>
    <xf numFmtId="0" fontId="26" fillId="0" borderId="0"/>
    <xf numFmtId="0" fontId="9" fillId="0" borderId="0"/>
    <xf numFmtId="0" fontId="9" fillId="0" borderId="0"/>
  </cellStyleXfs>
  <cellXfs count="314">
    <xf numFmtId="0" fontId="0" fillId="0" borderId="0" xfId="0"/>
    <xf numFmtId="0" fontId="0" fillId="0" borderId="0" xfId="0" applyFont="1" applyFill="1"/>
    <xf numFmtId="0" fontId="17" fillId="0" borderId="3" xfId="0" applyNumberFormat="1" applyFont="1" applyFill="1" applyBorder="1" applyAlignment="1">
      <alignment horizontal="center" vertical="center" wrapText="1"/>
    </xf>
    <xf numFmtId="0" fontId="17" fillId="0" borderId="3" xfId="0" applyNumberFormat="1" applyFont="1" applyFill="1" applyBorder="1" applyAlignment="1">
      <alignment horizontal="justify" vertical="center" wrapText="1"/>
    </xf>
    <xf numFmtId="165" fontId="17" fillId="0" borderId="3"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3" xfId="0" applyNumberFormat="1" applyFont="1" applyFill="1" applyBorder="1" applyAlignment="1">
      <alignment horizontal="left" vertical="center" wrapText="1"/>
    </xf>
    <xf numFmtId="0" fontId="19" fillId="0" borderId="3" xfId="0" applyNumberFormat="1" applyFont="1" applyFill="1" applyBorder="1" applyAlignment="1">
      <alignment horizontal="left" vertical="center" wrapText="1"/>
    </xf>
    <xf numFmtId="14" fontId="19" fillId="0" borderId="3" xfId="0" applyNumberFormat="1" applyFont="1" applyFill="1" applyBorder="1" applyAlignment="1">
      <alignment horizontal="center" vertical="center" wrapText="1"/>
    </xf>
    <xf numFmtId="0" fontId="0" fillId="0" borderId="0" xfId="0" applyFont="1" applyFill="1" applyAlignment="1"/>
    <xf numFmtId="0" fontId="0" fillId="0" borderId="0" xfId="0" applyFont="1" applyFill="1" applyAlignment="1">
      <alignment horizontal="center"/>
    </xf>
    <xf numFmtId="0" fontId="17" fillId="0" borderId="3" xfId="0" applyNumberFormat="1" applyFont="1" applyFill="1" applyBorder="1" applyAlignment="1">
      <alignment horizontal="justify" vertical="top" wrapText="1"/>
    </xf>
    <xf numFmtId="166" fontId="17" fillId="0" borderId="3" xfId="1"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165" fontId="19" fillId="0" borderId="3" xfId="0" applyNumberFormat="1" applyFont="1" applyFill="1" applyBorder="1" applyAlignment="1">
      <alignment horizontal="left" vertical="center" wrapText="1"/>
    </xf>
    <xf numFmtId="0" fontId="19" fillId="0" borderId="3" xfId="0" applyNumberFormat="1" applyFont="1" applyFill="1" applyBorder="1" applyAlignment="1">
      <alignment horizontal="justify" vertical="top" wrapText="1"/>
    </xf>
    <xf numFmtId="165" fontId="19" fillId="0" borderId="3" xfId="0" applyNumberFormat="1" applyFont="1" applyFill="1" applyBorder="1" applyAlignment="1">
      <alignment horizontal="center" vertical="center" wrapText="1"/>
    </xf>
    <xf numFmtId="0" fontId="17" fillId="0" borderId="3" xfId="0" applyNumberFormat="1" applyFont="1" applyFill="1" applyBorder="1" applyAlignment="1">
      <alignment horizontal="left" vertical="top" wrapText="1"/>
    </xf>
    <xf numFmtId="0" fontId="18" fillId="0" borderId="3" xfId="0" applyFont="1" applyFill="1" applyBorder="1" applyAlignment="1">
      <alignment horizontal="center" vertical="center" wrapText="1"/>
    </xf>
    <xf numFmtId="0" fontId="30" fillId="0" borderId="3" xfId="0" applyNumberFormat="1" applyFont="1" applyFill="1" applyBorder="1" applyAlignment="1">
      <alignment vertical="center"/>
    </xf>
    <xf numFmtId="0" fontId="33" fillId="0" borderId="3" xfId="0" applyNumberFormat="1" applyFont="1" applyFill="1" applyBorder="1" applyAlignment="1">
      <alignment horizontal="left" vertical="center" wrapText="1"/>
    </xf>
    <xf numFmtId="0" fontId="30" fillId="0" borderId="3" xfId="0" applyNumberFormat="1" applyFont="1" applyFill="1" applyBorder="1" applyAlignment="1">
      <alignment vertical="center" wrapText="1"/>
    </xf>
    <xf numFmtId="0" fontId="37" fillId="0" borderId="2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0" fillId="2" borderId="19" xfId="0" applyFill="1" applyBorder="1" applyAlignment="1">
      <alignment horizontal="center" vertical="center" wrapText="1"/>
    </xf>
    <xf numFmtId="166" fontId="17" fillId="0" borderId="3" xfId="1" applyNumberFormat="1" applyFont="1" applyFill="1" applyBorder="1" applyAlignment="1">
      <alignment horizontal="right" vertical="center" wrapText="1"/>
    </xf>
    <xf numFmtId="4" fontId="19" fillId="0" borderId="3" xfId="1" applyNumberFormat="1" applyFont="1" applyFill="1" applyBorder="1" applyAlignment="1">
      <alignment horizontal="right" vertical="center" wrapText="1"/>
    </xf>
    <xf numFmtId="166" fontId="19" fillId="0" borderId="3" xfId="1" applyNumberFormat="1" applyFont="1" applyFill="1" applyBorder="1" applyAlignment="1">
      <alignment horizontal="right" vertical="center" wrapText="1"/>
    </xf>
    <xf numFmtId="3" fontId="19" fillId="0" borderId="3" xfId="0" applyNumberFormat="1" applyFont="1" applyFill="1" applyBorder="1" applyAlignment="1">
      <alignment horizontal="right" vertical="center" wrapText="1"/>
    </xf>
    <xf numFmtId="4" fontId="17" fillId="0" borderId="3" xfId="0" applyNumberFormat="1" applyFont="1" applyFill="1" applyBorder="1" applyAlignment="1">
      <alignment horizontal="right" vertical="center" wrapText="1"/>
    </xf>
    <xf numFmtId="3" fontId="17" fillId="0" borderId="3" xfId="0" applyNumberFormat="1" applyFont="1" applyFill="1" applyBorder="1" applyAlignment="1">
      <alignment horizontal="right" vertical="center" wrapText="1"/>
    </xf>
    <xf numFmtId="4" fontId="17" fillId="0" borderId="5" xfId="0" applyNumberFormat="1" applyFont="1" applyFill="1" applyBorder="1" applyAlignment="1">
      <alignment horizontal="right" vertical="center" wrapText="1"/>
    </xf>
    <xf numFmtId="3" fontId="14" fillId="0" borderId="3" xfId="0" applyNumberFormat="1" applyFont="1" applyFill="1" applyBorder="1" applyAlignment="1">
      <alignment horizontal="right" vertical="center" wrapText="1"/>
    </xf>
    <xf numFmtId="3" fontId="14" fillId="0" borderId="5" xfId="0" applyNumberFormat="1" applyFont="1" applyFill="1" applyBorder="1" applyAlignment="1">
      <alignment horizontal="right" vertical="center" wrapText="1"/>
    </xf>
    <xf numFmtId="0" fontId="14" fillId="0" borderId="3" xfId="0" applyNumberFormat="1" applyFont="1" applyFill="1" applyBorder="1" applyAlignment="1">
      <alignment horizontal="right" vertical="center" wrapText="1"/>
    </xf>
    <xf numFmtId="4" fontId="17" fillId="0" borderId="7" xfId="0" applyNumberFormat="1" applyFont="1" applyFill="1" applyBorder="1" applyAlignment="1">
      <alignment horizontal="right" vertical="center" wrapText="1"/>
    </xf>
    <xf numFmtId="166" fontId="19" fillId="0" borderId="6" xfId="1" applyNumberFormat="1" applyFont="1" applyFill="1" applyBorder="1" applyAlignment="1">
      <alignment horizontal="right" vertical="center" wrapText="1"/>
    </xf>
    <xf numFmtId="4" fontId="19" fillId="0" borderId="6" xfId="1" applyNumberFormat="1" applyFont="1" applyFill="1" applyBorder="1" applyAlignment="1">
      <alignment horizontal="right" vertical="center" wrapText="1"/>
    </xf>
    <xf numFmtId="14" fontId="21" fillId="0" borderId="3" xfId="0" applyNumberFormat="1" applyFont="1" applyFill="1" applyBorder="1" applyAlignment="1">
      <alignment horizontal="right" vertical="center" wrapText="1"/>
    </xf>
    <xf numFmtId="4" fontId="14" fillId="0" borderId="3" xfId="0" applyNumberFormat="1" applyFont="1" applyFill="1" applyBorder="1" applyAlignment="1">
      <alignment horizontal="right" vertical="center" wrapText="1"/>
    </xf>
    <xf numFmtId="4" fontId="19" fillId="0" borderId="3" xfId="0" applyNumberFormat="1" applyFont="1" applyFill="1" applyBorder="1" applyAlignment="1">
      <alignment horizontal="right" vertical="center" wrapText="1"/>
    </xf>
    <xf numFmtId="166" fontId="17" fillId="0" borderId="9" xfId="1" applyNumberFormat="1" applyFont="1" applyFill="1" applyBorder="1" applyAlignment="1">
      <alignment horizontal="right" vertical="center" wrapText="1"/>
    </xf>
    <xf numFmtId="14" fontId="20" fillId="0" borderId="3" xfId="0" applyNumberFormat="1" applyFont="1" applyFill="1" applyBorder="1" applyAlignment="1">
      <alignment horizontal="right" vertical="center"/>
    </xf>
    <xf numFmtId="49" fontId="20" fillId="0" borderId="3" xfId="0" applyNumberFormat="1" applyFont="1" applyFill="1" applyBorder="1" applyAlignment="1">
      <alignment horizontal="right" vertical="center" wrapText="1"/>
    </xf>
    <xf numFmtId="14" fontId="22" fillId="0" borderId="3" xfId="0" applyNumberFormat="1" applyFont="1" applyFill="1" applyBorder="1" applyAlignment="1">
      <alignment horizontal="right" vertical="center" wrapText="1"/>
    </xf>
    <xf numFmtId="4" fontId="17" fillId="0" borderId="11" xfId="0" applyNumberFormat="1" applyFont="1" applyFill="1" applyBorder="1" applyAlignment="1">
      <alignment horizontal="right" vertical="center" wrapText="1"/>
    </xf>
    <xf numFmtId="0" fontId="20" fillId="0" borderId="3" xfId="0" applyNumberFormat="1" applyFont="1" applyFill="1" applyBorder="1" applyAlignment="1">
      <alignment horizontal="right" vertical="center" wrapText="1"/>
    </xf>
    <xf numFmtId="4" fontId="17" fillId="0" borderId="6" xfId="0" applyNumberFormat="1" applyFont="1" applyFill="1" applyBorder="1" applyAlignment="1">
      <alignment horizontal="right" vertical="center" wrapText="1"/>
    </xf>
    <xf numFmtId="4" fontId="17" fillId="0" borderId="10" xfId="0" applyNumberFormat="1" applyFont="1" applyFill="1" applyBorder="1" applyAlignment="1">
      <alignment horizontal="right" vertical="center" wrapText="1"/>
    </xf>
    <xf numFmtId="14" fontId="38" fillId="0" borderId="3" xfId="0" applyNumberFormat="1" applyFont="1" applyFill="1" applyBorder="1" applyAlignment="1">
      <alignment horizontal="right" vertical="center" wrapText="1"/>
    </xf>
    <xf numFmtId="4" fontId="39" fillId="0" borderId="3" xfId="1" applyNumberFormat="1" applyFont="1" applyFill="1" applyBorder="1" applyAlignment="1">
      <alignment horizontal="right" vertical="center" wrapText="1"/>
    </xf>
    <xf numFmtId="0" fontId="0" fillId="0" borderId="3" xfId="0" applyFont="1" applyFill="1" applyBorder="1" applyAlignment="1">
      <alignment horizontal="center" vertical="center" wrapText="1"/>
    </xf>
    <xf numFmtId="0" fontId="29" fillId="0" borderId="3" xfId="0" applyFont="1" applyFill="1" applyBorder="1" applyAlignment="1">
      <alignment vertical="top" wrapText="1"/>
    </xf>
    <xf numFmtId="0" fontId="42" fillId="0" borderId="3" xfId="0" applyNumberFormat="1" applyFont="1" applyFill="1" applyBorder="1" applyAlignment="1">
      <alignment vertical="center"/>
    </xf>
    <xf numFmtId="14" fontId="20" fillId="0" borderId="3" xfId="0" applyNumberFormat="1" applyFont="1" applyFill="1" applyBorder="1" applyAlignment="1">
      <alignment horizontal="center" vertical="center" wrapText="1"/>
    </xf>
    <xf numFmtId="0" fontId="42" fillId="0" borderId="3" xfId="0" applyNumberFormat="1" applyFont="1" applyFill="1" applyBorder="1" applyAlignment="1">
      <alignment vertical="center" wrapText="1"/>
    </xf>
    <xf numFmtId="0" fontId="14" fillId="0" borderId="2" xfId="0" applyNumberFormat="1" applyFont="1" applyFill="1" applyBorder="1" applyAlignment="1">
      <alignment horizontal="center" vertical="center" wrapText="1"/>
    </xf>
    <xf numFmtId="0" fontId="30" fillId="0" borderId="15" xfId="0" applyNumberFormat="1" applyFont="1" applyFill="1" applyBorder="1" applyAlignment="1">
      <alignment vertical="center" wrapText="1"/>
    </xf>
    <xf numFmtId="0" fontId="17" fillId="0" borderId="3" xfId="4" applyNumberFormat="1" applyFont="1" applyFill="1" applyBorder="1" applyAlignment="1">
      <alignment horizontal="center" vertical="center" wrapText="1"/>
    </xf>
    <xf numFmtId="165" fontId="17" fillId="0" borderId="3" xfId="4" applyNumberFormat="1" applyFont="1" applyFill="1" applyBorder="1" applyAlignment="1">
      <alignment horizontal="center" vertical="center" wrapText="1"/>
    </xf>
    <xf numFmtId="0" fontId="19" fillId="0" borderId="3" xfId="4" applyNumberFormat="1" applyFont="1" applyFill="1" applyBorder="1" applyAlignment="1">
      <alignment horizontal="justify" vertical="top" wrapText="1"/>
    </xf>
    <xf numFmtId="0" fontId="33" fillId="0" borderId="3" xfId="4" applyNumberFormat="1" applyFont="1" applyFill="1" applyBorder="1" applyAlignment="1">
      <alignment horizontal="left" vertical="center" wrapText="1"/>
    </xf>
    <xf numFmtId="0" fontId="30" fillId="0" borderId="15" xfId="4" applyNumberFormat="1" applyFont="1" applyFill="1" applyBorder="1" applyAlignment="1">
      <alignment vertical="center" wrapText="1"/>
    </xf>
    <xf numFmtId="166" fontId="21" fillId="0" borderId="3" xfId="0" applyNumberFormat="1" applyFont="1" applyFill="1" applyBorder="1" applyAlignment="1">
      <alignment horizontal="center" vertical="center" wrapText="1"/>
    </xf>
    <xf numFmtId="0" fontId="29" fillId="0" borderId="15" xfId="0" applyNumberFormat="1" applyFont="1" applyFill="1" applyBorder="1" applyAlignment="1">
      <alignment vertical="center" wrapText="1"/>
    </xf>
    <xf numFmtId="0" fontId="44" fillId="0" borderId="3" xfId="0" applyNumberFormat="1" applyFont="1" applyFill="1" applyBorder="1" applyAlignment="1">
      <alignment horizontal="left" vertical="center" wrapText="1"/>
    </xf>
    <xf numFmtId="14" fontId="19" fillId="0" borderId="3" xfId="0" applyNumberFormat="1" applyFont="1" applyFill="1" applyBorder="1" applyAlignment="1">
      <alignment horizontal="right" vertical="center" wrapText="1"/>
    </xf>
    <xf numFmtId="0" fontId="0" fillId="0" borderId="19" xfId="0" applyFont="1" applyFill="1" applyBorder="1" applyAlignment="1">
      <alignment vertical="center"/>
    </xf>
    <xf numFmtId="0" fontId="17" fillId="0" borderId="15" xfId="0" applyNumberFormat="1" applyFont="1" applyFill="1" applyBorder="1" applyAlignment="1">
      <alignment horizontal="center" vertical="center" wrapText="1"/>
    </xf>
    <xf numFmtId="0" fontId="19" fillId="0" borderId="15" xfId="0" applyNumberFormat="1" applyFont="1" applyFill="1" applyBorder="1" applyAlignment="1">
      <alignment horizontal="left" vertical="center" wrapText="1"/>
    </xf>
    <xf numFmtId="0" fontId="42" fillId="0" borderId="15" xfId="0" applyNumberFormat="1" applyFont="1" applyFill="1" applyBorder="1" applyAlignment="1">
      <alignment vertical="center" wrapText="1"/>
    </xf>
    <xf numFmtId="0" fontId="21" fillId="0" borderId="15" xfId="0" applyNumberFormat="1" applyFont="1" applyFill="1" applyBorder="1" applyAlignment="1">
      <alignment vertical="center" wrapText="1"/>
    </xf>
    <xf numFmtId="0" fontId="33" fillId="0" borderId="15" xfId="0" applyNumberFormat="1" applyFont="1" applyFill="1" applyBorder="1" applyAlignment="1">
      <alignment vertical="center" wrapText="1"/>
    </xf>
    <xf numFmtId="14" fontId="20" fillId="0" borderId="3" xfId="0" applyNumberFormat="1" applyFont="1" applyFill="1" applyBorder="1" applyAlignment="1">
      <alignment horizontal="right" vertical="center" wrapText="1"/>
    </xf>
    <xf numFmtId="0" fontId="17" fillId="0" borderId="3" xfId="0" applyFont="1" applyFill="1" applyBorder="1" applyAlignment="1">
      <alignment horizontal="justify" wrapText="1"/>
    </xf>
    <xf numFmtId="0" fontId="19" fillId="0" borderId="3" xfId="0" applyNumberFormat="1" applyFont="1" applyFill="1" applyBorder="1" applyAlignment="1">
      <alignment horizontal="right" vertical="center" wrapText="1"/>
    </xf>
    <xf numFmtId="0" fontId="19" fillId="0" borderId="3" xfId="0" applyNumberFormat="1" applyFont="1" applyFill="1" applyBorder="1" applyAlignment="1">
      <alignment horizontal="left" vertical="top" wrapText="1"/>
    </xf>
    <xf numFmtId="4" fontId="19" fillId="0" borderId="1" xfId="0" applyNumberFormat="1" applyFont="1" applyFill="1" applyBorder="1" applyAlignment="1">
      <alignment vertical="center" wrapText="1"/>
    </xf>
    <xf numFmtId="4" fontId="19" fillId="0" borderId="5" xfId="0" applyNumberFormat="1" applyFont="1" applyFill="1" applyBorder="1" applyAlignment="1">
      <alignment horizontal="right" vertical="center" wrapText="1"/>
    </xf>
    <xf numFmtId="0" fontId="50" fillId="0" borderId="3" xfId="0" applyNumberFormat="1" applyFont="1" applyFill="1" applyBorder="1" applyAlignment="1">
      <alignment vertical="center" wrapText="1"/>
    </xf>
    <xf numFmtId="0" fontId="33" fillId="0" borderId="3" xfId="0" applyNumberFormat="1" applyFont="1" applyFill="1" applyBorder="1" applyAlignment="1">
      <alignment vertical="top" wrapText="1"/>
    </xf>
    <xf numFmtId="1" fontId="17" fillId="0" borderId="3"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17" fillId="0" borderId="15" xfId="0" applyNumberFormat="1" applyFont="1" applyFill="1" applyBorder="1" applyAlignment="1">
      <alignment horizontal="left" vertical="center" wrapText="1"/>
    </xf>
    <xf numFmtId="0" fontId="30" fillId="0" borderId="15" xfId="0" applyNumberFormat="1" applyFont="1" applyFill="1" applyBorder="1" applyAlignment="1">
      <alignment horizontal="center" vertical="center" wrapText="1"/>
    </xf>
    <xf numFmtId="0" fontId="33"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19" fillId="0" borderId="3" xfId="0" applyNumberFormat="1" applyFont="1" applyFill="1" applyBorder="1" applyAlignment="1">
      <alignment vertical="center" wrapText="1"/>
    </xf>
    <xf numFmtId="0" fontId="4" fillId="0" borderId="15" xfId="0" applyNumberFormat="1" applyFont="1" applyFill="1" applyBorder="1" applyAlignment="1">
      <alignment vertical="center" wrapText="1"/>
    </xf>
    <xf numFmtId="0" fontId="0" fillId="0" borderId="3" xfId="0" applyNumberFormat="1" applyFont="1" applyFill="1" applyBorder="1" applyAlignment="1">
      <alignment horizontal="left" vertical="center" wrapText="1"/>
    </xf>
    <xf numFmtId="4" fontId="17" fillId="0" borderId="3" xfId="1" applyNumberFormat="1" applyFont="1" applyFill="1" applyBorder="1" applyAlignment="1">
      <alignment horizontal="right" vertical="center" wrapText="1"/>
    </xf>
    <xf numFmtId="0" fontId="17" fillId="0" borderId="3" xfId="0" applyFont="1" applyFill="1" applyBorder="1" applyAlignment="1">
      <alignment horizontal="center" vertical="center" wrapText="1"/>
    </xf>
    <xf numFmtId="14" fontId="36" fillId="0" borderId="3" xfId="0" applyNumberFormat="1" applyFont="1" applyFill="1" applyBorder="1" applyAlignment="1">
      <alignment horizontal="right" vertical="center" wrapText="1"/>
    </xf>
    <xf numFmtId="0" fontId="17" fillId="0" borderId="3" xfId="0" applyFont="1" applyFill="1" applyBorder="1" applyAlignment="1">
      <alignment horizontal="justify" vertical="top" wrapText="1"/>
    </xf>
    <xf numFmtId="166" fontId="17" fillId="0" borderId="3" xfId="0" applyNumberFormat="1" applyFont="1" applyFill="1" applyBorder="1" applyAlignment="1">
      <alignment horizontal="right" vertical="center" wrapText="1"/>
    </xf>
    <xf numFmtId="0" fontId="52" fillId="0" borderId="15" xfId="0" applyNumberFormat="1" applyFont="1" applyFill="1" applyBorder="1" applyAlignment="1">
      <alignment horizontal="center" vertical="center" wrapText="1"/>
    </xf>
    <xf numFmtId="0" fontId="19" fillId="0" borderId="5" xfId="0" applyNumberFormat="1" applyFont="1" applyFill="1" applyBorder="1" applyAlignment="1">
      <alignment horizontal="left" vertical="center" wrapText="1"/>
    </xf>
    <xf numFmtId="4" fontId="19" fillId="0" borderId="3" xfId="0" applyNumberFormat="1" applyFont="1" applyFill="1" applyBorder="1" applyAlignment="1">
      <alignment horizontal="center" vertical="center" wrapText="1"/>
    </xf>
    <xf numFmtId="4" fontId="14" fillId="0" borderId="5" xfId="0" applyNumberFormat="1" applyFont="1" applyFill="1" applyBorder="1" applyAlignment="1">
      <alignment horizontal="right" vertical="center" wrapText="1"/>
    </xf>
    <xf numFmtId="0" fontId="24" fillId="0" borderId="3" xfId="0" applyNumberFormat="1" applyFont="1" applyFill="1" applyBorder="1" applyAlignment="1">
      <alignment horizontal="center" vertical="center" wrapText="1"/>
    </xf>
    <xf numFmtId="0" fontId="42" fillId="0" borderId="1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3" fontId="14" fillId="0" borderId="3" xfId="1" applyNumberFormat="1" applyFont="1" applyFill="1" applyBorder="1" applyAlignment="1">
      <alignment horizontal="right" vertical="center" wrapText="1"/>
    </xf>
    <xf numFmtId="166" fontId="17" fillId="0" borderId="6" xfId="1" applyNumberFormat="1" applyFont="1" applyFill="1" applyBorder="1" applyAlignment="1">
      <alignment horizontal="right" vertical="center" wrapText="1"/>
    </xf>
    <xf numFmtId="4" fontId="19" fillId="0" borderId="3" xfId="0" applyNumberFormat="1" applyFont="1" applyFill="1" applyBorder="1" applyAlignment="1">
      <alignment horizontal="left" vertical="top" wrapText="1"/>
    </xf>
    <xf numFmtId="14" fontId="17" fillId="0" borderId="3" xfId="0" applyNumberFormat="1" applyFont="1" applyFill="1" applyBorder="1" applyAlignment="1">
      <alignment horizontal="center" vertical="center" wrapText="1"/>
    </xf>
    <xf numFmtId="169" fontId="14" fillId="0" borderId="3" xfId="0"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0" fontId="54" fillId="0" borderId="3" xfId="0" applyNumberFormat="1" applyFont="1" applyFill="1" applyBorder="1" applyAlignment="1">
      <alignment horizontal="left" vertical="center" wrapText="1"/>
    </xf>
    <xf numFmtId="14" fontId="17" fillId="0" borderId="2"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4" fontId="14" fillId="0" borderId="3" xfId="0" applyNumberFormat="1" applyFont="1" applyFill="1" applyBorder="1" applyAlignment="1">
      <alignment vertical="center" wrapText="1"/>
    </xf>
    <xf numFmtId="3" fontId="14" fillId="0" borderId="3" xfId="0" applyNumberFormat="1" applyFont="1" applyFill="1" applyBorder="1" applyAlignment="1">
      <alignment vertical="center" wrapText="1"/>
    </xf>
    <xf numFmtId="0" fontId="14" fillId="0" borderId="3" xfId="0" applyNumberFormat="1" applyFont="1" applyFill="1" applyBorder="1" applyAlignment="1">
      <alignment horizontal="center" vertical="center" wrapText="1"/>
    </xf>
    <xf numFmtId="4" fontId="14" fillId="0" borderId="1" xfId="0" applyNumberFormat="1" applyFont="1" applyFill="1" applyBorder="1" applyAlignment="1">
      <alignment vertical="center" wrapText="1"/>
    </xf>
    <xf numFmtId="4" fontId="14" fillId="2" borderId="3" xfId="0" applyNumberFormat="1" applyFont="1" applyFill="1" applyBorder="1" applyAlignment="1">
      <alignment vertical="center" wrapText="1"/>
    </xf>
    <xf numFmtId="0" fontId="14" fillId="2" borderId="5" xfId="0" applyNumberFormat="1" applyFont="1" applyFill="1" applyBorder="1" applyAlignment="1">
      <alignment horizontal="center" vertical="center" wrapText="1"/>
    </xf>
    <xf numFmtId="4" fontId="14" fillId="3" borderId="3" xfId="0" applyNumberFormat="1" applyFont="1" applyFill="1" applyBorder="1" applyAlignment="1">
      <alignment vertical="center" wrapText="1"/>
    </xf>
    <xf numFmtId="0" fontId="14" fillId="0" borderId="3" xfId="0" applyNumberFormat="1" applyFont="1" applyFill="1" applyBorder="1" applyAlignment="1">
      <alignment horizontal="left" vertical="center" wrapText="1"/>
    </xf>
    <xf numFmtId="0" fontId="14" fillId="0" borderId="3" xfId="0" applyNumberFormat="1" applyFont="1" applyFill="1" applyBorder="1" applyAlignment="1">
      <alignment vertical="center" wrapText="1"/>
    </xf>
    <xf numFmtId="0" fontId="14" fillId="2" borderId="6"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18"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4" fontId="14" fillId="3" borderId="3" xfId="0" applyNumberFormat="1" applyFont="1" applyFill="1" applyBorder="1" applyAlignment="1">
      <alignment vertical="center" wrapText="1"/>
    </xf>
    <xf numFmtId="0" fontId="23" fillId="0" borderId="3" xfId="0" applyNumberFormat="1" applyFont="1" applyFill="1" applyBorder="1" applyAlignment="1">
      <alignment horizontal="center" vertical="center" wrapText="1"/>
    </xf>
    <xf numFmtId="0" fontId="18" fillId="0" borderId="3" xfId="0" applyFont="1" applyFill="1" applyBorder="1" applyAlignment="1">
      <alignment vertical="center" wrapText="1"/>
    </xf>
    <xf numFmtId="4" fontId="21" fillId="0" borderId="0" xfId="0" applyNumberFormat="1" applyFont="1" applyFill="1" applyAlignment="1">
      <alignment horizontal="right" vertical="center" wrapText="1"/>
    </xf>
    <xf numFmtId="0" fontId="33" fillId="0" borderId="3" xfId="0" applyFont="1" applyFill="1" applyBorder="1" applyAlignment="1">
      <alignment horizontal="left" vertical="center" wrapText="1"/>
    </xf>
    <xf numFmtId="0" fontId="33" fillId="0" borderId="3" xfId="0" applyFont="1" applyFill="1" applyBorder="1" applyAlignment="1">
      <alignment horizontal="justify" vertical="top" wrapText="1"/>
    </xf>
    <xf numFmtId="0" fontId="19" fillId="0" borderId="15" xfId="0" applyNumberFormat="1" applyFont="1" applyFill="1" applyBorder="1" applyAlignment="1">
      <alignment horizontal="center" vertical="center" wrapText="1"/>
    </xf>
    <xf numFmtId="0" fontId="17" fillId="0" borderId="3" xfId="0" applyNumberFormat="1" applyFont="1" applyFill="1" applyBorder="1" applyAlignment="1">
      <alignment horizontal="right" vertical="center" wrapText="1"/>
    </xf>
    <xf numFmtId="0" fontId="18" fillId="0" borderId="0" xfId="0" applyFont="1" applyFill="1" applyAlignment="1">
      <alignment wrapText="1"/>
    </xf>
    <xf numFmtId="0" fontId="6" fillId="0" borderId="0" xfId="0" applyFont="1" applyFill="1"/>
    <xf numFmtId="4" fontId="48" fillId="0" borderId="0" xfId="0" applyNumberFormat="1" applyFont="1" applyFill="1" applyAlignment="1">
      <alignment horizontal="center" vertical="center" wrapText="1"/>
    </xf>
    <xf numFmtId="0" fontId="21" fillId="0" borderId="3" xfId="0" applyFont="1" applyFill="1" applyBorder="1" applyAlignment="1">
      <alignment horizontal="left" vertical="center" wrapText="1"/>
    </xf>
    <xf numFmtId="4" fontId="21" fillId="0" borderId="3" xfId="0" applyNumberFormat="1" applyFont="1" applyFill="1" applyBorder="1" applyAlignment="1">
      <alignment horizontal="right" vertical="center" wrapText="1"/>
    </xf>
    <xf numFmtId="0" fontId="21" fillId="0" borderId="0" xfId="0" applyFont="1" applyFill="1" applyAlignment="1">
      <alignment horizontal="left" vertical="center" wrapText="1"/>
    </xf>
    <xf numFmtId="0" fontId="21" fillId="0" borderId="0" xfId="0" applyFont="1" applyFill="1" applyAlignment="1">
      <alignment horizontal="left" vertical="center"/>
    </xf>
    <xf numFmtId="0" fontId="30" fillId="0" borderId="3" xfId="0" applyNumberFormat="1" applyFont="1" applyFill="1" applyBorder="1" applyAlignment="1">
      <alignment horizontal="center" vertical="center" wrapText="1"/>
    </xf>
    <xf numFmtId="4" fontId="18" fillId="0" borderId="3" xfId="1" applyNumberFormat="1" applyFont="1" applyFill="1" applyBorder="1" applyAlignment="1">
      <alignment horizontal="right" vertical="center" wrapText="1"/>
    </xf>
    <xf numFmtId="0" fontId="21" fillId="0" borderId="3" xfId="0" applyFont="1" applyFill="1" applyBorder="1" applyAlignment="1">
      <alignment vertical="center" wrapText="1"/>
    </xf>
    <xf numFmtId="0" fontId="3" fillId="0" borderId="0" xfId="0" applyFont="1" applyFill="1"/>
    <xf numFmtId="0" fontId="21" fillId="0" borderId="0" xfId="0" applyFont="1" applyFill="1" applyAlignment="1">
      <alignment vertical="center" wrapText="1"/>
    </xf>
    <xf numFmtId="0" fontId="30" fillId="0" borderId="0" xfId="0" applyFont="1" applyFill="1" applyAlignment="1">
      <alignment vertical="center" wrapText="1"/>
    </xf>
    <xf numFmtId="0" fontId="17" fillId="0" borderId="3" xfId="0" applyNumberFormat="1" applyFont="1" applyFill="1" applyBorder="1" applyAlignment="1">
      <alignment vertical="center" wrapText="1"/>
    </xf>
    <xf numFmtId="0" fontId="0" fillId="0" borderId="3" xfId="0" applyFill="1" applyBorder="1" applyAlignment="1">
      <alignment horizontal="center" vertical="center" wrapText="1"/>
    </xf>
    <xf numFmtId="0" fontId="39" fillId="0" borderId="3" xfId="0" applyNumberFormat="1" applyFont="1" applyFill="1" applyBorder="1" applyAlignment="1">
      <alignment horizontal="right" vertical="center" wrapText="1"/>
    </xf>
    <xf numFmtId="4" fontId="40" fillId="0" borderId="0" xfId="0" applyNumberFormat="1" applyFont="1" applyFill="1" applyAlignment="1">
      <alignment vertical="center" wrapText="1"/>
    </xf>
    <xf numFmtId="4" fontId="39" fillId="0" borderId="3" xfId="0" applyNumberFormat="1" applyFont="1" applyFill="1" applyBorder="1" applyAlignment="1">
      <alignment horizontal="right" vertical="center" wrapText="1"/>
    </xf>
    <xf numFmtId="0" fontId="23" fillId="0" borderId="15"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14" fontId="0" fillId="0" borderId="3" xfId="0" applyNumberFormat="1" applyFill="1" applyBorder="1" applyAlignment="1">
      <alignment horizontal="center" vertical="center"/>
    </xf>
    <xf numFmtId="0" fontId="0" fillId="0" borderId="3" xfId="0" applyFill="1" applyBorder="1" applyAlignment="1">
      <alignment horizontal="center" vertical="center"/>
    </xf>
    <xf numFmtId="0" fontId="30" fillId="0" borderId="3" xfId="0" applyFont="1" applyFill="1" applyBorder="1" applyAlignment="1">
      <alignment vertical="center" wrapText="1"/>
    </xf>
    <xf numFmtId="164" fontId="19" fillId="0" borderId="3" xfId="0" applyNumberFormat="1" applyFont="1" applyFill="1" applyBorder="1" applyAlignment="1">
      <alignment horizontal="center" vertical="center" wrapText="1"/>
    </xf>
    <xf numFmtId="164" fontId="18" fillId="0" borderId="3" xfId="0" applyNumberFormat="1" applyFont="1" applyFill="1" applyBorder="1" applyAlignment="1">
      <alignment horizontal="center" vertical="center" wrapText="1"/>
    </xf>
    <xf numFmtId="4" fontId="17" fillId="0" borderId="3" xfId="0" applyNumberFormat="1" applyFont="1" applyFill="1" applyBorder="1"/>
    <xf numFmtId="4" fontId="17" fillId="0" borderId="3" xfId="0" applyNumberFormat="1" applyFont="1" applyFill="1" applyBorder="1" applyAlignment="1">
      <alignment horizontal="center" vertical="center"/>
    </xf>
    <xf numFmtId="0" fontId="31" fillId="0" borderId="0" xfId="0" applyFont="1" applyFill="1" applyAlignment="1">
      <alignment horizontal="center" vertical="center" wrapText="1"/>
    </xf>
    <xf numFmtId="0" fontId="36" fillId="0" borderId="3" xfId="0" applyFont="1" applyFill="1" applyBorder="1" applyAlignment="1">
      <alignment horizontal="left" vertical="center" wrapText="1"/>
    </xf>
    <xf numFmtId="4" fontId="19" fillId="0" borderId="15" xfId="1" applyNumberFormat="1" applyFont="1" applyFill="1" applyBorder="1" applyAlignment="1">
      <alignment horizontal="right" vertical="center" wrapText="1"/>
    </xf>
    <xf numFmtId="0" fontId="21" fillId="0" borderId="0" xfId="0" applyFont="1" applyFill="1"/>
    <xf numFmtId="0" fontId="10" fillId="0" borderId="3" xfId="0" applyFont="1" applyFill="1" applyBorder="1" applyAlignment="1">
      <alignment vertical="center" wrapText="1"/>
    </xf>
    <xf numFmtId="0" fontId="19" fillId="0" borderId="25"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xf numFmtId="0" fontId="6" fillId="0" borderId="3" xfId="0" applyFont="1" applyFill="1" applyBorder="1" applyAlignment="1">
      <alignment vertical="center" wrapText="1"/>
    </xf>
    <xf numFmtId="4" fontId="18" fillId="0" borderId="3" xfId="0" applyNumberFormat="1" applyFont="1" applyFill="1" applyBorder="1" applyAlignment="1">
      <alignment horizontal="right" vertical="center" wrapText="1"/>
    </xf>
    <xf numFmtId="3" fontId="19" fillId="0" borderId="15" xfId="0" applyNumberFormat="1" applyFont="1" applyFill="1" applyBorder="1" applyAlignment="1">
      <alignment horizontal="center" vertical="center" wrapText="1"/>
    </xf>
    <xf numFmtId="4" fontId="19" fillId="0" borderId="15" xfId="0" applyNumberFormat="1" applyFont="1" applyFill="1" applyBorder="1" applyAlignment="1">
      <alignment horizontal="center" vertical="center" wrapText="1"/>
    </xf>
    <xf numFmtId="4" fontId="19" fillId="0" borderId="3" xfId="0" applyNumberFormat="1" applyFont="1" applyFill="1" applyBorder="1" applyAlignment="1">
      <alignment horizontal="left" vertical="center" wrapText="1"/>
    </xf>
    <xf numFmtId="4" fontId="17" fillId="0" borderId="3" xfId="0" applyNumberFormat="1" applyFont="1" applyFill="1" applyBorder="1" applyAlignment="1">
      <alignment horizontal="left" vertical="center" wrapText="1"/>
    </xf>
    <xf numFmtId="4" fontId="14" fillId="0" borderId="3" xfId="0" applyNumberFormat="1" applyFont="1" applyFill="1" applyBorder="1" applyAlignment="1">
      <alignment horizontal="center" vertical="center" wrapText="1"/>
    </xf>
    <xf numFmtId="4" fontId="0" fillId="0" borderId="0" xfId="0" applyNumberFormat="1" applyFont="1" applyFill="1"/>
    <xf numFmtId="0" fontId="4" fillId="0" borderId="0" xfId="0" applyFont="1" applyFill="1"/>
    <xf numFmtId="4" fontId="17" fillId="0" borderId="3" xfId="0" applyNumberFormat="1" applyFont="1" applyFill="1" applyBorder="1" applyAlignment="1">
      <alignment vertical="center"/>
    </xf>
    <xf numFmtId="0" fontId="11" fillId="0" borderId="0" xfId="0" applyFont="1" applyFill="1" applyAlignment="1">
      <alignment horizontal="left" vertical="center" wrapText="1"/>
    </xf>
    <xf numFmtId="0" fontId="19"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166" fontId="17" fillId="0" borderId="15" xfId="1" applyNumberFormat="1" applyFont="1" applyFill="1" applyBorder="1" applyAlignment="1">
      <alignment horizontal="right" vertical="center" wrapText="1"/>
    </xf>
    <xf numFmtId="0" fontId="0" fillId="0" borderId="0" xfId="0" applyFont="1" applyFill="1" applyAlignment="1">
      <alignment horizontal="center" vertical="center"/>
    </xf>
    <xf numFmtId="0" fontId="28" fillId="0" borderId="3" xfId="0" applyFont="1" applyFill="1" applyBorder="1" applyAlignment="1">
      <alignment vertical="center" wrapText="1"/>
    </xf>
    <xf numFmtId="0" fontId="28" fillId="0" borderId="0" xfId="0" applyFont="1" applyFill="1" applyAlignment="1">
      <alignment horizontal="center" vertical="center" wrapText="1"/>
    </xf>
    <xf numFmtId="166" fontId="17" fillId="0" borderId="5" xfId="1" applyNumberFormat="1" applyFont="1" applyFill="1" applyBorder="1" applyAlignment="1">
      <alignment horizontal="right" vertical="center" wrapText="1"/>
    </xf>
    <xf numFmtId="166" fontId="19" fillId="0" borderId="3" xfId="0" applyNumberFormat="1" applyFont="1" applyFill="1" applyBorder="1" applyAlignment="1">
      <alignment horizontal="right" vertical="center" wrapText="1"/>
    </xf>
    <xf numFmtId="0" fontId="0" fillId="0" borderId="0" xfId="0" applyFont="1" applyFill="1" applyAlignment="1">
      <alignment wrapText="1"/>
    </xf>
    <xf numFmtId="0" fontId="0" fillId="0" borderId="3" xfId="0" applyFont="1" applyFill="1" applyBorder="1" applyAlignment="1">
      <alignment vertical="center" wrapText="1"/>
    </xf>
    <xf numFmtId="4" fontId="22" fillId="0" borderId="25" xfId="0" applyNumberFormat="1" applyFont="1" applyFill="1" applyBorder="1" applyAlignment="1">
      <alignment horizontal="right" vertical="center" wrapText="1"/>
    </xf>
    <xf numFmtId="4" fontId="22" fillId="0" borderId="3" xfId="0" applyNumberFormat="1" applyFont="1" applyFill="1" applyBorder="1" applyAlignment="1">
      <alignment horizontal="right" vertical="center" wrapText="1"/>
    </xf>
    <xf numFmtId="4" fontId="22" fillId="0" borderId="0" xfId="0" applyNumberFormat="1" applyFont="1" applyFill="1" applyAlignment="1">
      <alignment horizontal="right" vertical="center" wrapText="1"/>
    </xf>
    <xf numFmtId="4" fontId="22" fillId="0" borderId="26" xfId="0" applyNumberFormat="1" applyFont="1" applyFill="1" applyBorder="1" applyAlignment="1">
      <alignment horizontal="right" vertical="center" wrapText="1"/>
    </xf>
    <xf numFmtId="4" fontId="55" fillId="0" borderId="0" xfId="0" applyNumberFormat="1" applyFont="1" applyFill="1" applyBorder="1" applyAlignment="1">
      <alignment horizontal="right" vertical="center" wrapText="1"/>
    </xf>
    <xf numFmtId="4" fontId="55" fillId="0" borderId="3" xfId="0" applyNumberFormat="1" applyFont="1" applyFill="1" applyBorder="1" applyAlignment="1">
      <alignment horizontal="right" vertical="center" wrapText="1"/>
    </xf>
    <xf numFmtId="0" fontId="0" fillId="0" borderId="0" xfId="0" applyFont="1" applyFill="1" applyAlignment="1">
      <alignment vertical="center" wrapText="1"/>
    </xf>
    <xf numFmtId="0" fontId="22" fillId="0" borderId="0" xfId="0" applyFont="1" applyFill="1" applyAlignment="1">
      <alignment horizontal="right" vertical="center" wrapText="1"/>
    </xf>
    <xf numFmtId="0" fontId="12" fillId="0" borderId="0" xfId="0" applyFont="1" applyFill="1" applyAlignment="1">
      <alignment vertical="center" wrapText="1"/>
    </xf>
    <xf numFmtId="0" fontId="19" fillId="0" borderId="3"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0" xfId="0" applyFont="1" applyFill="1" applyAlignment="1">
      <alignment horizontal="left" vertical="center"/>
    </xf>
    <xf numFmtId="2" fontId="19" fillId="0" borderId="3" xfId="0" applyNumberFormat="1" applyFont="1" applyFill="1" applyBorder="1" applyAlignment="1">
      <alignment horizontal="right" vertical="center" wrapText="1"/>
    </xf>
    <xf numFmtId="0" fontId="7" fillId="0" borderId="0" xfId="0" applyFont="1" applyFill="1"/>
    <xf numFmtId="166" fontId="19" fillId="0" borderId="0" xfId="0" applyNumberFormat="1" applyFont="1" applyFill="1"/>
    <xf numFmtId="0" fontId="2" fillId="0" borderId="0" xfId="0" applyFont="1" applyFill="1"/>
    <xf numFmtId="0" fontId="51" fillId="0" borderId="0" xfId="0" applyFont="1" applyFill="1" applyAlignment="1">
      <alignment horizontal="center" vertical="center"/>
    </xf>
    <xf numFmtId="166" fontId="17" fillId="0" borderId="3" xfId="0" applyNumberFormat="1" applyFont="1" applyFill="1" applyBorder="1" applyAlignment="1">
      <alignment vertical="center"/>
    </xf>
    <xf numFmtId="0" fontId="36" fillId="0" borderId="3" xfId="0" applyFont="1" applyFill="1" applyBorder="1" applyAlignment="1">
      <alignment horizontal="center" vertical="center" wrapText="1"/>
    </xf>
    <xf numFmtId="4" fontId="18" fillId="0" borderId="3" xfId="0" applyNumberFormat="1" applyFont="1" applyFill="1" applyBorder="1" applyAlignment="1">
      <alignment vertical="center" wrapText="1"/>
    </xf>
    <xf numFmtId="0" fontId="0" fillId="0" borderId="0" xfId="0" applyFont="1" applyFill="1" applyAlignment="1">
      <alignment horizontal="center" vertical="center" wrapText="1"/>
    </xf>
    <xf numFmtId="4" fontId="28" fillId="0" borderId="0" xfId="0" applyNumberFormat="1" applyFont="1" applyFill="1" applyAlignment="1">
      <alignment horizontal="right" vertical="center" wrapText="1"/>
    </xf>
    <xf numFmtId="4" fontId="28" fillId="0" borderId="3" xfId="0" applyNumberFormat="1" applyFont="1" applyFill="1" applyBorder="1" applyAlignment="1">
      <alignment horizontal="right" vertical="center" wrapText="1"/>
    </xf>
    <xf numFmtId="166" fontId="17" fillId="0" borderId="4" xfId="0" applyNumberFormat="1" applyFont="1" applyFill="1" applyBorder="1" applyAlignment="1">
      <alignment horizontal="right" vertical="center" wrapText="1"/>
    </xf>
    <xf numFmtId="0" fontId="17" fillId="0" borderId="3" xfId="0" applyFont="1" applyFill="1" applyBorder="1" applyAlignment="1">
      <alignment horizontal="left" vertical="center" wrapText="1"/>
    </xf>
    <xf numFmtId="166" fontId="17" fillId="0" borderId="0" xfId="0" applyNumberFormat="1" applyFont="1" applyFill="1"/>
    <xf numFmtId="0" fontId="0" fillId="0" borderId="0" xfId="0" applyFill="1"/>
    <xf numFmtId="166" fontId="0" fillId="0" borderId="0" xfId="0" applyNumberFormat="1" applyFill="1"/>
    <xf numFmtId="0" fontId="18" fillId="0" borderId="3" xfId="0" applyFont="1" applyFill="1" applyBorder="1" applyAlignment="1">
      <alignment vertical="center"/>
    </xf>
    <xf numFmtId="0" fontId="15" fillId="0" borderId="0" xfId="0" applyFont="1" applyFill="1"/>
    <xf numFmtId="0" fontId="25"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8" fillId="0" borderId="0" xfId="0" applyFont="1" applyFill="1" applyBorder="1" applyAlignment="1">
      <alignment horizontal="justify" vertical="center"/>
    </xf>
    <xf numFmtId="0" fontId="33" fillId="0" borderId="3" xfId="0" applyFont="1" applyFill="1" applyBorder="1" applyAlignment="1">
      <alignment horizontal="center" vertical="center" wrapText="1"/>
    </xf>
    <xf numFmtId="0" fontId="0" fillId="0" borderId="3" xfId="0" applyFont="1" applyFill="1" applyBorder="1" applyAlignment="1">
      <alignment horizontal="right"/>
    </xf>
    <xf numFmtId="0" fontId="0" fillId="0" borderId="0" xfId="0" applyFont="1" applyFill="1" applyBorder="1" applyAlignment="1">
      <alignment horizontal="center" vertical="center" wrapText="1"/>
    </xf>
    <xf numFmtId="0" fontId="18" fillId="0" borderId="0" xfId="0" applyFont="1" applyFill="1" applyAlignment="1">
      <alignment horizontal="center" vertical="center"/>
    </xf>
    <xf numFmtId="0" fontId="18" fillId="0" borderId="0" xfId="0" applyFont="1" applyFill="1" applyAlignment="1">
      <alignment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22" xfId="0" applyFont="1" applyFill="1" applyBorder="1" applyAlignment="1">
      <alignment vertical="center" wrapText="1"/>
    </xf>
    <xf numFmtId="4" fontId="41" fillId="0" borderId="3" xfId="0" applyNumberFormat="1" applyFont="1" applyFill="1" applyBorder="1" applyAlignment="1">
      <alignment horizontal="right" vertical="center"/>
    </xf>
    <xf numFmtId="4" fontId="41" fillId="0" borderId="3" xfId="0" applyNumberFormat="1" applyFont="1" applyFill="1" applyBorder="1" applyAlignment="1">
      <alignment horizontal="center" vertical="center"/>
    </xf>
    <xf numFmtId="4" fontId="41" fillId="0" borderId="0" xfId="0" applyNumberFormat="1" applyFont="1" applyFill="1" applyBorder="1" applyAlignment="1">
      <alignment horizontal="right" vertical="center"/>
    </xf>
    <xf numFmtId="0" fontId="0" fillId="0" borderId="3" xfId="0" applyFont="1" applyFill="1" applyBorder="1"/>
    <xf numFmtId="0" fontId="0" fillId="0" borderId="3" xfId="0" applyFont="1" applyFill="1" applyBorder="1" applyAlignment="1">
      <alignment wrapText="1"/>
    </xf>
    <xf numFmtId="14" fontId="0" fillId="0" borderId="3" xfId="0" applyNumberFormat="1" applyFont="1" applyFill="1" applyBorder="1" applyAlignment="1">
      <alignment horizontal="center"/>
    </xf>
    <xf numFmtId="0" fontId="42" fillId="0" borderId="3" xfId="0" applyFont="1" applyFill="1" applyBorder="1" applyAlignment="1">
      <alignment vertical="center" wrapText="1"/>
    </xf>
    <xf numFmtId="0" fontId="17" fillId="0" borderId="15" xfId="4" applyNumberFormat="1" applyFont="1" applyFill="1" applyBorder="1" applyAlignment="1">
      <alignment horizontal="center" vertical="center" wrapText="1"/>
    </xf>
    <xf numFmtId="0" fontId="23" fillId="0" borderId="15" xfId="4" applyNumberFormat="1" applyFont="1" applyFill="1" applyBorder="1" applyAlignment="1">
      <alignment horizontal="center" vertical="center" wrapText="1"/>
    </xf>
    <xf numFmtId="0" fontId="19" fillId="0" borderId="3" xfId="4" applyNumberFormat="1" applyFont="1" applyFill="1" applyBorder="1" applyAlignment="1">
      <alignment horizontal="center" vertical="center" wrapText="1"/>
    </xf>
    <xf numFmtId="0" fontId="18" fillId="0" borderId="3" xfId="4" applyFont="1" applyFill="1" applyBorder="1" applyAlignment="1">
      <alignment vertical="center" wrapText="1"/>
    </xf>
    <xf numFmtId="14" fontId="17" fillId="0" borderId="3" xfId="4" applyNumberFormat="1" applyFont="1" applyFill="1" applyBorder="1" applyAlignment="1">
      <alignment horizontal="center" vertical="center" wrapText="1"/>
    </xf>
    <xf numFmtId="0" fontId="21" fillId="0" borderId="3" xfId="4" applyFont="1" applyFill="1" applyBorder="1" applyAlignment="1">
      <alignment horizontal="center" vertical="center" wrapText="1"/>
    </xf>
    <xf numFmtId="0" fontId="13" fillId="0" borderId="0" xfId="0" applyFont="1" applyFill="1" applyAlignment="1">
      <alignment wrapText="1"/>
    </xf>
    <xf numFmtId="0" fontId="49" fillId="0" borderId="3" xfId="0" applyFont="1" applyFill="1" applyBorder="1" applyAlignment="1">
      <alignment horizontal="left" wrapText="1"/>
    </xf>
    <xf numFmtId="0" fontId="17" fillId="0" borderId="3" xfId="0" applyFont="1" applyFill="1" applyBorder="1" applyAlignment="1">
      <alignment horizontal="justify" vertical="center" wrapText="1"/>
    </xf>
    <xf numFmtId="0" fontId="17" fillId="0" borderId="15" xfId="0" applyFont="1" applyFill="1" applyBorder="1" applyAlignment="1">
      <alignment horizontal="center" vertical="center" wrapText="1"/>
    </xf>
    <xf numFmtId="0" fontId="18" fillId="0" borderId="15" xfId="0" applyFont="1" applyFill="1" applyBorder="1" applyAlignment="1">
      <alignment vertical="center" wrapText="1"/>
    </xf>
    <xf numFmtId="0" fontId="19" fillId="0" borderId="3" xfId="0" applyFont="1" applyFill="1" applyBorder="1" applyAlignment="1">
      <alignment horizontal="justify" wrapText="1"/>
    </xf>
    <xf numFmtId="0" fontId="6" fillId="0" borderId="0" xfId="0" applyFont="1" applyFill="1" applyAlignment="1">
      <alignment horizontal="left" vertical="center" wrapText="1"/>
    </xf>
    <xf numFmtId="0" fontId="28" fillId="0" borderId="3" xfId="0" applyFont="1" applyFill="1" applyBorder="1" applyAlignment="1">
      <alignment horizontal="left" vertical="center" wrapText="1"/>
    </xf>
    <xf numFmtId="0" fontId="5" fillId="0" borderId="3" xfId="0" applyFont="1" applyFill="1" applyBorder="1" applyAlignment="1">
      <alignment wrapText="1"/>
    </xf>
    <xf numFmtId="0" fontId="28" fillId="0" borderId="0" xfId="0" applyFont="1" applyFill="1" applyAlignment="1">
      <alignment wrapText="1"/>
    </xf>
    <xf numFmtId="0" fontId="51" fillId="0" borderId="0" xfId="0" applyFont="1" applyFill="1" applyAlignment="1">
      <alignment wrapText="1"/>
    </xf>
    <xf numFmtId="0" fontId="51" fillId="0" borderId="0" xfId="0" applyFont="1" applyFill="1"/>
    <xf numFmtId="0" fontId="51" fillId="0" borderId="0" xfId="0" applyFont="1" applyFill="1" applyAlignment="1">
      <alignment vertical="center" wrapText="1"/>
    </xf>
    <xf numFmtId="0" fontId="24" fillId="0" borderId="3" xfId="0" applyFont="1" applyFill="1" applyBorder="1" applyAlignment="1">
      <alignment horizontal="center" vertical="center"/>
    </xf>
    <xf numFmtId="0" fontId="0" fillId="0" borderId="3" xfId="0" applyFont="1" applyFill="1" applyBorder="1" applyAlignment="1">
      <alignment horizontal="left" vertical="top" wrapText="1"/>
    </xf>
    <xf numFmtId="14" fontId="0" fillId="0" borderId="3" xfId="0" applyNumberFormat="1" applyFont="1" applyFill="1" applyBorder="1" applyAlignment="1">
      <alignment horizontal="center" vertical="center"/>
    </xf>
    <xf numFmtId="0" fontId="19" fillId="0" borderId="3" xfId="0" applyFont="1" applyFill="1" applyBorder="1" applyAlignment="1">
      <alignment horizontal="justify" vertical="top" wrapText="1"/>
    </xf>
    <xf numFmtId="0" fontId="24" fillId="0" borderId="0" xfId="0" applyFont="1" applyFill="1"/>
    <xf numFmtId="0" fontId="0" fillId="0" borderId="0" xfId="0" applyFont="1" applyFill="1" applyAlignment="1">
      <alignment horizontal="left"/>
    </xf>
    <xf numFmtId="0" fontId="14" fillId="3" borderId="23" xfId="0" applyNumberFormat="1" applyFont="1" applyFill="1" applyBorder="1" applyAlignment="1">
      <alignment horizontal="center" vertical="center" wrapText="1"/>
    </xf>
    <xf numFmtId="0" fontId="23" fillId="3" borderId="18" xfId="0" applyNumberFormat="1" applyFont="1" applyFill="1" applyBorder="1" applyAlignment="1">
      <alignment horizontal="center" vertical="center" wrapText="1"/>
    </xf>
    <xf numFmtId="0" fontId="23" fillId="3" borderId="1" xfId="0" applyNumberFormat="1"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14" fillId="3" borderId="1" xfId="0" applyNumberFormat="1" applyFont="1" applyFill="1" applyBorder="1" applyAlignment="1">
      <alignment horizontal="left" vertical="center" wrapText="1"/>
    </xf>
    <xf numFmtId="0" fontId="14" fillId="3" borderId="1" xfId="0" applyNumberFormat="1" applyFont="1" applyFill="1" applyBorder="1" applyAlignment="1">
      <alignment vertical="center" wrapText="1"/>
    </xf>
    <xf numFmtId="0" fontId="14" fillId="3" borderId="18" xfId="0" applyNumberFormat="1" applyFont="1" applyFill="1" applyBorder="1" applyAlignment="1">
      <alignment horizontal="center" vertical="center" wrapText="1"/>
    </xf>
    <xf numFmtId="4" fontId="14" fillId="3" borderId="8" xfId="0" applyNumberFormat="1" applyFont="1" applyFill="1" applyBorder="1" applyAlignment="1">
      <alignment horizontal="center" vertical="center" wrapText="1"/>
    </xf>
    <xf numFmtId="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3" xfId="0" applyFill="1" applyBorder="1" applyAlignment="1">
      <alignment horizontal="center" vertical="center" wrapText="1"/>
    </xf>
    <xf numFmtId="4" fontId="14" fillId="3" borderId="1" xfId="0" applyNumberFormat="1" applyFont="1" applyFill="1" applyBorder="1" applyAlignment="1">
      <alignment vertical="center" wrapText="1"/>
    </xf>
    <xf numFmtId="4" fontId="14" fillId="3" borderId="1" xfId="0" applyNumberFormat="1" applyFont="1" applyFill="1" applyBorder="1" applyAlignment="1">
      <alignment vertical="center" wrapText="1"/>
    </xf>
    <xf numFmtId="3" fontId="14" fillId="3" borderId="1" xfId="0" applyNumberFormat="1" applyFont="1" applyFill="1" applyBorder="1" applyAlignment="1">
      <alignment vertical="center" wrapText="1"/>
    </xf>
    <xf numFmtId="4" fontId="14" fillId="3" borderId="8" xfId="0" applyNumberFormat="1" applyFont="1" applyFill="1" applyBorder="1" applyAlignment="1">
      <alignment vertical="center" wrapText="1"/>
    </xf>
    <xf numFmtId="0" fontId="14" fillId="3" borderId="24" xfId="0" applyNumberFormat="1" applyFont="1" applyFill="1" applyBorder="1" applyAlignment="1">
      <alignment horizontal="center" vertical="center" wrapText="1"/>
    </xf>
    <xf numFmtId="0" fontId="23" fillId="3" borderId="4" xfId="0" applyNumberFormat="1" applyFont="1" applyFill="1" applyBorder="1" applyAlignment="1">
      <alignment horizontal="center" vertical="center" wrapText="1"/>
    </xf>
    <xf numFmtId="0" fontId="23" fillId="3" borderId="3" xfId="0" applyNumberFormat="1" applyFont="1" applyFill="1" applyBorder="1" applyAlignment="1">
      <alignment horizontal="center" vertical="center" wrapText="1"/>
    </xf>
    <xf numFmtId="0" fontId="14" fillId="3" borderId="3" xfId="0" applyNumberFormat="1" applyFont="1" applyFill="1" applyBorder="1" applyAlignment="1">
      <alignment horizontal="center" vertical="center" wrapText="1"/>
    </xf>
    <xf numFmtId="0" fontId="14" fillId="3" borderId="3" xfId="0" applyNumberFormat="1" applyFont="1" applyFill="1" applyBorder="1" applyAlignment="1">
      <alignment horizontal="left" vertical="center" wrapText="1"/>
    </xf>
    <xf numFmtId="0" fontId="14" fillId="3" borderId="3" xfId="0" applyNumberFormat="1" applyFont="1" applyFill="1" applyBorder="1" applyAlignment="1">
      <alignment vertical="center" wrapText="1"/>
    </xf>
    <xf numFmtId="0" fontId="14" fillId="3" borderId="4" xfId="0" applyNumberFormat="1" applyFont="1" applyFill="1" applyBorder="1" applyAlignment="1">
      <alignment horizontal="center" vertical="center" wrapText="1"/>
    </xf>
    <xf numFmtId="4" fontId="14" fillId="3" borderId="9" xfId="0" applyNumberFormat="1" applyFont="1" applyFill="1" applyBorder="1" applyAlignment="1">
      <alignment horizontal="center" vertical="center" wrapText="1"/>
    </xf>
    <xf numFmtId="4" fontId="14" fillId="3" borderId="14" xfId="0" applyNumberFormat="1" applyFont="1"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4" fontId="14" fillId="3" borderId="6" xfId="0" applyNumberFormat="1" applyFont="1" applyFill="1" applyBorder="1" applyAlignment="1">
      <alignment vertical="center" wrapText="1"/>
    </xf>
    <xf numFmtId="3" fontId="14" fillId="3" borderId="3" xfId="0" applyNumberFormat="1" applyFont="1" applyFill="1" applyBorder="1" applyAlignment="1">
      <alignment vertical="center" wrapText="1"/>
    </xf>
    <xf numFmtId="0" fontId="14" fillId="3" borderId="17" xfId="0" applyNumberFormat="1" applyFont="1" applyFill="1" applyBorder="1" applyAlignment="1">
      <alignment horizontal="center" vertical="center" wrapText="1"/>
    </xf>
    <xf numFmtId="0" fontId="23" fillId="3" borderId="21" xfId="0" applyNumberFormat="1" applyFont="1" applyFill="1" applyBorder="1" applyAlignment="1">
      <alignment horizontal="center" vertical="center" wrapText="1"/>
    </xf>
    <xf numFmtId="0" fontId="14" fillId="3" borderId="5" xfId="0" applyNumberFormat="1" applyFont="1" applyFill="1" applyBorder="1" applyAlignment="1">
      <alignment horizontal="center" vertical="center" wrapText="1"/>
    </xf>
    <xf numFmtId="4" fontId="14" fillId="3" borderId="21" xfId="0" applyNumberFormat="1" applyFont="1" applyFill="1" applyBorder="1" applyAlignment="1">
      <alignment vertical="center" wrapText="1"/>
    </xf>
    <xf numFmtId="0" fontId="14" fillId="2" borderId="16" xfId="0" applyNumberFormat="1" applyFont="1" applyFill="1" applyBorder="1" applyAlignment="1">
      <alignment horizontal="center" vertical="center" wrapText="1"/>
    </xf>
    <xf numFmtId="4" fontId="14" fillId="2" borderId="8" xfId="0" applyNumberFormat="1" applyFont="1" applyFill="1" applyBorder="1" applyAlignment="1">
      <alignment horizontal="center" vertical="center" wrapText="1"/>
    </xf>
    <xf numFmtId="4" fontId="14" fillId="2" borderId="12" xfId="0" applyNumberFormat="1"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4" fontId="14" fillId="2" borderId="6" xfId="0" applyNumberFormat="1" applyFont="1" applyFill="1" applyBorder="1" applyAlignment="1">
      <alignment vertical="center" wrapText="1"/>
    </xf>
    <xf numFmtId="0" fontId="27" fillId="2" borderId="6" xfId="0" applyFont="1" applyFill="1" applyBorder="1" applyAlignment="1">
      <alignment vertical="center" wrapText="1"/>
    </xf>
    <xf numFmtId="3" fontId="14" fillId="2" borderId="6" xfId="0" applyNumberFormat="1" applyFont="1" applyFill="1" applyBorder="1" applyAlignment="1">
      <alignment vertical="center" wrapText="1"/>
    </xf>
    <xf numFmtId="0" fontId="14" fillId="2" borderId="17" xfId="0" applyNumberFormat="1" applyFont="1" applyFill="1" applyBorder="1" applyAlignment="1">
      <alignment horizontal="center" vertical="center" wrapText="1"/>
    </xf>
    <xf numFmtId="4" fontId="14" fillId="2" borderId="5" xfId="0" applyNumberFormat="1" applyFont="1" applyFill="1" applyBorder="1" applyAlignment="1">
      <alignment vertical="center" wrapText="1"/>
    </xf>
    <xf numFmtId="0" fontId="27" fillId="2" borderId="5" xfId="0" applyFont="1" applyFill="1" applyBorder="1" applyAlignment="1">
      <alignment vertical="center" wrapText="1"/>
    </xf>
    <xf numFmtId="3" fontId="14" fillId="2" borderId="5" xfId="0" applyNumberFormat="1" applyFont="1" applyFill="1" applyBorder="1" applyAlignment="1">
      <alignment vertical="center" wrapText="1"/>
    </xf>
    <xf numFmtId="166" fontId="0" fillId="0" borderId="0" xfId="0" applyNumberFormat="1" applyFont="1" applyFill="1" applyAlignment="1"/>
    <xf numFmtId="2" fontId="0" fillId="0" borderId="0" xfId="0" applyNumberFormat="1" applyFont="1" applyFill="1" applyAlignment="1"/>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671" Type="http://schemas.openxmlformats.org/officeDocument/2006/relationships/revisionLog" Target="revisionLog393.xml"/><Relationship Id="rId706" Type="http://schemas.openxmlformats.org/officeDocument/2006/relationships/revisionLog" Target="revisionLog428.xml"/><Relationship Id="rId485" Type="http://schemas.openxmlformats.org/officeDocument/2006/relationships/revisionLog" Target="revisionLog201.xml"/><Relationship Id="rId692" Type="http://schemas.openxmlformats.org/officeDocument/2006/relationships/revisionLog" Target="revisionLog414.xml"/><Relationship Id="rId573" Type="http://schemas.openxmlformats.org/officeDocument/2006/relationships/revisionLog" Target="revisionLog295.xml"/><Relationship Id="rId629" Type="http://schemas.openxmlformats.org/officeDocument/2006/relationships/revisionLog" Target="revisionLog351.xml"/><Relationship Id="rId531" Type="http://schemas.openxmlformats.org/officeDocument/2006/relationships/revisionLog" Target="revisionLog247.xml"/><Relationship Id="rId608" Type="http://schemas.openxmlformats.org/officeDocument/2006/relationships/revisionLog" Target="revisionLog330.xml"/><Relationship Id="rId594" Type="http://schemas.openxmlformats.org/officeDocument/2006/relationships/revisionLog" Target="revisionLog316.xml"/><Relationship Id="rId510" Type="http://schemas.openxmlformats.org/officeDocument/2006/relationships/revisionLog" Target="revisionLog226.xml"/><Relationship Id="rId552" Type="http://schemas.openxmlformats.org/officeDocument/2006/relationships/revisionLog" Target="revisionLog274.xml"/><Relationship Id="rId475" Type="http://schemas.openxmlformats.org/officeDocument/2006/relationships/revisionLog" Target="revisionLog191.xml"/><Relationship Id="rId640" Type="http://schemas.openxmlformats.org/officeDocument/2006/relationships/revisionLog" Target="revisionLog362.xml"/><Relationship Id="rId682" Type="http://schemas.openxmlformats.org/officeDocument/2006/relationships/revisionLog" Target="revisionLog404.xml"/><Relationship Id="rId661" Type="http://schemas.openxmlformats.org/officeDocument/2006/relationships/revisionLog" Target="revisionLog383.xml"/><Relationship Id="rId496" Type="http://schemas.openxmlformats.org/officeDocument/2006/relationships/revisionLog" Target="revisionLog212.xml"/><Relationship Id="rId584" Type="http://schemas.openxmlformats.org/officeDocument/2006/relationships/revisionLog" Target="revisionLog306.xml"/><Relationship Id="rId542" Type="http://schemas.openxmlformats.org/officeDocument/2006/relationships/revisionLog" Target="revisionLog264.xml"/><Relationship Id="rId500" Type="http://schemas.openxmlformats.org/officeDocument/2006/relationships/revisionLog" Target="revisionLog216.xml"/><Relationship Id="rId619" Type="http://schemas.openxmlformats.org/officeDocument/2006/relationships/revisionLog" Target="revisionLog341.xml"/><Relationship Id="rId563" Type="http://schemas.openxmlformats.org/officeDocument/2006/relationships/revisionLog" Target="revisionLog285.xml"/><Relationship Id="rId521" Type="http://schemas.openxmlformats.org/officeDocument/2006/relationships/revisionLog" Target="revisionLog237.xml"/><Relationship Id="rId707" Type="http://schemas.openxmlformats.org/officeDocument/2006/relationships/revisionLog" Target="revisionLog429.xml"/><Relationship Id="rId672" Type="http://schemas.openxmlformats.org/officeDocument/2006/relationships/revisionLog" Target="revisionLog394.xml"/><Relationship Id="rId486" Type="http://schemas.openxmlformats.org/officeDocument/2006/relationships/revisionLog" Target="revisionLog202.xml"/><Relationship Id="rId651" Type="http://schemas.openxmlformats.org/officeDocument/2006/relationships/revisionLog" Target="revisionLog373.xml"/><Relationship Id="rId693" Type="http://schemas.openxmlformats.org/officeDocument/2006/relationships/revisionLog" Target="revisionLog415.xml"/><Relationship Id="rId630" Type="http://schemas.openxmlformats.org/officeDocument/2006/relationships/revisionLog" Target="revisionLog352.xml"/><Relationship Id="rId553" Type="http://schemas.openxmlformats.org/officeDocument/2006/relationships/revisionLog" Target="revisionLog275.xml"/><Relationship Id="rId609" Type="http://schemas.openxmlformats.org/officeDocument/2006/relationships/revisionLog" Target="revisionLog331.xml"/><Relationship Id="rId511" Type="http://schemas.openxmlformats.org/officeDocument/2006/relationships/revisionLog" Target="revisionLog227.xml"/><Relationship Id="rId574" Type="http://schemas.openxmlformats.org/officeDocument/2006/relationships/revisionLog" Target="revisionLog296.xml"/><Relationship Id="rId532" Type="http://schemas.openxmlformats.org/officeDocument/2006/relationships/revisionLog" Target="revisionLog248.xml"/><Relationship Id="rId595" Type="http://schemas.openxmlformats.org/officeDocument/2006/relationships/revisionLog" Target="revisionLog317.xml"/><Relationship Id="rId641" Type="http://schemas.openxmlformats.org/officeDocument/2006/relationships/revisionLog" Target="revisionLog363.xml"/><Relationship Id="rId497" Type="http://schemas.openxmlformats.org/officeDocument/2006/relationships/revisionLog" Target="revisionLog213.xml"/><Relationship Id="rId620" Type="http://schemas.openxmlformats.org/officeDocument/2006/relationships/revisionLog" Target="revisionLog342.xml"/><Relationship Id="rId662" Type="http://schemas.openxmlformats.org/officeDocument/2006/relationships/revisionLog" Target="revisionLog384.xml"/><Relationship Id="rId683" Type="http://schemas.openxmlformats.org/officeDocument/2006/relationships/revisionLog" Target="revisionLog405.xml"/><Relationship Id="rId476" Type="http://schemas.openxmlformats.org/officeDocument/2006/relationships/revisionLog" Target="revisionLog192.xml"/><Relationship Id="rId522" Type="http://schemas.openxmlformats.org/officeDocument/2006/relationships/revisionLog" Target="revisionLog238.xml"/><Relationship Id="rId543" Type="http://schemas.openxmlformats.org/officeDocument/2006/relationships/revisionLog" Target="revisionLog265.xml"/><Relationship Id="rId501" Type="http://schemas.openxmlformats.org/officeDocument/2006/relationships/revisionLog" Target="revisionLog217.xml"/><Relationship Id="rId564" Type="http://schemas.openxmlformats.org/officeDocument/2006/relationships/revisionLog" Target="revisionLog286.xml"/><Relationship Id="rId585" Type="http://schemas.openxmlformats.org/officeDocument/2006/relationships/revisionLog" Target="revisionLog307.xml"/><Relationship Id="rId708" Type="http://schemas.openxmlformats.org/officeDocument/2006/relationships/revisionLog" Target="revisionLog430.xml"/><Relationship Id="rId466" Type="http://schemas.openxmlformats.org/officeDocument/2006/relationships/revisionLog" Target="revisionLog182.xml"/><Relationship Id="rId631" Type="http://schemas.openxmlformats.org/officeDocument/2006/relationships/revisionLog" Target="revisionLog353.xml"/><Relationship Id="rId673" Type="http://schemas.openxmlformats.org/officeDocument/2006/relationships/revisionLog" Target="revisionLog395.xml"/><Relationship Id="rId694" Type="http://schemas.openxmlformats.org/officeDocument/2006/relationships/revisionLog" Target="revisionLog416.xml"/><Relationship Id="rId487" Type="http://schemas.openxmlformats.org/officeDocument/2006/relationships/revisionLog" Target="revisionLog203.xml"/><Relationship Id="rId610" Type="http://schemas.openxmlformats.org/officeDocument/2006/relationships/revisionLog" Target="revisionLog332.xml"/><Relationship Id="rId652" Type="http://schemas.openxmlformats.org/officeDocument/2006/relationships/revisionLog" Target="revisionLog374.xml"/><Relationship Id="rId533" Type="http://schemas.openxmlformats.org/officeDocument/2006/relationships/revisionLog" Target="revisionLog249.xml"/><Relationship Id="rId512" Type="http://schemas.openxmlformats.org/officeDocument/2006/relationships/revisionLog" Target="revisionLog228.xml"/><Relationship Id="rId575" Type="http://schemas.openxmlformats.org/officeDocument/2006/relationships/revisionLog" Target="revisionLog297.xml"/><Relationship Id="rId596" Type="http://schemas.openxmlformats.org/officeDocument/2006/relationships/revisionLog" Target="revisionLog318.xml"/><Relationship Id="rId554" Type="http://schemas.openxmlformats.org/officeDocument/2006/relationships/revisionLog" Target="revisionLog276.xml"/><Relationship Id="rId621" Type="http://schemas.openxmlformats.org/officeDocument/2006/relationships/revisionLog" Target="revisionLog343.xml"/><Relationship Id="rId477" Type="http://schemas.openxmlformats.org/officeDocument/2006/relationships/revisionLog" Target="revisionLog193.xml"/><Relationship Id="rId600" Type="http://schemas.openxmlformats.org/officeDocument/2006/relationships/revisionLog" Target="revisionLog322.xml"/><Relationship Id="rId642" Type="http://schemas.openxmlformats.org/officeDocument/2006/relationships/revisionLog" Target="revisionLog364.xml"/><Relationship Id="rId684" Type="http://schemas.openxmlformats.org/officeDocument/2006/relationships/revisionLog" Target="revisionLog406.xml"/><Relationship Id="rId663" Type="http://schemas.openxmlformats.org/officeDocument/2006/relationships/revisionLog" Target="revisionLog385.xml"/><Relationship Id="rId498" Type="http://schemas.openxmlformats.org/officeDocument/2006/relationships/revisionLog" Target="revisionLog214.xml"/><Relationship Id="rId502" Type="http://schemas.openxmlformats.org/officeDocument/2006/relationships/revisionLog" Target="revisionLog218.xml"/><Relationship Id="rId523" Type="http://schemas.openxmlformats.org/officeDocument/2006/relationships/revisionLog" Target="revisionLog239.xml"/><Relationship Id="rId586" Type="http://schemas.openxmlformats.org/officeDocument/2006/relationships/revisionLog" Target="revisionLog308.xml"/><Relationship Id="rId544" Type="http://schemas.openxmlformats.org/officeDocument/2006/relationships/revisionLog" Target="revisionLog266.xml"/><Relationship Id="rId565" Type="http://schemas.openxmlformats.org/officeDocument/2006/relationships/revisionLog" Target="revisionLog287.xml"/><Relationship Id="rId653" Type="http://schemas.openxmlformats.org/officeDocument/2006/relationships/revisionLog" Target="revisionLog375.xml"/><Relationship Id="rId632" Type="http://schemas.openxmlformats.org/officeDocument/2006/relationships/revisionLog" Target="revisionLog354.xml"/><Relationship Id="rId467" Type="http://schemas.openxmlformats.org/officeDocument/2006/relationships/revisionLog" Target="revisionLog183.xml"/><Relationship Id="rId611" Type="http://schemas.openxmlformats.org/officeDocument/2006/relationships/revisionLog" Target="revisionLog333.xml"/><Relationship Id="rId695" Type="http://schemas.openxmlformats.org/officeDocument/2006/relationships/revisionLog" Target="revisionLog417.xml"/><Relationship Id="rId709" Type="http://schemas.openxmlformats.org/officeDocument/2006/relationships/revisionLog" Target="revisionLog431.xml"/><Relationship Id="rId488" Type="http://schemas.openxmlformats.org/officeDocument/2006/relationships/revisionLog" Target="revisionLog204.xml"/><Relationship Id="rId674" Type="http://schemas.openxmlformats.org/officeDocument/2006/relationships/revisionLog" Target="revisionLog396.xml"/><Relationship Id="rId597" Type="http://schemas.openxmlformats.org/officeDocument/2006/relationships/revisionLog" Target="revisionLog319.xml"/><Relationship Id="rId513" Type="http://schemas.openxmlformats.org/officeDocument/2006/relationships/revisionLog" Target="revisionLog229.xml"/><Relationship Id="rId555" Type="http://schemas.openxmlformats.org/officeDocument/2006/relationships/revisionLog" Target="revisionLog277.xml"/><Relationship Id="rId576" Type="http://schemas.openxmlformats.org/officeDocument/2006/relationships/revisionLog" Target="revisionLog298.xml"/><Relationship Id="rId534" Type="http://schemas.openxmlformats.org/officeDocument/2006/relationships/revisionLog" Target="revisionLog250.xml"/><Relationship Id="rId601" Type="http://schemas.openxmlformats.org/officeDocument/2006/relationships/revisionLog" Target="revisionLog323.xml"/><Relationship Id="rId643" Type="http://schemas.openxmlformats.org/officeDocument/2006/relationships/revisionLog" Target="revisionLog365.xml"/><Relationship Id="rId622" Type="http://schemas.openxmlformats.org/officeDocument/2006/relationships/revisionLog" Target="revisionLog344.xml"/><Relationship Id="rId499" Type="http://schemas.openxmlformats.org/officeDocument/2006/relationships/revisionLog" Target="revisionLog215.xml"/><Relationship Id="rId664" Type="http://schemas.openxmlformats.org/officeDocument/2006/relationships/revisionLog" Target="revisionLog386.xml"/><Relationship Id="rId478" Type="http://schemas.openxmlformats.org/officeDocument/2006/relationships/revisionLog" Target="revisionLog194.xml"/><Relationship Id="rId685" Type="http://schemas.openxmlformats.org/officeDocument/2006/relationships/revisionLog" Target="revisionLog407.xml"/><Relationship Id="rId566" Type="http://schemas.openxmlformats.org/officeDocument/2006/relationships/revisionLog" Target="revisionLog288.xml"/><Relationship Id="rId524" Type="http://schemas.openxmlformats.org/officeDocument/2006/relationships/revisionLog" Target="revisionLog240.xml"/><Relationship Id="rId545" Type="http://schemas.openxmlformats.org/officeDocument/2006/relationships/revisionLog" Target="revisionLog267.xml"/><Relationship Id="rId587" Type="http://schemas.openxmlformats.org/officeDocument/2006/relationships/revisionLog" Target="revisionLog309.xml"/><Relationship Id="rId503" Type="http://schemas.openxmlformats.org/officeDocument/2006/relationships/revisionLog" Target="revisionLog219.xml"/><Relationship Id="rId710" Type="http://schemas.openxmlformats.org/officeDocument/2006/relationships/revisionLog" Target="revisionLog1.xml"/><Relationship Id="rId633" Type="http://schemas.openxmlformats.org/officeDocument/2006/relationships/revisionLog" Target="revisionLog355.xml"/><Relationship Id="rId612" Type="http://schemas.openxmlformats.org/officeDocument/2006/relationships/revisionLog" Target="revisionLog334.xml"/><Relationship Id="rId468" Type="http://schemas.openxmlformats.org/officeDocument/2006/relationships/revisionLog" Target="revisionLog184.xml"/><Relationship Id="rId675" Type="http://schemas.openxmlformats.org/officeDocument/2006/relationships/revisionLog" Target="revisionLog397.xml"/><Relationship Id="rId489" Type="http://schemas.openxmlformats.org/officeDocument/2006/relationships/revisionLog" Target="revisionLog205.xml"/><Relationship Id="rId654" Type="http://schemas.openxmlformats.org/officeDocument/2006/relationships/revisionLog" Target="revisionLog376.xml"/><Relationship Id="rId696" Type="http://schemas.openxmlformats.org/officeDocument/2006/relationships/revisionLog" Target="revisionLog418.xml"/><Relationship Id="rId700" Type="http://schemas.openxmlformats.org/officeDocument/2006/relationships/revisionLog" Target="revisionLog422.xml"/><Relationship Id="rId535" Type="http://schemas.openxmlformats.org/officeDocument/2006/relationships/revisionLog" Target="revisionLog257.xml"/><Relationship Id="rId577" Type="http://schemas.openxmlformats.org/officeDocument/2006/relationships/revisionLog" Target="revisionLog299.xml"/><Relationship Id="rId514" Type="http://schemas.openxmlformats.org/officeDocument/2006/relationships/revisionLog" Target="revisionLog230.xml"/><Relationship Id="rId556" Type="http://schemas.openxmlformats.org/officeDocument/2006/relationships/revisionLog" Target="revisionLog278.xml"/><Relationship Id="rId598" Type="http://schemas.openxmlformats.org/officeDocument/2006/relationships/revisionLog" Target="revisionLog320.xml"/><Relationship Id="rId602" Type="http://schemas.openxmlformats.org/officeDocument/2006/relationships/revisionLog" Target="revisionLog324.xml"/><Relationship Id="rId665" Type="http://schemas.openxmlformats.org/officeDocument/2006/relationships/revisionLog" Target="revisionLog387.xml"/><Relationship Id="rId479" Type="http://schemas.openxmlformats.org/officeDocument/2006/relationships/revisionLog" Target="revisionLog195.xml"/><Relationship Id="rId644" Type="http://schemas.openxmlformats.org/officeDocument/2006/relationships/revisionLog" Target="revisionLog366.xml"/><Relationship Id="rId686" Type="http://schemas.openxmlformats.org/officeDocument/2006/relationships/revisionLog" Target="revisionLog408.xml"/><Relationship Id="rId623" Type="http://schemas.openxmlformats.org/officeDocument/2006/relationships/revisionLog" Target="revisionLog345.xml"/><Relationship Id="rId546" Type="http://schemas.openxmlformats.org/officeDocument/2006/relationships/revisionLog" Target="revisionLog268.xml"/><Relationship Id="rId504" Type="http://schemas.openxmlformats.org/officeDocument/2006/relationships/revisionLog" Target="revisionLog220.xml"/><Relationship Id="rId490" Type="http://schemas.openxmlformats.org/officeDocument/2006/relationships/revisionLog" Target="revisionLog206.xml"/><Relationship Id="rId567" Type="http://schemas.openxmlformats.org/officeDocument/2006/relationships/revisionLog" Target="revisionLog289.xml"/><Relationship Id="rId525" Type="http://schemas.openxmlformats.org/officeDocument/2006/relationships/revisionLog" Target="revisionLog241.xml"/><Relationship Id="rId711" Type="http://schemas.openxmlformats.org/officeDocument/2006/relationships/revisionLog" Target="revisionLog2.xml"/><Relationship Id="rId588" Type="http://schemas.openxmlformats.org/officeDocument/2006/relationships/revisionLog" Target="revisionLog310.xml"/><Relationship Id="rId583" Type="http://schemas.openxmlformats.org/officeDocument/2006/relationships/revisionLog" Target="revisionLog305.xml"/><Relationship Id="rId562" Type="http://schemas.openxmlformats.org/officeDocument/2006/relationships/revisionLog" Target="revisionLog284.xml"/><Relationship Id="rId639" Type="http://schemas.openxmlformats.org/officeDocument/2006/relationships/revisionLog" Target="revisionLog361.xml"/><Relationship Id="rId618" Type="http://schemas.openxmlformats.org/officeDocument/2006/relationships/revisionLog" Target="revisionLog340.xml"/><Relationship Id="rId520" Type="http://schemas.openxmlformats.org/officeDocument/2006/relationships/revisionLog" Target="revisionLog236.xml"/><Relationship Id="rId541" Type="http://schemas.openxmlformats.org/officeDocument/2006/relationships/revisionLog" Target="revisionLog263.xml"/><Relationship Id="rId676" Type="http://schemas.openxmlformats.org/officeDocument/2006/relationships/revisionLog" Target="revisionLog398.xml"/><Relationship Id="rId469" Type="http://schemas.openxmlformats.org/officeDocument/2006/relationships/revisionLog" Target="revisionLog185.xml"/><Relationship Id="rId613" Type="http://schemas.openxmlformats.org/officeDocument/2006/relationships/revisionLog" Target="revisionLog335.xml"/><Relationship Id="rId655" Type="http://schemas.openxmlformats.org/officeDocument/2006/relationships/revisionLog" Target="revisionLog377.xml"/><Relationship Id="rId697" Type="http://schemas.openxmlformats.org/officeDocument/2006/relationships/revisionLog" Target="revisionLog419.xml"/><Relationship Id="rId634" Type="http://schemas.openxmlformats.org/officeDocument/2006/relationships/revisionLog" Target="revisionLog356.xml"/><Relationship Id="rId650" Type="http://schemas.openxmlformats.org/officeDocument/2006/relationships/revisionLog" Target="revisionLog372.xml"/><Relationship Id="rId515" Type="http://schemas.openxmlformats.org/officeDocument/2006/relationships/revisionLog" Target="revisionLog231.xml"/><Relationship Id="rId701" Type="http://schemas.openxmlformats.org/officeDocument/2006/relationships/revisionLog" Target="revisionLog423.xml"/><Relationship Id="rId480" Type="http://schemas.openxmlformats.org/officeDocument/2006/relationships/revisionLog" Target="revisionLog196.xml"/><Relationship Id="rId536" Type="http://schemas.openxmlformats.org/officeDocument/2006/relationships/revisionLog" Target="revisionLog258.xml"/><Relationship Id="rId578" Type="http://schemas.openxmlformats.org/officeDocument/2006/relationships/revisionLog" Target="revisionLog300.xml"/><Relationship Id="rId557" Type="http://schemas.openxmlformats.org/officeDocument/2006/relationships/revisionLog" Target="revisionLog279.xml"/><Relationship Id="rId599" Type="http://schemas.openxmlformats.org/officeDocument/2006/relationships/revisionLog" Target="revisionLog321.xml"/><Relationship Id="rId645" Type="http://schemas.openxmlformats.org/officeDocument/2006/relationships/revisionLog" Target="revisionLog367.xml"/><Relationship Id="rId603" Type="http://schemas.openxmlformats.org/officeDocument/2006/relationships/revisionLog" Target="revisionLog325.xml"/><Relationship Id="rId624" Type="http://schemas.openxmlformats.org/officeDocument/2006/relationships/revisionLog" Target="revisionLog346.xml"/><Relationship Id="rId666" Type="http://schemas.openxmlformats.org/officeDocument/2006/relationships/revisionLog" Target="revisionLog388.xml"/><Relationship Id="rId687" Type="http://schemas.openxmlformats.org/officeDocument/2006/relationships/revisionLog" Target="revisionLog409.xml"/><Relationship Id="rId526" Type="http://schemas.openxmlformats.org/officeDocument/2006/relationships/revisionLog" Target="revisionLog242.xml"/><Relationship Id="rId470" Type="http://schemas.openxmlformats.org/officeDocument/2006/relationships/revisionLog" Target="revisionLog186.xml"/><Relationship Id="rId505" Type="http://schemas.openxmlformats.org/officeDocument/2006/relationships/revisionLog" Target="revisionLog221.xml"/><Relationship Id="rId491" Type="http://schemas.openxmlformats.org/officeDocument/2006/relationships/revisionLog" Target="revisionLog207.xml"/><Relationship Id="rId712" Type="http://schemas.openxmlformats.org/officeDocument/2006/relationships/revisionLog" Target="revisionLog3.xml"/><Relationship Id="rId589" Type="http://schemas.openxmlformats.org/officeDocument/2006/relationships/revisionLog" Target="revisionLog311.xml"/><Relationship Id="rId568" Type="http://schemas.openxmlformats.org/officeDocument/2006/relationships/revisionLog" Target="revisionLog290.xml"/><Relationship Id="rId547" Type="http://schemas.openxmlformats.org/officeDocument/2006/relationships/revisionLog" Target="revisionLog269.xml"/><Relationship Id="rId614" Type="http://schemas.openxmlformats.org/officeDocument/2006/relationships/revisionLog" Target="revisionLog336.xml"/><Relationship Id="rId656" Type="http://schemas.openxmlformats.org/officeDocument/2006/relationships/revisionLog" Target="revisionLog378.xml"/><Relationship Id="rId635" Type="http://schemas.openxmlformats.org/officeDocument/2006/relationships/revisionLog" Target="revisionLog357.xml"/><Relationship Id="rId677" Type="http://schemas.openxmlformats.org/officeDocument/2006/relationships/revisionLog" Target="revisionLog399.xml"/><Relationship Id="rId481" Type="http://schemas.openxmlformats.org/officeDocument/2006/relationships/revisionLog" Target="revisionLog197.xml"/><Relationship Id="rId702" Type="http://schemas.openxmlformats.org/officeDocument/2006/relationships/revisionLog" Target="revisionLog424.xml"/><Relationship Id="rId516" Type="http://schemas.openxmlformats.org/officeDocument/2006/relationships/revisionLog" Target="revisionLog232.xml"/><Relationship Id="rId698" Type="http://schemas.openxmlformats.org/officeDocument/2006/relationships/revisionLog" Target="revisionLog420.xml"/><Relationship Id="rId537" Type="http://schemas.openxmlformats.org/officeDocument/2006/relationships/revisionLog" Target="revisionLog259.xml"/><Relationship Id="rId579" Type="http://schemas.openxmlformats.org/officeDocument/2006/relationships/revisionLog" Target="revisionLog301.xml"/><Relationship Id="rId558" Type="http://schemas.openxmlformats.org/officeDocument/2006/relationships/revisionLog" Target="revisionLog280.xml"/><Relationship Id="rId625" Type="http://schemas.openxmlformats.org/officeDocument/2006/relationships/revisionLog" Target="revisionLog347.xml"/><Relationship Id="rId646" Type="http://schemas.openxmlformats.org/officeDocument/2006/relationships/revisionLog" Target="revisionLog368.xml"/><Relationship Id="rId604" Type="http://schemas.openxmlformats.org/officeDocument/2006/relationships/revisionLog" Target="revisionLog326.xml"/><Relationship Id="rId590" Type="http://schemas.openxmlformats.org/officeDocument/2006/relationships/revisionLog" Target="revisionLog312.xml"/><Relationship Id="rId688" Type="http://schemas.openxmlformats.org/officeDocument/2006/relationships/revisionLog" Target="revisionLog410.xml"/><Relationship Id="rId667" Type="http://schemas.openxmlformats.org/officeDocument/2006/relationships/revisionLog" Target="revisionLog389.xml"/><Relationship Id="rId506" Type="http://schemas.openxmlformats.org/officeDocument/2006/relationships/revisionLog" Target="revisionLog222.xml"/><Relationship Id="rId471" Type="http://schemas.openxmlformats.org/officeDocument/2006/relationships/revisionLog" Target="revisionLog187.xml"/><Relationship Id="rId569" Type="http://schemas.openxmlformats.org/officeDocument/2006/relationships/revisionLog" Target="revisionLog291.xml"/><Relationship Id="rId492" Type="http://schemas.openxmlformats.org/officeDocument/2006/relationships/revisionLog" Target="revisionLog208.xml"/><Relationship Id="rId548" Type="http://schemas.openxmlformats.org/officeDocument/2006/relationships/revisionLog" Target="revisionLog270.xml"/><Relationship Id="rId527" Type="http://schemas.openxmlformats.org/officeDocument/2006/relationships/revisionLog" Target="revisionLog243.xml"/><Relationship Id="rId713" Type="http://schemas.openxmlformats.org/officeDocument/2006/relationships/revisionLog" Target="revisionLog4.xml"/><Relationship Id="rId636" Type="http://schemas.openxmlformats.org/officeDocument/2006/relationships/revisionLog" Target="revisionLog358.xml"/><Relationship Id="rId580" Type="http://schemas.openxmlformats.org/officeDocument/2006/relationships/revisionLog" Target="revisionLog302.xml"/><Relationship Id="rId615" Type="http://schemas.openxmlformats.org/officeDocument/2006/relationships/revisionLog" Target="revisionLog337.xml"/><Relationship Id="rId699" Type="http://schemas.openxmlformats.org/officeDocument/2006/relationships/revisionLog" Target="revisionLog421.xml"/><Relationship Id="rId657" Type="http://schemas.openxmlformats.org/officeDocument/2006/relationships/revisionLog" Target="revisionLog379.xml"/><Relationship Id="rId678" Type="http://schemas.openxmlformats.org/officeDocument/2006/relationships/revisionLog" Target="revisionLog400.xml"/><Relationship Id="rId559" Type="http://schemas.openxmlformats.org/officeDocument/2006/relationships/revisionLog" Target="revisionLog281.xml"/><Relationship Id="rId703" Type="http://schemas.openxmlformats.org/officeDocument/2006/relationships/revisionLog" Target="revisionLog425.xml"/><Relationship Id="rId538" Type="http://schemas.openxmlformats.org/officeDocument/2006/relationships/revisionLog" Target="revisionLog260.xml"/><Relationship Id="rId482" Type="http://schemas.openxmlformats.org/officeDocument/2006/relationships/revisionLog" Target="revisionLog198.xml"/><Relationship Id="rId517" Type="http://schemas.openxmlformats.org/officeDocument/2006/relationships/revisionLog" Target="revisionLog233.xml"/><Relationship Id="rId605" Type="http://schemas.openxmlformats.org/officeDocument/2006/relationships/revisionLog" Target="revisionLog327.xml"/><Relationship Id="rId591" Type="http://schemas.openxmlformats.org/officeDocument/2006/relationships/revisionLog" Target="revisionLog313.xml"/><Relationship Id="rId570" Type="http://schemas.openxmlformats.org/officeDocument/2006/relationships/revisionLog" Target="revisionLog292.xml"/><Relationship Id="rId626" Type="http://schemas.openxmlformats.org/officeDocument/2006/relationships/revisionLog" Target="revisionLog348.xml"/><Relationship Id="rId689" Type="http://schemas.openxmlformats.org/officeDocument/2006/relationships/revisionLog" Target="revisionLog411.xml"/><Relationship Id="rId647" Type="http://schemas.openxmlformats.org/officeDocument/2006/relationships/revisionLog" Target="revisionLog369.xml"/><Relationship Id="rId668" Type="http://schemas.openxmlformats.org/officeDocument/2006/relationships/revisionLog" Target="revisionLog390.xml"/><Relationship Id="rId549" Type="http://schemas.openxmlformats.org/officeDocument/2006/relationships/revisionLog" Target="revisionLog271.xml"/><Relationship Id="rId528" Type="http://schemas.openxmlformats.org/officeDocument/2006/relationships/revisionLog" Target="revisionLog244.xml"/><Relationship Id="rId472" Type="http://schemas.openxmlformats.org/officeDocument/2006/relationships/revisionLog" Target="revisionLog188.xml"/><Relationship Id="rId493" Type="http://schemas.openxmlformats.org/officeDocument/2006/relationships/revisionLog" Target="revisionLog209.xml"/><Relationship Id="rId507" Type="http://schemas.openxmlformats.org/officeDocument/2006/relationships/revisionLog" Target="revisionLog223.xml"/><Relationship Id="rId581" Type="http://schemas.openxmlformats.org/officeDocument/2006/relationships/revisionLog" Target="revisionLog303.xml"/><Relationship Id="rId560" Type="http://schemas.openxmlformats.org/officeDocument/2006/relationships/revisionLog" Target="revisionLog282.xml"/><Relationship Id="rId679" Type="http://schemas.openxmlformats.org/officeDocument/2006/relationships/revisionLog" Target="revisionLog401.xml"/><Relationship Id="rId616" Type="http://schemas.openxmlformats.org/officeDocument/2006/relationships/revisionLog" Target="revisionLog338.xml"/><Relationship Id="rId637" Type="http://schemas.openxmlformats.org/officeDocument/2006/relationships/revisionLog" Target="revisionLog359.xml"/><Relationship Id="rId658" Type="http://schemas.openxmlformats.org/officeDocument/2006/relationships/revisionLog" Target="revisionLog380.xml"/><Relationship Id="rId704" Type="http://schemas.openxmlformats.org/officeDocument/2006/relationships/revisionLog" Target="revisionLog426.xml"/><Relationship Id="rId690" Type="http://schemas.openxmlformats.org/officeDocument/2006/relationships/revisionLog" Target="revisionLog412.xml"/><Relationship Id="rId539" Type="http://schemas.openxmlformats.org/officeDocument/2006/relationships/revisionLog" Target="revisionLog261.xml"/><Relationship Id="rId483" Type="http://schemas.openxmlformats.org/officeDocument/2006/relationships/revisionLog" Target="revisionLog199.xml"/><Relationship Id="rId518" Type="http://schemas.openxmlformats.org/officeDocument/2006/relationships/revisionLog" Target="revisionLog234.xml"/><Relationship Id="rId550" Type="http://schemas.openxmlformats.org/officeDocument/2006/relationships/revisionLog" Target="revisionLog272.xml"/><Relationship Id="rId669" Type="http://schemas.openxmlformats.org/officeDocument/2006/relationships/revisionLog" Target="revisionLog391.xml"/><Relationship Id="rId571" Type="http://schemas.openxmlformats.org/officeDocument/2006/relationships/revisionLog" Target="revisionLog293.xml"/><Relationship Id="rId592" Type="http://schemas.openxmlformats.org/officeDocument/2006/relationships/revisionLog" Target="revisionLog314.xml"/><Relationship Id="rId606" Type="http://schemas.openxmlformats.org/officeDocument/2006/relationships/revisionLog" Target="revisionLog328.xml"/><Relationship Id="rId627" Type="http://schemas.openxmlformats.org/officeDocument/2006/relationships/revisionLog" Target="revisionLog349.xml"/><Relationship Id="rId648" Type="http://schemas.openxmlformats.org/officeDocument/2006/relationships/revisionLog" Target="revisionLog370.xml"/><Relationship Id="rId680" Type="http://schemas.openxmlformats.org/officeDocument/2006/relationships/revisionLog" Target="revisionLog402.xml"/><Relationship Id="rId529" Type="http://schemas.openxmlformats.org/officeDocument/2006/relationships/revisionLog" Target="revisionLog245.xml"/><Relationship Id="rId508" Type="http://schemas.openxmlformats.org/officeDocument/2006/relationships/revisionLog" Target="revisionLog224.xml"/><Relationship Id="rId494" Type="http://schemas.openxmlformats.org/officeDocument/2006/relationships/revisionLog" Target="revisionLog210.xml"/><Relationship Id="rId473" Type="http://schemas.openxmlformats.org/officeDocument/2006/relationships/revisionLog" Target="revisionLog189.xml"/><Relationship Id="rId540" Type="http://schemas.openxmlformats.org/officeDocument/2006/relationships/revisionLog" Target="revisionLog262.xml"/><Relationship Id="rId659" Type="http://schemas.openxmlformats.org/officeDocument/2006/relationships/revisionLog" Target="revisionLog381.xml"/><Relationship Id="rId638" Type="http://schemas.openxmlformats.org/officeDocument/2006/relationships/revisionLog" Target="revisionLog360.xml"/><Relationship Id="rId561" Type="http://schemas.openxmlformats.org/officeDocument/2006/relationships/revisionLog" Target="revisionLog283.xml"/><Relationship Id="rId582" Type="http://schemas.openxmlformats.org/officeDocument/2006/relationships/revisionLog" Target="revisionLog304.xml"/><Relationship Id="rId617" Type="http://schemas.openxmlformats.org/officeDocument/2006/relationships/revisionLog" Target="revisionLog339.xml"/><Relationship Id="rId705" Type="http://schemas.openxmlformats.org/officeDocument/2006/relationships/revisionLog" Target="revisionLog427.xml"/><Relationship Id="rId670" Type="http://schemas.openxmlformats.org/officeDocument/2006/relationships/revisionLog" Target="revisionLog392.xml"/><Relationship Id="rId519" Type="http://schemas.openxmlformats.org/officeDocument/2006/relationships/revisionLog" Target="revisionLog235.xml"/><Relationship Id="rId484" Type="http://schemas.openxmlformats.org/officeDocument/2006/relationships/revisionLog" Target="revisionLog200.xml"/><Relationship Id="rId691" Type="http://schemas.openxmlformats.org/officeDocument/2006/relationships/revisionLog" Target="revisionLog413.xml"/><Relationship Id="rId530" Type="http://schemas.openxmlformats.org/officeDocument/2006/relationships/revisionLog" Target="revisionLog246.xml"/><Relationship Id="rId628" Type="http://schemas.openxmlformats.org/officeDocument/2006/relationships/revisionLog" Target="revisionLog350.xml"/><Relationship Id="rId649" Type="http://schemas.openxmlformats.org/officeDocument/2006/relationships/revisionLog" Target="revisionLog371.xml"/><Relationship Id="rId551" Type="http://schemas.openxmlformats.org/officeDocument/2006/relationships/revisionLog" Target="revisionLog273.xml"/><Relationship Id="rId572" Type="http://schemas.openxmlformats.org/officeDocument/2006/relationships/revisionLog" Target="revisionLog294.xml"/><Relationship Id="rId593" Type="http://schemas.openxmlformats.org/officeDocument/2006/relationships/revisionLog" Target="revisionLog315.xml"/><Relationship Id="rId607" Type="http://schemas.openxmlformats.org/officeDocument/2006/relationships/revisionLog" Target="revisionLog329.xml"/><Relationship Id="rId660" Type="http://schemas.openxmlformats.org/officeDocument/2006/relationships/revisionLog" Target="revisionLog382.xml"/><Relationship Id="rId509" Type="http://schemas.openxmlformats.org/officeDocument/2006/relationships/revisionLog" Target="revisionLog225.xml"/><Relationship Id="rId474" Type="http://schemas.openxmlformats.org/officeDocument/2006/relationships/revisionLog" Target="revisionLog190.xml"/><Relationship Id="rId681" Type="http://schemas.openxmlformats.org/officeDocument/2006/relationships/revisionLog" Target="revisionLog403.xml"/><Relationship Id="rId495" Type="http://schemas.openxmlformats.org/officeDocument/2006/relationships/revisionLog" Target="revisionLog2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6690813-C01A-47E4-9DFB-4253C1F28CFB}" diskRevisions="1" revisionId="5769" version="6">
  <header guid="{BD82702B-5E3E-4B8A-80C4-E7B51062614E}" dateTime="2018-11-29T16:11:35" maxSheetId="2" userName="elisabeta.trifan" r:id="rId466">
    <sheetIdMap count="1">
      <sheetId val="1"/>
    </sheetIdMap>
  </header>
  <header guid="{66C51B93-9521-46E0-ACEA-30CDBCEBE1BA}" dateTime="2018-11-29T16:31:05" maxSheetId="2" userName="elisabeta.trifan" r:id="rId467">
    <sheetIdMap count="1">
      <sheetId val="1"/>
    </sheetIdMap>
  </header>
  <header guid="{21A1111B-7D72-4141-817D-B7814525FB86}" dateTime="2018-11-29T16:33:04" maxSheetId="2" userName="elisabeta.trifan" r:id="rId468" minRId="3111" maxRId="3115">
    <sheetIdMap count="1">
      <sheetId val="1"/>
    </sheetIdMap>
  </header>
  <header guid="{685E8B15-1FF0-4EFA-871A-2DB4F8FD73DB}" dateTime="2018-11-29T16:35:11" maxSheetId="2" userName="elisabeta.trifan" r:id="rId469" minRId="3116" maxRId="3118">
    <sheetIdMap count="1">
      <sheetId val="1"/>
    </sheetIdMap>
  </header>
  <header guid="{6BCB3DD4-7E97-4900-9A2A-07D0D42BB159}" dateTime="2018-11-29T16:35:16" maxSheetId="2" userName="elisabeta.trifan" r:id="rId470" minRId="3119">
    <sheetIdMap count="1">
      <sheetId val="1"/>
    </sheetIdMap>
  </header>
  <header guid="{622F3075-19ED-4A9A-BC75-5E944FAB53D7}" dateTime="2018-11-29T16:36:11" maxSheetId="2" userName="elisabeta.trifan" r:id="rId471" minRId="3120">
    <sheetIdMap count="1">
      <sheetId val="1"/>
    </sheetIdMap>
  </header>
  <header guid="{31DDFB5A-78EC-4692-BF60-EBB42B472BBA}" dateTime="2018-11-29T16:38:03" maxSheetId="2" userName="elisabeta.trifan" r:id="rId472" minRId="3121">
    <sheetIdMap count="1">
      <sheetId val="1"/>
    </sheetIdMap>
  </header>
  <header guid="{9138A7CE-DEBE-46E8-B0AF-02B870AFF175}" dateTime="2018-11-29T16:38:12" maxSheetId="2" userName="elisabeta.trifan" r:id="rId473" minRId="3124">
    <sheetIdMap count="1">
      <sheetId val="1"/>
    </sheetIdMap>
  </header>
  <header guid="{94CD3D01-784E-4BC4-A029-278099869A3F}" dateTime="2018-11-29T16:39:38" maxSheetId="2" userName="elisabeta.trifan" r:id="rId474" minRId="3125">
    <sheetIdMap count="1">
      <sheetId val="1"/>
    </sheetIdMap>
  </header>
  <header guid="{14E70834-1508-49AB-A504-45B01FD27298}" dateTime="2018-11-29T16:39:43" maxSheetId="2" userName="elisabeta.trifan" r:id="rId475" minRId="3126">
    <sheetIdMap count="1">
      <sheetId val="1"/>
    </sheetIdMap>
  </header>
  <header guid="{12ABBA16-99A9-408C-B8C8-5F7C40398232}" dateTime="2018-11-29T16:44:28" maxSheetId="2" userName="mariana.moraru" r:id="rId476" minRId="3127" maxRId="3152">
    <sheetIdMap count="1">
      <sheetId val="1"/>
    </sheetIdMap>
  </header>
  <header guid="{4F4B544E-E4E2-494D-9A07-B8C7BE72ADC2}" dateTime="2018-11-29T16:45:53" maxSheetId="2" userName="elisabeta.trifan" r:id="rId477" minRId="3155" maxRId="3164">
    <sheetIdMap count="1">
      <sheetId val="1"/>
    </sheetIdMap>
  </header>
  <header guid="{BD49848D-8A70-4913-90C0-CBC521092ABD}" dateTime="2018-11-29T16:46:56" maxSheetId="2" userName="elisabeta.trifan" r:id="rId478" minRId="3165" maxRId="3170">
    <sheetIdMap count="1">
      <sheetId val="1"/>
    </sheetIdMap>
  </header>
  <header guid="{E3D016D8-9D98-49AB-B454-88F5D5B322BC}" dateTime="2018-11-29T17:03:36" maxSheetId="2" userName="elisabeta.trifan" r:id="rId479">
    <sheetIdMap count="1">
      <sheetId val="1"/>
    </sheetIdMap>
  </header>
  <header guid="{51482CE3-F326-40DA-93D0-D15BA3E1CC1B}" dateTime="2018-11-29T17:07:04" maxSheetId="2" userName="elisabeta.trifan" r:id="rId480">
    <sheetIdMap count="1">
      <sheetId val="1"/>
    </sheetIdMap>
  </header>
  <header guid="{1DAE61D4-DCC7-4AFA-A730-FA9935F8CAA1}" dateTime="2018-11-29T17:09:48" maxSheetId="2" userName="maria.petre" r:id="rId481" minRId="3176" maxRId="3196">
    <sheetIdMap count="1">
      <sheetId val="1"/>
    </sheetIdMap>
  </header>
  <header guid="{01BEEC07-504E-4978-9EF1-54B5C99138CF}" dateTime="2018-11-29T17:10:51" maxSheetId="2" userName="elisabeta.trifan" r:id="rId482">
    <sheetIdMap count="1">
      <sheetId val="1"/>
    </sheetIdMap>
  </header>
  <header guid="{11B6912D-5EEB-49C6-B2E0-79C42CFCFFC8}" dateTime="2018-11-29T17:31:17" maxSheetId="2" userName="elisabeta.trifan" r:id="rId483">
    <sheetIdMap count="1">
      <sheetId val="1"/>
    </sheetIdMap>
  </header>
  <header guid="{222FEBBA-68AF-4428-B63E-E9F61DB05C17}" dateTime="2018-12-03T10:41:01" maxSheetId="2" userName="mihaela.vasilescu" r:id="rId484">
    <sheetIdMap count="1">
      <sheetId val="1"/>
    </sheetIdMap>
  </header>
  <header guid="{41B1DD20-E337-4E28-A57A-39EFD6DA5A3F}" dateTime="2018-12-03T12:55:32" maxSheetId="2" userName="diana.joita" r:id="rId485" minRId="3207">
    <sheetIdMap count="1">
      <sheetId val="1"/>
    </sheetIdMap>
  </header>
  <header guid="{B65E26C9-4F82-4FEE-8D7F-C62F73EB981C}" dateTime="2018-12-05T08:51:49" maxSheetId="2" userName="georgiana.dobre" r:id="rId486" minRId="3210" maxRId="3214">
    <sheetIdMap count="1">
      <sheetId val="1"/>
    </sheetIdMap>
  </header>
  <header guid="{E224EA95-38FC-41DE-855D-8064D94484F0}" dateTime="2018-12-05T10:21:34" maxSheetId="2" userName="mariana.moraru" r:id="rId487" minRId="3217" maxRId="3277">
    <sheetIdMap count="1">
      <sheetId val="1"/>
    </sheetIdMap>
  </header>
  <header guid="{EDABE380-AAB7-4E69-A0D2-341BEA78E568}" dateTime="2018-12-05T10:39:29" maxSheetId="2" userName="elisabeta.trifan" r:id="rId488" minRId="3280" maxRId="3286">
    <sheetIdMap count="1">
      <sheetId val="1"/>
    </sheetIdMap>
  </header>
  <header guid="{3C926D76-D22F-4545-9224-B0F85CE9F4CA}" dateTime="2018-12-05T11:35:29" maxSheetId="2" userName="elisabeta.trifan" r:id="rId489" minRId="3290">
    <sheetIdMap count="1">
      <sheetId val="1"/>
    </sheetIdMap>
  </header>
  <header guid="{C284F60D-E506-4AA4-9CB0-3B3DC71DFB65}" dateTime="2018-12-05T12:10:33" maxSheetId="2" userName="elisabeta.trifan" r:id="rId490">
    <sheetIdMap count="1">
      <sheetId val="1"/>
    </sheetIdMap>
  </header>
  <header guid="{B8F59E35-5B7D-40E5-9611-17FBA66DEB21}" dateTime="2018-12-05T13:31:52" maxSheetId="2" userName="elisabeta.trifan" r:id="rId491">
    <sheetIdMap count="1">
      <sheetId val="1"/>
    </sheetIdMap>
  </header>
  <header guid="{7C9593B9-C221-48A9-BBB1-F7B44792AA4C}" dateTime="2018-12-05T14:18:24" maxSheetId="2" userName="elisabeta.trifan" r:id="rId492">
    <sheetIdMap count="1">
      <sheetId val="1"/>
    </sheetIdMap>
  </header>
  <header guid="{639FC916-EEC3-415F-93E5-86E24C704E29}" dateTime="2018-12-05T14:23:21" maxSheetId="2" userName="maria.petre" r:id="rId493" minRId="3300" maxRId="3311">
    <sheetIdMap count="1">
      <sheetId val="1"/>
    </sheetIdMap>
  </header>
  <header guid="{15748050-32E6-417F-82EB-0B2DA207E364}" dateTime="2018-12-05T14:26:02" maxSheetId="2" userName="maria.petre" r:id="rId494" minRId="3314" maxRId="3317">
    <sheetIdMap count="1">
      <sheetId val="1"/>
    </sheetIdMap>
  </header>
  <header guid="{9C0F61A7-F6E8-4097-8EE9-EECC9AE60557}" dateTime="2018-12-05T14:34:28" maxSheetId="2" userName="maria.petre" r:id="rId495" minRId="3318" maxRId="3364">
    <sheetIdMap count="1">
      <sheetId val="1"/>
    </sheetIdMap>
  </header>
  <header guid="{9829B6C5-D0DD-4651-B102-5A30A6C7B453}" dateTime="2018-12-05T14:56:56" maxSheetId="2" userName="daniela.voicu" r:id="rId496" minRId="3365" maxRId="3369">
    <sheetIdMap count="1">
      <sheetId val="1"/>
    </sheetIdMap>
  </header>
  <header guid="{5D29BAF5-3993-4FD7-A6E6-3771468EDF68}" dateTime="2018-12-05T18:35:13" maxSheetId="2" userName="luminita.jipa" r:id="rId497" minRId="3372" maxRId="3375">
    <sheetIdMap count="1">
      <sheetId val="1"/>
    </sheetIdMap>
  </header>
  <header guid="{9644EEFB-AEDB-424A-80A4-6EE8491D6723}" dateTime="2018-12-05T18:35:58" maxSheetId="2" userName="luminita.jipa" r:id="rId498" minRId="3378">
    <sheetIdMap count="1">
      <sheetId val="1"/>
    </sheetIdMap>
  </header>
  <header guid="{DB9928BA-261A-4B82-8595-DC502421DAA5}" dateTime="2018-12-05T18:36:43" maxSheetId="2" userName="luminita.jipa" r:id="rId499" minRId="3379">
    <sheetIdMap count="1">
      <sheetId val="1"/>
    </sheetIdMap>
  </header>
  <header guid="{C65232FF-4318-4140-86AB-2AD168D8B243}" dateTime="2018-12-05T18:37:20" maxSheetId="2" userName="luminita.jipa" r:id="rId500" minRId="3380">
    <sheetIdMap count="1">
      <sheetId val="1"/>
    </sheetIdMap>
  </header>
  <header guid="{791F0BB0-EB92-446A-A981-7D6B5562C382}" dateTime="2018-12-05T18:38:41" maxSheetId="2" userName="luminita.jipa" r:id="rId501" minRId="3381">
    <sheetIdMap count="1">
      <sheetId val="1"/>
    </sheetIdMap>
  </header>
  <header guid="{946EA57C-E850-459E-9289-5C4BE2E77459}" dateTime="2018-12-05T18:50:41" maxSheetId="2" userName="luminita.jipa" r:id="rId502" minRId="3382" maxRId="3390">
    <sheetIdMap count="1">
      <sheetId val="1"/>
    </sheetIdMap>
  </header>
  <header guid="{EDBA8EB2-D198-44D5-ABE2-658A280E5616}" dateTime="2018-12-05T18:53:04" maxSheetId="2" userName="luminita.jipa" r:id="rId503" minRId="3391">
    <sheetIdMap count="1">
      <sheetId val="1"/>
    </sheetIdMap>
  </header>
  <header guid="{C3F2D980-7D99-4DE0-86CC-242F4EED3B9B}" dateTime="2018-12-05T18:53:59" maxSheetId="2" userName="luminita.jipa" r:id="rId504" minRId="3392">
    <sheetIdMap count="1">
      <sheetId val="1"/>
    </sheetIdMap>
  </header>
  <header guid="{582DD7FC-3B80-46AC-8C06-6C114A15440E}" dateTime="2018-12-05T18:54:53" maxSheetId="2" userName="luminita.jipa" r:id="rId505" minRId="3393">
    <sheetIdMap count="1">
      <sheetId val="1"/>
    </sheetIdMap>
  </header>
  <header guid="{D94A087C-8E4E-477F-9414-3A7A7D88605D}" dateTime="2018-12-05T18:55:44" maxSheetId="2" userName="luminita.jipa" r:id="rId506" minRId="3394">
    <sheetIdMap count="1">
      <sheetId val="1"/>
    </sheetIdMap>
  </header>
  <header guid="{7E7164E2-CAC8-4E8C-BD64-99AB406068DA}" dateTime="2018-12-05T18:58:13" maxSheetId="2" userName="luminita.jipa" r:id="rId507" minRId="3395" maxRId="3396">
    <sheetIdMap count="1">
      <sheetId val="1"/>
    </sheetIdMap>
  </header>
  <header guid="{4BEB2472-3DA4-425B-B5E1-05496D576F9B}" dateTime="2018-12-05T19:02:21" maxSheetId="2" userName="luminita.jipa" r:id="rId508" minRId="3397" maxRId="3405">
    <sheetIdMap count="1">
      <sheetId val="1"/>
    </sheetIdMap>
  </header>
  <header guid="{C455CFEA-FA3A-446B-8B20-B45AB6EAB402}" dateTime="2018-12-05T19:03:03" maxSheetId="2" userName="luminita.jipa" r:id="rId509" minRId="3406" maxRId="3407">
    <sheetIdMap count="1">
      <sheetId val="1"/>
    </sheetIdMap>
  </header>
  <header guid="{4AA35EB8-695C-4C85-956E-EA8332C7D9BF}" dateTime="2018-12-05T19:03:53" maxSheetId="2" userName="luminita.jipa" r:id="rId510" minRId="3408" maxRId="3409">
    <sheetIdMap count="1">
      <sheetId val="1"/>
    </sheetIdMap>
  </header>
  <header guid="{90597366-2B90-4FFB-8D44-0EB9E1B6CC04}" dateTime="2018-12-05T19:21:51" maxSheetId="2" userName="luminita.jipa" r:id="rId511" minRId="3410" maxRId="3430">
    <sheetIdMap count="1">
      <sheetId val="1"/>
    </sheetIdMap>
  </header>
  <header guid="{97991462-2D17-4F33-9660-2539FACDFEF0}" dateTime="2018-12-05T19:53:03" maxSheetId="2" userName="luminita.jipa" r:id="rId512" minRId="3431" maxRId="3470">
    <sheetIdMap count="1">
      <sheetId val="1"/>
    </sheetIdMap>
  </header>
  <header guid="{ED91C3B3-7B98-45FF-8A9E-27C7A382A0AE}" dateTime="2018-12-05T20:48:09" maxSheetId="2" userName="luminita.jipa" r:id="rId513" minRId="3471" maxRId="3558">
    <sheetIdMap count="1">
      <sheetId val="1"/>
    </sheetIdMap>
  </header>
  <header guid="{13A4C197-9A81-417C-8EA3-99FF4E609337}" dateTime="2018-12-06T10:12:28" maxSheetId="2" userName="mariana.moraru" r:id="rId514" minRId="3559" maxRId="3595">
    <sheetIdMap count="1">
      <sheetId val="1"/>
    </sheetIdMap>
  </header>
  <header guid="{E4D01C57-D26E-4CC4-AE26-DC88A4F8FFF2}" dateTime="2018-12-06T10:15:46" maxSheetId="2" userName="mariana.moraru" r:id="rId515" minRId="3598" maxRId="3599">
    <sheetIdMap count="1">
      <sheetId val="1"/>
    </sheetIdMap>
  </header>
  <header guid="{1C03A0D0-4C19-4E73-B34B-6D934FB19F33}" dateTime="2018-12-06T10:46:56" maxSheetId="2" userName="luminita.jipa" r:id="rId516" minRId="3600" maxRId="3645">
    <sheetIdMap count="1">
      <sheetId val="1"/>
    </sheetIdMap>
  </header>
  <header guid="{70C5D889-EA13-491F-9AA7-3B54C88F1D9C}" dateTime="2018-12-06T11:49:43" maxSheetId="2" userName="elisabeta.trifan" r:id="rId517">
    <sheetIdMap count="1">
      <sheetId val="1"/>
    </sheetIdMap>
  </header>
  <header guid="{D0E8A310-1F1A-4616-9EED-89637AC86BFD}" dateTime="2018-12-06T11:50:33" maxSheetId="2" userName="elisabeta.trifan" r:id="rId518" minRId="3651" maxRId="3656">
    <sheetIdMap count="1">
      <sheetId val="1"/>
    </sheetIdMap>
  </header>
  <header guid="{0EC5628B-2279-4D45-AED8-FB1AC851B5AE}" dateTime="2018-12-06T11:51:12" maxSheetId="2" userName="elisabeta.trifan" r:id="rId519" minRId="3659">
    <sheetIdMap count="1">
      <sheetId val="1"/>
    </sheetIdMap>
  </header>
  <header guid="{A13D557B-235A-4D7B-BE35-1FDA3049F18D}" dateTime="2018-12-06T11:51:23" maxSheetId="2" userName="elisabeta.trifan" r:id="rId520" minRId="3660" maxRId="3661">
    <sheetIdMap count="1">
      <sheetId val="1"/>
    </sheetIdMap>
  </header>
  <header guid="{20A4CEE1-DAD1-406C-99CD-9AE6C3F1263B}" dateTime="2018-12-06T11:52:28" maxSheetId="2" userName="elisabeta.trifan" r:id="rId521" minRId="3662">
    <sheetIdMap count="1">
      <sheetId val="1"/>
    </sheetIdMap>
  </header>
  <header guid="{3C24B6AF-BBB3-4769-8989-80C58ACDBD05}" dateTime="2018-12-06T11:54:23" maxSheetId="2" userName="elisabeta.trifan" r:id="rId522" minRId="3663">
    <sheetIdMap count="1">
      <sheetId val="1"/>
    </sheetIdMap>
  </header>
  <header guid="{B3C9D9E1-EB73-417E-B996-E6E68B47C5C3}" dateTime="2018-12-06T11:54:31" maxSheetId="2" userName="elisabeta.trifan" r:id="rId523" minRId="3666">
    <sheetIdMap count="1">
      <sheetId val="1"/>
    </sheetIdMap>
  </header>
  <header guid="{A9B19617-E5D7-4493-9788-FB548493EB92}" dateTime="2018-12-06T11:55:15" maxSheetId="2" userName="elisabeta.trifan" r:id="rId524" minRId="3667">
    <sheetIdMap count="1">
      <sheetId val="1"/>
    </sheetIdMap>
  </header>
  <header guid="{F1ED88EC-EE8D-4F41-A7C5-7550580A68B1}" dateTime="2018-12-06T11:55:53" maxSheetId="2" userName="elisabeta.trifan" r:id="rId525" minRId="3668" maxRId="3672">
    <sheetIdMap count="1">
      <sheetId val="1"/>
    </sheetIdMap>
  </header>
  <header guid="{88CA4AA3-12ED-458E-BBB9-AEF01F908CF6}" dateTime="2018-12-06T11:58:01" maxSheetId="2" userName="elisabeta.trifan" r:id="rId526" minRId="3673" maxRId="3680">
    <sheetIdMap count="1">
      <sheetId val="1"/>
    </sheetIdMap>
  </header>
  <header guid="{A6E10C77-D9B9-4335-8945-6F02353ACB6C}" dateTime="2018-12-06T11:58:12" maxSheetId="2" userName="elisabeta.trifan" r:id="rId527" minRId="3681" maxRId="3682">
    <sheetIdMap count="1">
      <sheetId val="1"/>
    </sheetIdMap>
  </header>
  <header guid="{F5574C41-704B-41BF-A08B-722416C0AED4}" dateTime="2018-12-06T16:07:47" maxSheetId="2" userName="elisabeta.trifan" r:id="rId528">
    <sheetIdMap count="1">
      <sheetId val="1"/>
    </sheetIdMap>
  </header>
  <header guid="{83099DA6-669B-467C-8C5C-EE41A2397D24}" dateTime="2018-12-06T16:23:59" maxSheetId="2" userName="elisabeta.trifan" r:id="rId529" minRId="3685">
    <sheetIdMap count="1">
      <sheetId val="1"/>
    </sheetIdMap>
  </header>
  <header guid="{726CB744-4DD2-4C8D-975E-52ED575A5F58}" dateTime="2018-12-06T16:24:07" maxSheetId="2" userName="elisabeta.trifan" r:id="rId530" minRId="3688">
    <sheetIdMap count="1">
      <sheetId val="1"/>
    </sheetIdMap>
  </header>
  <header guid="{43CA726C-91A9-43E6-A914-ACE17B803122}" dateTime="2018-12-06T16:24:49" maxSheetId="2" userName="elisabeta.trifan" r:id="rId531" minRId="3689">
    <sheetIdMap count="1">
      <sheetId val="1"/>
    </sheetIdMap>
  </header>
  <header guid="{310F747E-1F7F-498B-863D-D996797FC2CA}" dateTime="2018-12-06T17:05:07" maxSheetId="2" userName="elisabeta.trifan" r:id="rId532">
    <sheetIdMap count="1">
      <sheetId val="1"/>
    </sheetIdMap>
  </header>
  <header guid="{F878569D-FF1B-45FF-8D4D-4BD171556029}" dateTime="2018-12-06T17:09:16" maxSheetId="2" userName="ana.ionescu" r:id="rId533" minRId="3692" maxRId="3727">
    <sheetIdMap count="1">
      <sheetId val="1"/>
    </sheetIdMap>
  </header>
  <header guid="{380A659A-715E-43D8-9E50-0BDB5BB51E27}" dateTime="2018-12-06T17:11:00" maxSheetId="2" userName="ana.ionescu" r:id="rId534" minRId="3730" maxRId="3731">
    <sheetIdMap count="1">
      <sheetId val="1"/>
    </sheetIdMap>
  </header>
  <header guid="{2B4A3AE5-2597-46BA-B1C7-01284CE908F7}" dateTime="2018-12-06T17:14:15" maxSheetId="2" userName="ana.ionescu" r:id="rId535" minRId="3732" maxRId="3739">
    <sheetIdMap count="1">
      <sheetId val="1"/>
    </sheetIdMap>
  </header>
  <header guid="{3660A0DB-CCA5-4310-A985-78B14519419E}" dateTime="2018-12-06T17:14:56" maxSheetId="2" userName="ana.ionescu" r:id="rId536" minRId="3740" maxRId="3747">
    <sheetIdMap count="1">
      <sheetId val="1"/>
    </sheetIdMap>
  </header>
  <header guid="{1C5DB597-94A6-4DC1-A409-A0A3E4C5CA8A}" dateTime="2018-12-06T17:15:26" maxSheetId="2" userName="ana.ionescu" r:id="rId537" minRId="3748" maxRId="3749">
    <sheetIdMap count="1">
      <sheetId val="1"/>
    </sheetIdMap>
  </header>
  <header guid="{29F9A246-7C26-4AD0-8E2F-03AA20974849}" dateTime="2018-12-06T20:07:33" maxSheetId="2" userName="luminita.jipa" r:id="rId538" minRId="3750" maxRId="3758">
    <sheetIdMap count="1">
      <sheetId val="1"/>
    </sheetIdMap>
  </header>
  <header guid="{7182DB14-2306-4FE9-8DAD-88EA16CA4EC7}" dateTime="2018-12-06T20:43:45" maxSheetId="2" userName="luminita.jipa" r:id="rId539" minRId="3761" maxRId="3768">
    <sheetIdMap count="1">
      <sheetId val="1"/>
    </sheetIdMap>
  </header>
  <header guid="{6003B79D-E96F-418C-81C1-E397F216ED77}" dateTime="2018-12-06T21:11:34" maxSheetId="2" userName="luminita.jipa" r:id="rId540" minRId="3769" maxRId="3774">
    <sheetIdMap count="1">
      <sheetId val="1"/>
    </sheetIdMap>
  </header>
  <header guid="{D0A9BCE7-3330-44C9-A346-82D2C96E72F3}" dateTime="2018-12-07T09:02:10" maxSheetId="2" userName="luminita.jipa" r:id="rId541">
    <sheetIdMap count="1">
      <sheetId val="1"/>
    </sheetIdMap>
  </header>
  <header guid="{7AE04652-A258-422B-9DA8-6090C458E65F}" dateTime="2018-12-07T09:10:19" maxSheetId="2" userName="luminita.jipa" r:id="rId542" minRId="3777" maxRId="3783">
    <sheetIdMap count="1">
      <sheetId val="1"/>
    </sheetIdMap>
  </header>
  <header guid="{C0ECA2E9-C04A-426F-8A22-E43506975C30}" dateTime="2018-12-07T14:37:01" maxSheetId="2" userName="mariana.moraru" r:id="rId543" minRId="3786" maxRId="3827">
    <sheetIdMap count="1">
      <sheetId val="1"/>
    </sheetIdMap>
  </header>
  <header guid="{16F5E636-2352-47C0-9D2E-7F9112F2AEB9}" dateTime="2018-12-07T18:11:55" maxSheetId="2" userName="luminita.jipa" r:id="rId544" minRId="3830" maxRId="3839">
    <sheetIdMap count="1">
      <sheetId val="1"/>
    </sheetIdMap>
  </header>
  <header guid="{933AC900-CFA9-4486-91B2-ADC60840736E}" dateTime="2018-12-07T19:44:01" maxSheetId="2" userName="luminita.jipa" r:id="rId545" minRId="3842" maxRId="3855">
    <sheetIdMap count="1">
      <sheetId val="1"/>
    </sheetIdMap>
  </header>
  <header guid="{6C69C5A1-4AF9-4026-9998-661F408BA152}" dateTime="2018-12-08T11:57:58" maxSheetId="2" userName="luminita.jipa" r:id="rId546" minRId="3858" maxRId="3879">
    <sheetIdMap count="1">
      <sheetId val="1"/>
    </sheetIdMap>
  </header>
  <header guid="{E6FA6BD6-1C37-405D-A54C-98AC8781688E}" dateTime="2018-12-08T11:58:11" maxSheetId="2" userName="luminita.jipa" r:id="rId547" minRId="3882">
    <sheetIdMap count="1">
      <sheetId val="1"/>
    </sheetIdMap>
  </header>
  <header guid="{358CBD8A-D015-4EC4-ACA9-24FB3467EA8E}" dateTime="2018-12-08T11:58:29" maxSheetId="2" userName="luminita.jipa" r:id="rId548" minRId="3883" maxRId="3891">
    <sheetIdMap count="1">
      <sheetId val="1"/>
    </sheetIdMap>
  </header>
  <header guid="{E32209B2-75DB-44DB-8E03-3C8CEE1206A6}" dateTime="2018-12-10T09:29:15" maxSheetId="2" userName="elisabeta.trifan" r:id="rId549">
    <sheetIdMap count="1">
      <sheetId val="1"/>
    </sheetIdMap>
  </header>
  <header guid="{6A7A84AF-BDFD-46CD-93EA-F74841A2538A}" dateTime="2018-12-10T12:00:23" maxSheetId="2" userName="vlad.pereteanu" r:id="rId550">
    <sheetIdMap count="1">
      <sheetId val="1"/>
    </sheetIdMap>
  </header>
  <header guid="{6792F775-BF6F-4B86-B138-20C53D031E9B}" dateTime="2018-12-10T12:04:46" maxSheetId="2" userName="vlad.pereteanu" r:id="rId551" minRId="3896" maxRId="3898">
    <sheetIdMap count="1">
      <sheetId val="1"/>
    </sheetIdMap>
  </header>
  <header guid="{BC30C9FB-FEBA-4CEC-84A7-4CB53E622B07}" dateTime="2018-12-10T12:05:21" maxSheetId="2" userName="vlad.pereteanu" r:id="rId552" minRId="3899">
    <sheetIdMap count="1">
      <sheetId val="1"/>
    </sheetIdMap>
  </header>
  <header guid="{BB2A1402-D049-4490-BBEF-7C3FBBB375A5}" dateTime="2018-12-10T12:08:27" maxSheetId="2" userName="vlad.pereteanu" r:id="rId553" minRId="3900" maxRId="3901">
    <sheetIdMap count="1">
      <sheetId val="1"/>
    </sheetIdMap>
  </header>
  <header guid="{9F37BF91-DA7F-4C1C-B3DF-FB4211071A0F}" dateTime="2018-12-12T14:22:04" maxSheetId="2" userName="maria.petre" r:id="rId554" minRId="3902" maxRId="3903">
    <sheetIdMap count="1">
      <sheetId val="1"/>
    </sheetIdMap>
  </header>
  <header guid="{7028C5D8-DBBA-4274-B180-FAAF58EED206}" dateTime="2018-12-12T14:23:06" maxSheetId="2" userName="maria.petre" r:id="rId555" minRId="3906">
    <sheetIdMap count="1">
      <sheetId val="1"/>
    </sheetIdMap>
  </header>
  <header guid="{8466EE5E-56D0-4519-BF96-A03A11E9CA6A}" dateTime="2018-12-12T14:23:52" maxSheetId="2" userName="maria.petre" r:id="rId556">
    <sheetIdMap count="1">
      <sheetId val="1"/>
    </sheetIdMap>
  </header>
  <header guid="{AE6C267B-DDFD-4479-9402-F4BD831121B9}" dateTime="2018-12-12T14:38:03" maxSheetId="2" userName="maria.petre" r:id="rId557" minRId="3909" maxRId="3958">
    <sheetIdMap count="1">
      <sheetId val="1"/>
    </sheetIdMap>
  </header>
  <header guid="{11E98565-1C5D-4DCC-A72F-CA38CEDA6EC1}" dateTime="2018-12-12T14:42:10" maxSheetId="2" userName="maria.petre" r:id="rId558" minRId="3959" maxRId="3990">
    <sheetIdMap count="1">
      <sheetId val="1"/>
    </sheetIdMap>
  </header>
  <header guid="{38FB4E8A-BA85-41C7-B176-0227187B754A}" dateTime="2018-12-12T14:49:53" maxSheetId="2" userName="maria.petre" r:id="rId559" minRId="3991" maxRId="4151">
    <sheetIdMap count="1">
      <sheetId val="1"/>
    </sheetIdMap>
  </header>
  <header guid="{1B81EFA6-2C25-4134-9638-EC4D89EC9FBC}" dateTime="2018-12-12T15:00:55" maxSheetId="2" userName="maria.petre" r:id="rId560" minRId="4154" maxRId="4182">
    <sheetIdMap count="1">
      <sheetId val="1"/>
    </sheetIdMap>
  </header>
  <header guid="{23F4E888-F66B-461A-9BE7-6ADBC780E6CE}" dateTime="2018-12-12T15:07:15" maxSheetId="2" userName="maria.petre" r:id="rId561" minRId="4183" maxRId="4244">
    <sheetIdMap count="1">
      <sheetId val="1"/>
    </sheetIdMap>
  </header>
  <header guid="{9B2A80CA-3269-41E8-9D91-34456E5F4D78}" dateTime="2018-12-12T15:07:48" maxSheetId="2" userName="maria.petre" r:id="rId562" minRId="4245" maxRId="4256">
    <sheetIdMap count="1">
      <sheetId val="1"/>
    </sheetIdMap>
  </header>
  <header guid="{3B46A7BC-6044-4875-9A55-84055498FE6F}" dateTime="2018-12-12T15:08:37" maxSheetId="2" userName="maria.petre" r:id="rId563" minRId="4257" maxRId="4264">
    <sheetIdMap count="1">
      <sheetId val="1"/>
    </sheetIdMap>
  </header>
  <header guid="{24054D44-C0E2-47EB-99F3-BA554ECC90FF}" dateTime="2018-12-12T15:10:07" maxSheetId="2" userName="maria.petre" r:id="rId564" minRId="4265" maxRId="4272">
    <sheetIdMap count="1">
      <sheetId val="1"/>
    </sheetIdMap>
  </header>
  <header guid="{B21F1E43-EEB9-477B-ABAC-8EB00841337D}" dateTime="2018-12-12T15:12:16" maxSheetId="2" userName="maria.petre" r:id="rId565" minRId="4275" maxRId="4345">
    <sheetIdMap count="1">
      <sheetId val="1"/>
    </sheetIdMap>
  </header>
  <header guid="{9826BDA7-88CC-4EBD-90DC-E1242E228910}" dateTime="2018-12-12T15:13:21" maxSheetId="2" userName="maria.petre" r:id="rId566" minRId="4346" maxRId="4347">
    <sheetIdMap count="1">
      <sheetId val="1"/>
    </sheetIdMap>
  </header>
  <header guid="{AA795851-3AC8-4949-8EFA-40710ECE04A7}" dateTime="2018-12-12T15:14:47" maxSheetId="2" userName="maria.petre" r:id="rId567" minRId="4348" maxRId="4351">
    <sheetIdMap count="1">
      <sheetId val="1"/>
    </sheetIdMap>
  </header>
  <header guid="{09506D1A-8D47-4432-AD63-3D54FCEB7D41}" dateTime="2018-12-12T16:22:21" maxSheetId="2" userName="elisabeta.trifan" r:id="rId568" minRId="4352" maxRId="4357">
    <sheetIdMap count="1">
      <sheetId val="1"/>
    </sheetIdMap>
  </header>
  <header guid="{1C6AFD0E-D7EF-4867-9F74-6A48B4E7331E}" dateTime="2018-12-12T16:23:05" maxSheetId="2" userName="elisabeta.trifan" r:id="rId569" minRId="4360" maxRId="4361">
    <sheetIdMap count="1">
      <sheetId val="1"/>
    </sheetIdMap>
  </header>
  <header guid="{9B582018-422D-4DF4-863A-1EBCEBB3C94C}" dateTime="2018-12-12T16:23:09" maxSheetId="2" userName="elisabeta.trifan" r:id="rId570" minRId="4362">
    <sheetIdMap count="1">
      <sheetId val="1"/>
    </sheetIdMap>
  </header>
  <header guid="{14B8CB47-0E39-498D-98A7-3798E16BE329}" dateTime="2018-12-12T16:24:04" maxSheetId="2" userName="elisabeta.trifan" r:id="rId571" minRId="4363">
    <sheetIdMap count="1">
      <sheetId val="1"/>
    </sheetIdMap>
  </header>
  <header guid="{54BB1EC1-7007-4E03-B55D-6ED69D0F1107}" dateTime="2018-12-12T16:24:12" maxSheetId="2" userName="elisabeta.trifan" r:id="rId572" minRId="4364">
    <sheetIdMap count="1">
      <sheetId val="1"/>
    </sheetIdMap>
  </header>
  <header guid="{83950A60-2C05-4AAF-816E-C8C7A47CE151}" dateTime="2018-12-12T16:25:35" maxSheetId="2" userName="elisabeta.trifan" r:id="rId573" minRId="4365" maxRId="4366">
    <sheetIdMap count="1">
      <sheetId val="1"/>
    </sheetIdMap>
  </header>
  <header guid="{15A4BA16-6BCC-405F-ACE8-1426E7AE5F94}" dateTime="2018-12-12T16:26:39" maxSheetId="2" userName="elisabeta.trifan" r:id="rId574" minRId="4367" maxRId="4368">
    <sheetIdMap count="1">
      <sheetId val="1"/>
    </sheetIdMap>
  </header>
  <header guid="{E3058A46-D3F0-4285-9FE7-A08C8AEDD6CC}" dateTime="2018-12-12T16:27:09" maxSheetId="2" userName="elisabeta.trifan" r:id="rId575" minRId="4369" maxRId="4370">
    <sheetIdMap count="1">
      <sheetId val="1"/>
    </sheetIdMap>
  </header>
  <header guid="{D1FDF21F-23D8-4283-B6BB-E49157AF43E9}" dateTime="2018-12-12T16:27:28" maxSheetId="2" userName="elisabeta.trifan" r:id="rId576" minRId="4371" maxRId="4375">
    <sheetIdMap count="1">
      <sheetId val="1"/>
    </sheetIdMap>
  </header>
  <header guid="{7B397C80-5D65-47D3-8ADB-1AD460746AD9}" dateTime="2018-12-12T16:29:23" maxSheetId="2" userName="elisabeta.trifan" r:id="rId577" minRId="4378" maxRId="4380">
    <sheetIdMap count="1">
      <sheetId val="1"/>
    </sheetIdMap>
  </header>
  <header guid="{C80AF081-3EE9-469F-9302-4034590754B6}" dateTime="2018-12-12T16:34:25" maxSheetId="2" userName="elisabeta.trifan" r:id="rId578" minRId="4381" maxRId="4382">
    <sheetIdMap count="1">
      <sheetId val="1"/>
    </sheetIdMap>
  </header>
  <header guid="{47A3CF22-7BA4-4AD0-A882-235524AFCA78}" dateTime="2018-12-12T16:35:01" maxSheetId="2" userName="elisabeta.trifan" r:id="rId579" minRId="4383" maxRId="4384">
    <sheetIdMap count="1">
      <sheetId val="1"/>
    </sheetIdMap>
  </header>
  <header guid="{473B5181-B6F8-409C-8B4F-7CD05175593D}" dateTime="2018-12-12T16:56:04" maxSheetId="2" userName="maria.petre" r:id="rId580">
    <sheetIdMap count="1">
      <sheetId val="1"/>
    </sheetIdMap>
  </header>
  <header guid="{C078A131-04C4-4947-8AB6-3ED63699B5EE}" dateTime="2018-12-12T17:01:45" maxSheetId="2" userName="elisabeta.trifan" r:id="rId581" minRId="4385" maxRId="4389">
    <sheetIdMap count="1">
      <sheetId val="1"/>
    </sheetIdMap>
  </header>
  <header guid="{CBAD8C8F-CCE1-4254-BF15-ED98C0D3EE29}" dateTime="2018-12-12T17:03:30" maxSheetId="2" userName="elisabeta.trifan" r:id="rId582" minRId="4392" maxRId="4395">
    <sheetIdMap count="1">
      <sheetId val="1"/>
    </sheetIdMap>
  </header>
  <header guid="{89BD5169-1AFD-4425-AF76-7F064BEA14F0}" dateTime="2018-12-12T17:03:58" maxSheetId="2" userName="elisabeta.trifan" r:id="rId583" minRId="4398">
    <sheetIdMap count="1">
      <sheetId val="1"/>
    </sheetIdMap>
  </header>
  <header guid="{E581FD8C-C3A3-43B2-8B5A-FA7B8DF19718}" dateTime="2018-12-12T17:04:34" maxSheetId="2" userName="elisabeta.trifan" r:id="rId584" minRId="4399" maxRId="4400">
    <sheetIdMap count="1">
      <sheetId val="1"/>
    </sheetIdMap>
  </header>
  <header guid="{B7C1B061-150A-4E7E-AE28-79333707C261}" dateTime="2018-12-12T17:05:35" maxSheetId="2" userName="elisabeta.trifan" r:id="rId585" minRId="4401" maxRId="4402">
    <sheetIdMap count="1">
      <sheetId val="1"/>
    </sheetIdMap>
  </header>
  <header guid="{ADCF02FD-426D-4DF5-B275-DFC9A0AAD3BA}" dateTime="2018-12-12T17:05:59" maxSheetId="2" userName="elisabeta.trifan" r:id="rId586" minRId="4403" maxRId="4404">
    <sheetIdMap count="1">
      <sheetId val="1"/>
    </sheetIdMap>
  </header>
  <header guid="{55C3144B-7DF7-446A-B34D-F46A9C3D1FFF}" dateTime="2018-12-12T17:06:28" maxSheetId="2" userName="elisabeta.trifan" r:id="rId587" minRId="4405" maxRId="4406">
    <sheetIdMap count="1">
      <sheetId val="1"/>
    </sheetIdMap>
  </header>
  <header guid="{98F55750-81C8-4770-B10B-37368465DF57}" dateTime="2018-12-12T17:06:38" maxSheetId="2" userName="elisabeta.trifan" r:id="rId588" minRId="4407">
    <sheetIdMap count="1">
      <sheetId val="1"/>
    </sheetIdMap>
  </header>
  <header guid="{9558D572-E1DA-433E-940D-4B52FEE86463}" dateTime="2018-12-12T17:07:01" maxSheetId="2" userName="elisabeta.trifan" r:id="rId589" minRId="4408" maxRId="4412">
    <sheetIdMap count="1">
      <sheetId val="1"/>
    </sheetIdMap>
  </header>
  <header guid="{80ED1A9E-6C3A-4E3C-BB4F-0EB8DCAB998D}" dateTime="2018-12-12T17:07:39" maxSheetId="2" userName="elisabeta.trifan" r:id="rId590" minRId="4415" maxRId="4418">
    <sheetIdMap count="1">
      <sheetId val="1"/>
    </sheetIdMap>
  </header>
  <header guid="{D2BDE934-8620-43A1-83CD-BD7A76FED774}" dateTime="2018-12-12T17:08:12" maxSheetId="2" userName="elisabeta.trifan" r:id="rId591" minRId="4419">
    <sheetIdMap count="1">
      <sheetId val="1"/>
    </sheetIdMap>
  </header>
  <header guid="{49758F0E-726E-47F3-B35D-D203F318076E}" dateTime="2018-12-13T11:02:46" maxSheetId="2" userName="maria.petre" r:id="rId592" minRId="4420" maxRId="4451">
    <sheetIdMap count="1">
      <sheetId val="1"/>
    </sheetIdMap>
  </header>
  <header guid="{2FA58CCC-D188-45F9-9A6F-6DEDDFCBA9DB}" dateTime="2018-12-13T11:15:36" maxSheetId="2" userName="maria.petre" r:id="rId593" minRId="4454">
    <sheetIdMap count="1">
      <sheetId val="1"/>
    </sheetIdMap>
  </header>
  <header guid="{5D71B050-CF58-429C-A62B-3C3851468EFF}" dateTime="2018-12-13T11:16:40" maxSheetId="2" userName="maria.petre" r:id="rId594" minRId="4455">
    <sheetIdMap count="1">
      <sheetId val="1"/>
    </sheetIdMap>
  </header>
  <header guid="{5750B0BD-7181-46A1-AD19-4F6CFA772D81}" dateTime="2018-12-13T11:31:23" maxSheetId="2" userName="maria.petre" r:id="rId595" minRId="4456" maxRId="4458">
    <sheetIdMap count="1">
      <sheetId val="1"/>
    </sheetIdMap>
  </header>
  <header guid="{7A5D3BF4-0B2F-4C5A-8DD9-B4A3861105ED}" dateTime="2018-12-13T14:45:39" maxSheetId="2" userName="ana.ionescu" r:id="rId596" minRId="4459" maxRId="4489">
    <sheetIdMap count="1">
      <sheetId val="1"/>
    </sheetIdMap>
  </header>
  <header guid="{B328909E-46C7-4D43-811F-53F90CD9A729}" dateTime="2018-12-13T14:57:26" maxSheetId="2" userName="ana.ionescu" r:id="rId597" minRId="4492" maxRId="4501">
    <sheetIdMap count="1">
      <sheetId val="1"/>
    </sheetIdMap>
  </header>
  <header guid="{DE191AD3-7C6D-444D-A50E-B8C0FC679CBA}" dateTime="2018-12-13T14:58:40" maxSheetId="2" userName="ana.ionescu" r:id="rId598" minRId="4502" maxRId="4504">
    <sheetIdMap count="1">
      <sheetId val="1"/>
    </sheetIdMap>
  </header>
  <header guid="{B11D368F-14D4-4447-BA8A-E53CE48E1E09}" dateTime="2018-12-13T14:59:23" maxSheetId="2" userName="ana.ionescu" r:id="rId599" minRId="4505" maxRId="4513">
    <sheetIdMap count="1">
      <sheetId val="1"/>
    </sheetIdMap>
  </header>
  <header guid="{5A673633-E151-42E8-9C5A-28D4E7A959C7}" dateTime="2018-12-13T15:29:30" maxSheetId="2" userName="georgiana.dobre" r:id="rId600" minRId="4514" maxRId="4541">
    <sheetIdMap count="1">
      <sheetId val="1"/>
    </sheetIdMap>
  </header>
  <header guid="{CCCD66A8-AE7D-4610-B144-05CD79221349}" dateTime="2018-12-13T15:30:57" maxSheetId="2" userName="georgiana.dobre" r:id="rId601" minRId="4544">
    <sheetIdMap count="1">
      <sheetId val="1"/>
    </sheetIdMap>
  </header>
  <header guid="{60D25648-9800-40B6-AD33-22CEAFD4A28C}" dateTime="2018-12-13T15:31:47" maxSheetId="2" userName="georgiana.dobre" r:id="rId602" minRId="4547">
    <sheetIdMap count="1">
      <sheetId val="1"/>
    </sheetIdMap>
  </header>
  <header guid="{6EBADD6B-E1B5-493A-9883-E2FC36AEF0B2}" dateTime="2018-12-14T12:06:43" maxSheetId="2" userName="raluca.georgescu" r:id="rId603" minRId="4548" maxRId="4585">
    <sheetIdMap count="1">
      <sheetId val="1"/>
    </sheetIdMap>
  </header>
  <header guid="{3A4D1813-40C8-4252-8585-95C29DE08246}" dateTime="2018-12-14T12:53:23" maxSheetId="2" userName="ovidiu.dumitrache" r:id="rId604" minRId="4588" maxRId="4609">
    <sheetIdMap count="1">
      <sheetId val="1"/>
    </sheetIdMap>
  </header>
  <header guid="{7BFEA313-E683-4A27-85C4-458E3A551B6F}" dateTime="2018-12-14T13:05:09" maxSheetId="2" userName="Stefan Dragan" r:id="rId605" minRId="4612">
    <sheetIdMap count="1">
      <sheetId val="1"/>
    </sheetIdMap>
  </header>
  <header guid="{BDADFAA6-F14C-4D49-A39B-94E4B9DE2D3D}" dateTime="2018-12-14T13:06:23" maxSheetId="2" userName="Stefan Dragan" r:id="rId606" minRId="4615">
    <sheetIdMap count="1">
      <sheetId val="1"/>
    </sheetIdMap>
  </header>
  <header guid="{58940D69-2EC4-4BFF-AB32-5843FDD5C8BC}" dateTime="2018-12-14T13:08:57" maxSheetId="2" userName="Stefan Dragan" r:id="rId607" minRId="4616">
    <sheetIdMap count="1">
      <sheetId val="1"/>
    </sheetIdMap>
  </header>
  <header guid="{00799F9E-A460-402A-B742-2BD5F2AD5DE2}" dateTime="2018-12-14T13:33:41" maxSheetId="2" userName="elisabeta.trifan" r:id="rId608" minRId="4619">
    <sheetIdMap count="1">
      <sheetId val="1"/>
    </sheetIdMap>
  </header>
  <header guid="{6D0C463D-7CB3-400F-AAFE-B1ACA2D0CF3D}" dateTime="2018-12-14T13:53:50" maxSheetId="2" userName="elisabeta.trifan" r:id="rId609" minRId="4622" maxRId="4625">
    <sheetIdMap count="1">
      <sheetId val="1"/>
    </sheetIdMap>
  </header>
  <header guid="{2BCCBAA8-652C-4089-8AB2-DF0CC9442C88}" dateTime="2018-12-14T13:54:14" maxSheetId="2" userName="elisabeta.trifan" r:id="rId610" minRId="4628">
    <sheetIdMap count="1">
      <sheetId val="1"/>
    </sheetIdMap>
  </header>
  <header guid="{E8F84FE0-EEAE-47C4-ABE2-17BC0329FEB2}" dateTime="2018-12-14T13:54:51" maxSheetId="2" userName="elisabeta.trifan" r:id="rId611" minRId="4629">
    <sheetIdMap count="1">
      <sheetId val="1"/>
    </sheetIdMap>
  </header>
  <header guid="{0C904351-C6DA-4F2F-9D80-E7EA0F1F59CB}" dateTime="2018-12-14T13:55:08" maxSheetId="2" userName="elisabeta.trifan" r:id="rId612" minRId="4630">
    <sheetIdMap count="1">
      <sheetId val="1"/>
    </sheetIdMap>
  </header>
  <header guid="{DD096D1C-B21A-49F9-A183-202B39F263CB}" dateTime="2018-12-14T13:55:22" maxSheetId="2" userName="elisabeta.trifan" r:id="rId613" minRId="4631">
    <sheetIdMap count="1">
      <sheetId val="1"/>
    </sheetIdMap>
  </header>
  <header guid="{00F03C40-E5EB-4066-846B-41D52E4708CD}" dateTime="2018-12-14T13:55:45" maxSheetId="2" userName="elisabeta.trifan" r:id="rId614" minRId="4632">
    <sheetIdMap count="1">
      <sheetId val="1"/>
    </sheetIdMap>
  </header>
  <header guid="{BA929C77-55F0-40D8-BF27-3067A8B93153}" dateTime="2018-12-14T13:56:47" maxSheetId="2" userName="elisabeta.trifan" r:id="rId615" minRId="4633">
    <sheetIdMap count="1">
      <sheetId val="1"/>
    </sheetIdMap>
  </header>
  <header guid="{92D28368-9B63-4645-A478-05D935207A8E}" dateTime="2018-12-14T13:57:13" maxSheetId="2" userName="elisabeta.trifan" r:id="rId616" minRId="4634">
    <sheetIdMap count="1">
      <sheetId val="1"/>
    </sheetIdMap>
  </header>
  <header guid="{65CB514A-9C5A-40D8-A882-EBB62C328516}" dateTime="2018-12-14T13:57:49" maxSheetId="2" userName="elisabeta.trifan" r:id="rId617" minRId="4635">
    <sheetIdMap count="1">
      <sheetId val="1"/>
    </sheetIdMap>
  </header>
  <header guid="{77FAAC25-D370-491A-AC49-BC1374BE4531}" dateTime="2018-12-14T13:58:24" maxSheetId="2" userName="elisabeta.trifan" r:id="rId618" minRId="4636" maxRId="4640">
    <sheetIdMap count="1">
      <sheetId val="1"/>
    </sheetIdMap>
  </header>
  <header guid="{27C0A600-9FEE-480B-B67F-A7383224A7C0}" dateTime="2018-12-14T13:59:27" maxSheetId="2" userName="elisabeta.trifan" r:id="rId619" minRId="4641" maxRId="4642">
    <sheetIdMap count="1">
      <sheetId val="1"/>
    </sheetIdMap>
  </header>
  <header guid="{14D8D60E-F444-4374-8E5F-CC6D3FA62110}" dateTime="2018-12-14T14:04:52" maxSheetId="2" userName="elisabeta.trifan" r:id="rId620" minRId="4643" maxRId="4645">
    <sheetIdMap count="1">
      <sheetId val="1"/>
    </sheetIdMap>
  </header>
  <header guid="{7C451FE8-BE3F-41C5-A987-FEC4673C01BA}" dateTime="2018-12-14T14:05:30" maxSheetId="2" userName="elisabeta.trifan" r:id="rId621" minRId="4646" maxRId="4652">
    <sheetIdMap count="1">
      <sheetId val="1"/>
    </sheetIdMap>
  </header>
  <header guid="{C219DA2B-B123-4639-B5BE-41C8A7B44D7E}" dateTime="2018-12-14T14:05:39" maxSheetId="2" userName="elisabeta.trifan" r:id="rId622" minRId="4653">
    <sheetIdMap count="1">
      <sheetId val="1"/>
    </sheetIdMap>
  </header>
  <header guid="{D8BDEA9E-6DE3-4BD2-93DD-11F9DB7B18E1}" dateTime="2018-12-14T14:05:52" maxSheetId="2" userName="elisabeta.trifan" r:id="rId623">
    <sheetIdMap count="1">
      <sheetId val="1"/>
    </sheetIdMap>
  </header>
  <header guid="{7E5B6C60-5FFF-4182-9894-7A340C3DD1F9}" dateTime="2018-12-14T14:17:26" maxSheetId="2" userName="elisabeta.trifan" r:id="rId624" minRId="4654" maxRId="4656">
    <sheetIdMap count="1">
      <sheetId val="1"/>
    </sheetIdMap>
  </header>
  <header guid="{1E9E7377-1C09-47E3-8B26-CBD624E09E82}" dateTime="2018-12-14T14:17:40" maxSheetId="2" userName="elisabeta.trifan" r:id="rId625" minRId="4659">
    <sheetIdMap count="1">
      <sheetId val="1"/>
    </sheetIdMap>
  </header>
  <header guid="{E2A87680-6C12-4F07-8FA6-04DC3C0BAAD1}" dateTime="2018-12-14T14:18:22" maxSheetId="2" userName="elisabeta.trifan" r:id="rId626" minRId="4660" maxRId="4661">
    <sheetIdMap count="1">
      <sheetId val="1"/>
    </sheetIdMap>
  </header>
  <header guid="{7D19D0DE-8344-4936-BC45-E943F2F6CECF}" dateTime="2018-12-14T14:18:46" maxSheetId="2" userName="elisabeta.trifan" r:id="rId627" minRId="4662">
    <sheetIdMap count="1">
      <sheetId val="1"/>
    </sheetIdMap>
  </header>
  <header guid="{7DBCFC3E-7273-42F6-B49A-C2CC971C0B41}" dateTime="2018-12-14T14:18:59" maxSheetId="2" userName="elisabeta.trifan" r:id="rId628" minRId="4663">
    <sheetIdMap count="1">
      <sheetId val="1"/>
    </sheetIdMap>
  </header>
  <header guid="{B1780C69-5E8E-4388-89EE-35F8F95F8D7A}" dateTime="2018-12-14T14:19:04" maxSheetId="2" userName="elisabeta.trifan" r:id="rId629" minRId="4664">
    <sheetIdMap count="1">
      <sheetId val="1"/>
    </sheetIdMap>
  </header>
  <header guid="{5F3EED8D-A172-4AF6-A106-5BD35A81F3CD}" dateTime="2018-12-14T14:19:50" maxSheetId="2" userName="elisabeta.trifan" r:id="rId630" minRId="4665">
    <sheetIdMap count="1">
      <sheetId val="1"/>
    </sheetIdMap>
  </header>
  <header guid="{EAE6BC25-AD2B-4DD8-9D13-BC0E1F345BE1}" dateTime="2018-12-14T14:20:40" maxSheetId="2" userName="elisabeta.trifan" r:id="rId631" minRId="4666">
    <sheetIdMap count="1">
      <sheetId val="1"/>
    </sheetIdMap>
  </header>
  <header guid="{D589CE1F-432F-4CA4-95F9-2DE99665ADD4}" dateTime="2018-12-14T14:21:09" maxSheetId="2" userName="elisabeta.trifan" r:id="rId632" minRId="4667">
    <sheetIdMap count="1">
      <sheetId val="1"/>
    </sheetIdMap>
  </header>
  <header guid="{6980825F-17BA-4CE8-942C-B5EA1FD411C8}" dateTime="2018-12-14T14:21:37" maxSheetId="2" userName="elisabeta.trifan" r:id="rId633" minRId="4668">
    <sheetIdMap count="1">
      <sheetId val="1"/>
    </sheetIdMap>
  </header>
  <header guid="{14FB1C2F-7B3A-44F6-8A07-29B65D2D9BE5}" dateTime="2018-12-14T14:21:56" maxSheetId="2" userName="elisabeta.trifan" r:id="rId634" minRId="4669" maxRId="4673">
    <sheetIdMap count="1">
      <sheetId val="1"/>
    </sheetIdMap>
  </header>
  <header guid="{FB774208-BC95-4EFF-B8DB-11F07BB1BD9E}" dateTime="2018-12-14T14:22:27" maxSheetId="2" userName="elisabeta.trifan" r:id="rId635" minRId="4674" maxRId="4675">
    <sheetIdMap count="1">
      <sheetId val="1"/>
    </sheetIdMap>
  </header>
  <header guid="{5D22A461-55C0-4CAA-BFEA-16917CEF66C5}" dateTime="2018-12-14T14:22:50" maxSheetId="2" userName="elisabeta.trifan" r:id="rId636" minRId="4676">
    <sheetIdMap count="1">
      <sheetId val="1"/>
    </sheetIdMap>
  </header>
  <header guid="{0D3FDD41-5119-44A8-B89C-C1F897724431}" dateTime="2018-12-14T14:23:02" maxSheetId="2" userName="elisabeta.trifan" r:id="rId637" minRId="4677" maxRId="4678">
    <sheetIdMap count="1">
      <sheetId val="1"/>
    </sheetIdMap>
  </header>
  <header guid="{9AC00BE8-8A47-4916-8A03-8824537E861B}" dateTime="2018-12-14T14:23:07" maxSheetId="2" userName="elisabeta.trifan" r:id="rId638">
    <sheetIdMap count="1">
      <sheetId val="1"/>
    </sheetIdMap>
  </header>
  <header guid="{1EAE70C6-0458-49F8-9E5D-1365CCD51396}" dateTime="2018-12-14T14:23:29" maxSheetId="2" userName="elisabeta.trifan" r:id="rId639" minRId="4679" maxRId="4680">
    <sheetIdMap count="1">
      <sheetId val="1"/>
    </sheetIdMap>
  </header>
  <header guid="{3B5625D4-ACFC-4E41-B2C0-84EB2FDD7F2A}" dateTime="2018-12-14T14:23:42" maxSheetId="2" userName="elisabeta.trifan" r:id="rId640" minRId="4681">
    <sheetIdMap count="1">
      <sheetId val="1"/>
    </sheetIdMap>
  </header>
  <header guid="{54F6BB93-D738-4092-9EB8-8CDED2B50493}" dateTime="2018-12-14T14:23:53" maxSheetId="2" userName="elisabeta.trifan" r:id="rId641" minRId="4682">
    <sheetIdMap count="1">
      <sheetId val="1"/>
    </sheetIdMap>
  </header>
  <header guid="{5368BBD7-328A-4499-9292-99E6B082E0CD}" dateTime="2018-12-14T14:35:52" maxSheetId="2" userName="maria.petre" r:id="rId642" minRId="4683" maxRId="4703">
    <sheetIdMap count="1">
      <sheetId val="1"/>
    </sheetIdMap>
  </header>
  <header guid="{6EDA6579-9A08-490C-8FE0-4E451EA03ECE}" dateTime="2018-12-14T14:39:29" maxSheetId="2" userName="maria.petre" r:id="rId643" minRId="4706" maxRId="4737">
    <sheetIdMap count="1">
      <sheetId val="1"/>
    </sheetIdMap>
  </header>
  <header guid="{C2CE5EC3-0794-4538-9DFF-6C81636B17CF}" dateTime="2018-12-14T14:40:14" maxSheetId="2" userName="ana.ionescu" r:id="rId644" minRId="4740">
    <sheetIdMap count="1">
      <sheetId val="1"/>
    </sheetIdMap>
  </header>
  <header guid="{6A438252-208B-417A-ADD9-E57DD880C052}" dateTime="2018-12-14T14:43:57" maxSheetId="2" userName="ana.ionescu" r:id="rId645" minRId="4743" maxRId="4745">
    <sheetIdMap count="1">
      <sheetId val="1"/>
    </sheetIdMap>
  </header>
  <header guid="{79EBAC76-1446-421A-9593-FB6F670DFE2E}" dateTime="2018-12-14T14:45:07" maxSheetId="2" userName="maria.petre" r:id="rId646" minRId="4746" maxRId="4773">
    <sheetIdMap count="1">
      <sheetId val="1"/>
    </sheetIdMap>
  </header>
  <header guid="{4B82A92C-FADA-44F3-B491-4A4970B991EE}" dateTime="2018-12-14T14:50:22" maxSheetId="2" userName="maria.petre" r:id="rId647" minRId="4774">
    <sheetIdMap count="1">
      <sheetId val="1"/>
    </sheetIdMap>
  </header>
  <header guid="{41C6FE65-947C-4823-8475-8E611A0167B1}" dateTime="2018-12-14T14:50:32" maxSheetId="2" userName="maria.petre" r:id="rId648">
    <sheetIdMap count="1">
      <sheetId val="1"/>
    </sheetIdMap>
  </header>
  <header guid="{CC6511EB-565A-4EC6-9E84-96C605F4BE98}" dateTime="2018-12-14T14:51:29" maxSheetId="2" userName="maria.petre" r:id="rId649" minRId="4775">
    <sheetIdMap count="1">
      <sheetId val="1"/>
    </sheetIdMap>
  </header>
  <header guid="{47ABA549-6771-4B79-B56C-3721E03D321F}" dateTime="2018-12-14T14:53:22" maxSheetId="2" userName="maria.petre" r:id="rId650" minRId="4776" maxRId="4794">
    <sheetIdMap count="1">
      <sheetId val="1"/>
    </sheetIdMap>
  </header>
  <header guid="{F14C2BE5-F275-4CFD-989E-1C41F2C18C8A}" dateTime="2018-12-14T14:54:20" maxSheetId="2" userName="maria.petre" r:id="rId651">
    <sheetIdMap count="1">
      <sheetId val="1"/>
    </sheetIdMap>
  </header>
  <header guid="{F61B2D0A-EB68-438D-88E2-02F6983D377C}" dateTime="2018-12-14T15:50:51" maxSheetId="2" userName="elisabeta.trifan" r:id="rId652" minRId="4801" maxRId="4816">
    <sheetIdMap count="1">
      <sheetId val="1"/>
    </sheetIdMap>
  </header>
  <header guid="{70CB2EC7-4978-42FC-BE8C-176DD91E27DA}" dateTime="2018-12-14T16:01:31" maxSheetId="2" userName="elisabeta.trifan" r:id="rId653" minRId="4820" maxRId="4821">
    <sheetIdMap count="1">
      <sheetId val="1"/>
    </sheetIdMap>
  </header>
  <header guid="{4100F04A-0828-4BC7-8B02-BB960EA523A4}" dateTime="2018-12-14T16:02:09" maxSheetId="2" userName="elisabeta.trifan" r:id="rId654">
    <sheetIdMap count="1">
      <sheetId val="1"/>
    </sheetIdMap>
  </header>
  <header guid="{EAE94DD3-F21E-44FE-AA3F-A7AC4C10D7F7}" dateTime="2018-12-14T16:07:45" maxSheetId="2" userName="elisabeta.trifan" r:id="rId655" minRId="4822">
    <sheetIdMap count="1">
      <sheetId val="1"/>
    </sheetIdMap>
  </header>
  <header guid="{81B2CB60-F7A6-4A71-8CE3-4BD758ABD390}" dateTime="2018-12-19T09:01:25" maxSheetId="2" userName="elisabeta.trifan" r:id="rId656" minRId="4826" maxRId="4828">
    <sheetIdMap count="1">
      <sheetId val="1"/>
    </sheetIdMap>
  </header>
  <header guid="{768C80F1-F771-4359-B4D5-99831D01E0C7}" dateTime="2018-12-19T09:02:54" maxSheetId="2" userName="elisabeta.trifan" r:id="rId657" minRId="4832">
    <sheetIdMap count="1">
      <sheetId val="1"/>
    </sheetIdMap>
  </header>
  <header guid="{F8295C0B-DCB2-41B9-B3FA-9A06C7E7CD08}" dateTime="2018-12-19T09:03:13" maxSheetId="2" userName="elisabeta.trifan" r:id="rId658" minRId="4833">
    <sheetIdMap count="1">
      <sheetId val="1"/>
    </sheetIdMap>
  </header>
  <header guid="{F57C1AE3-4319-4F9F-9233-C53AB0B6F144}" dateTime="2018-12-19T09:04:23" maxSheetId="2" userName="elisabeta.trifan" r:id="rId659" minRId="4834">
    <sheetIdMap count="1">
      <sheetId val="1"/>
    </sheetIdMap>
  </header>
  <header guid="{E085798C-70E4-47D7-B420-5BB1007B1A54}" dateTime="2018-12-19T09:04:29" maxSheetId="2" userName="elisabeta.trifan" r:id="rId660" minRId="4835">
    <sheetIdMap count="1">
      <sheetId val="1"/>
    </sheetIdMap>
  </header>
  <header guid="{D0D1F22E-11C5-4AB8-8B0B-7A5D30E9AA77}" dateTime="2018-12-19T09:04:34" maxSheetId="2" userName="elisabeta.trifan" r:id="rId661" minRId="4836">
    <sheetIdMap count="1">
      <sheetId val="1"/>
    </sheetIdMap>
  </header>
  <header guid="{EF5DF232-4C91-4047-9D26-06ABEF4C4A69}" dateTime="2018-12-19T09:06:12" maxSheetId="2" userName="elisabeta.trifan" r:id="rId662" minRId="4837">
    <sheetIdMap count="1">
      <sheetId val="1"/>
    </sheetIdMap>
  </header>
  <header guid="{DC12DD90-1208-4B29-89A0-5796ED95B685}" dateTime="2018-12-19T09:06:47" maxSheetId="2" userName="elisabeta.trifan" r:id="rId663" minRId="4838">
    <sheetIdMap count="1">
      <sheetId val="1"/>
    </sheetIdMap>
  </header>
  <header guid="{3B842DF4-E474-4CA0-8237-46433C74D934}" dateTime="2018-12-19T09:07:33" maxSheetId="2" userName="elisabeta.trifan" r:id="rId664" minRId="4839">
    <sheetIdMap count="1">
      <sheetId val="1"/>
    </sheetIdMap>
  </header>
  <header guid="{35BADC06-9F78-4748-A7AF-29B11B0D4086}" dateTime="2018-12-19T09:08:24" maxSheetId="2" userName="elisabeta.trifan" r:id="rId665" minRId="4842">
    <sheetIdMap count="1">
      <sheetId val="1"/>
    </sheetIdMap>
  </header>
  <header guid="{9A745F46-7316-4A3D-BA47-504267DEC033}" dateTime="2018-12-19T09:08:32" maxSheetId="2" userName="elisabeta.trifan" r:id="rId666">
    <sheetIdMap count="1">
      <sheetId val="1"/>
    </sheetIdMap>
  </header>
  <header guid="{A0A35BC0-FBD2-4E6D-A93A-EC99B0727690}" dateTime="2018-12-19T09:08:39" maxSheetId="2" userName="elisabeta.trifan" r:id="rId667" minRId="4845">
    <sheetIdMap count="1">
      <sheetId val="1"/>
    </sheetIdMap>
  </header>
  <header guid="{4C9818B9-8C4D-4894-90C4-0870EAD3A68E}" dateTime="2018-12-19T09:09:19" maxSheetId="2" userName="elisabeta.trifan" r:id="rId668" minRId="4846">
    <sheetIdMap count="1">
      <sheetId val="1"/>
    </sheetIdMap>
  </header>
  <header guid="{7111A3D1-D5C3-4F61-8157-E1D5989BEA59}" dateTime="2018-12-19T09:09:51" maxSheetId="2" userName="elisabeta.trifan" r:id="rId669" minRId="4847" maxRId="4850">
    <sheetIdMap count="1">
      <sheetId val="1"/>
    </sheetIdMap>
  </header>
  <header guid="{65BE7764-5BB1-467A-A18A-64D14CE920BB}" dateTime="2018-12-19T09:10:19" maxSheetId="2" userName="elisabeta.trifan" r:id="rId670" minRId="4851" maxRId="4852">
    <sheetIdMap count="1">
      <sheetId val="1"/>
    </sheetIdMap>
  </header>
  <header guid="{DB8B6CA9-566C-4511-A173-9DA7F5C81EB8}" dateTime="2018-12-19T09:10:26" maxSheetId="2" userName="elisabeta.trifan" r:id="rId671">
    <sheetIdMap count="1">
      <sheetId val="1"/>
    </sheetIdMap>
  </header>
  <header guid="{89A6BC1C-FD21-45D6-926B-739E740B3D21}" dateTime="2018-12-19T09:12:07" maxSheetId="2" userName="elisabeta.trifan" r:id="rId672" minRId="4853">
    <sheetIdMap count="1">
      <sheetId val="1"/>
    </sheetIdMap>
  </header>
  <header guid="{FEC48225-3281-41D8-928B-BEA5C7833B8A}" dateTime="2018-12-19T09:29:43" maxSheetId="2" userName="elisabeta.trifan" r:id="rId673" minRId="4854">
    <sheetIdMap count="1">
      <sheetId val="1"/>
    </sheetIdMap>
  </header>
  <header guid="{75D98177-83C5-4F51-A3A4-61EF22E32AEB}" dateTime="2018-12-19T09:29:50" maxSheetId="2" userName="elisabeta.trifan" r:id="rId674" minRId="4855">
    <sheetIdMap count="1">
      <sheetId val="1"/>
    </sheetIdMap>
  </header>
  <header guid="{AE73AA39-F023-4AEF-8785-41325A25333C}" dateTime="2018-12-19T09:29:56" maxSheetId="2" userName="elisabeta.trifan" r:id="rId675" minRId="4856">
    <sheetIdMap count="1">
      <sheetId val="1"/>
    </sheetIdMap>
  </header>
  <header guid="{46DC6594-E260-4043-83D8-A4FD20968233}" dateTime="2018-12-19T09:30:20" maxSheetId="2" userName="elisabeta.trifan" r:id="rId676" minRId="4857">
    <sheetIdMap count="1">
      <sheetId val="1"/>
    </sheetIdMap>
  </header>
  <header guid="{C5C87C87-1CEF-4E88-A8D3-795370D21947}" dateTime="2018-12-19T09:30:26" maxSheetId="2" userName="elisabeta.trifan" r:id="rId677" minRId="4858">
    <sheetIdMap count="1">
      <sheetId val="1"/>
    </sheetIdMap>
  </header>
  <header guid="{E16779F4-19A1-4DC4-83F3-9A29D6ADC318}" dateTime="2018-12-19T09:30:51" maxSheetId="2" userName="elisabeta.trifan" r:id="rId678" minRId="4859" maxRId="4860">
    <sheetIdMap count="1">
      <sheetId val="1"/>
    </sheetIdMap>
  </header>
  <header guid="{026E6F80-1FE3-47D1-A7F6-1249E9D22B27}" dateTime="2018-12-19T09:31:03" maxSheetId="2" userName="elisabeta.trifan" r:id="rId679" minRId="4861">
    <sheetIdMap count="1">
      <sheetId val="1"/>
    </sheetIdMap>
  </header>
  <header guid="{D2A39C33-33DE-45CD-BBA6-960D4F90B31E}" dateTime="2018-12-19T09:31:40" maxSheetId="2" userName="elisabeta.trifan" r:id="rId680">
    <sheetIdMap count="1">
      <sheetId val="1"/>
    </sheetIdMap>
  </header>
  <header guid="{E3F21E5C-32F1-4455-A922-C01A472BFE37}" dateTime="2018-12-19T09:34:04" maxSheetId="2" userName="elisabeta.trifan" r:id="rId681" minRId="4862" maxRId="4865">
    <sheetIdMap count="1">
      <sheetId val="1"/>
    </sheetIdMap>
  </header>
  <header guid="{5D35C916-EF77-4AF5-BB07-4AFCD1903526}" dateTime="2018-12-19T09:34:40" maxSheetId="2" userName="maria.petre" r:id="rId682" minRId="4866" maxRId="4924">
    <sheetIdMap count="1">
      <sheetId val="1"/>
    </sheetIdMap>
  </header>
  <header guid="{19F377FE-65BA-40AD-A1BD-FF9A7EB91B14}" dateTime="2018-12-19T09:36:34" maxSheetId="2" userName="elisabeta.trifan" r:id="rId683" minRId="4927">
    <sheetIdMap count="1">
      <sheetId val="1"/>
    </sheetIdMap>
  </header>
  <header guid="{CCB8C302-E4F6-4E24-B131-CFE9FC42CF20}" dateTime="2018-12-19T09:36:50" maxSheetId="2" userName="maria.petre" r:id="rId684">
    <sheetIdMap count="1">
      <sheetId val="1"/>
    </sheetIdMap>
  </header>
  <header guid="{AEEFDA46-C1C1-4BBA-80F6-339893557F08}" dateTime="2018-12-19T09:37:31" maxSheetId="2" userName="maria.petre" r:id="rId685">
    <sheetIdMap count="1">
      <sheetId val="1"/>
    </sheetIdMap>
  </header>
  <header guid="{5E104340-0E1F-41C4-9CE5-B1A79B6F494F}" dateTime="2018-12-19T09:39:35" maxSheetId="2" userName="maria.petre" r:id="rId686" minRId="4928" maxRId="4931">
    <sheetIdMap count="1">
      <sheetId val="1"/>
    </sheetIdMap>
  </header>
  <header guid="{545E6368-299B-436D-82F6-1D8CB60B028C}" dateTime="2018-12-19T09:44:11" maxSheetId="2" userName="maria.petre" r:id="rId687" minRId="4932" maxRId="4939">
    <sheetIdMap count="1">
      <sheetId val="1"/>
    </sheetIdMap>
  </header>
  <header guid="{37B7518A-B61F-4C9D-8F01-7A9294A1579D}" dateTime="2018-12-19T09:45:37" maxSheetId="2" userName="maria.petre" r:id="rId688" minRId="4940">
    <sheetIdMap count="1">
      <sheetId val="1"/>
    </sheetIdMap>
  </header>
  <header guid="{F152548A-F792-48BD-B14F-6EE34583B353}" dateTime="2018-12-19T09:47:27" maxSheetId="2" userName="maria.petre" r:id="rId689" minRId="4941">
    <sheetIdMap count="1">
      <sheetId val="1"/>
    </sheetIdMap>
  </header>
  <header guid="{AECB0F26-EACA-45C8-BC42-0545A5FB3921}" dateTime="2018-12-19T09:48:47" maxSheetId="2" userName="maria.petre" r:id="rId690" minRId="4942">
    <sheetIdMap count="1">
      <sheetId val="1"/>
    </sheetIdMap>
  </header>
  <header guid="{377C9744-2D8A-4362-B3E5-BED7160248F2}" dateTime="2018-12-19T09:49:16" maxSheetId="2" userName="maria.petre" r:id="rId691" minRId="4943">
    <sheetIdMap count="1">
      <sheetId val="1"/>
    </sheetIdMap>
  </header>
  <header guid="{A66F340C-ADC0-4C92-AB38-589172CA4657}" dateTime="2018-12-19T09:51:06" maxSheetId="2" userName="maria.petre" r:id="rId692">
    <sheetIdMap count="1">
      <sheetId val="1"/>
    </sheetIdMap>
  </header>
  <header guid="{34C6B002-7DBF-408A-80EF-CA3A5F48AE4A}" dateTime="2018-12-19T10:09:13" maxSheetId="2" userName="maria.petre" r:id="rId693">
    <sheetIdMap count="1">
      <sheetId val="1"/>
    </sheetIdMap>
  </header>
  <header guid="{1BDE8DE7-0E42-4005-828A-13DFCB087780}" dateTime="2018-12-19T10:11:04" maxSheetId="2" userName="elisabeta.trifan" r:id="rId694" minRId="4946" maxRId="4947">
    <sheetIdMap count="1">
      <sheetId val="1"/>
    </sheetIdMap>
  </header>
  <header guid="{E07154A6-9B56-4B6A-AEF8-C2AD1FA958D7}" dateTime="2018-12-19T10:12:42" maxSheetId="2" userName="elisabeta.trifan" r:id="rId695" minRId="4950">
    <sheetIdMap count="1">
      <sheetId val="1"/>
    </sheetIdMap>
  </header>
  <header guid="{36EAE833-C862-4847-8A90-1764ADD2471E}" dateTime="2018-12-19T10:13:25" maxSheetId="2" userName="elisabeta.trifan" r:id="rId696" minRId="4951">
    <sheetIdMap count="1">
      <sheetId val="1"/>
    </sheetIdMap>
  </header>
  <header guid="{76FB7ED6-589F-43C0-94E4-66C79396DCE4}" dateTime="2018-12-19T10:15:13" maxSheetId="2" userName="elisabeta.trifan" r:id="rId697" minRId="4952">
    <sheetIdMap count="1">
      <sheetId val="1"/>
    </sheetIdMap>
  </header>
  <header guid="{A504EF21-C4DF-4235-BC74-8C332BAF315E}" dateTime="2018-12-19T10:18:37" maxSheetId="2" userName="raluca.georgescu" r:id="rId698" minRId="4953">
    <sheetIdMap count="1">
      <sheetId val="1"/>
    </sheetIdMap>
  </header>
  <header guid="{4A29223F-CC98-4947-A068-C4D16D51820D}" dateTime="2018-12-19T10:21:24" maxSheetId="2" userName="mariana.moraru" r:id="rId699" minRId="4956">
    <sheetIdMap count="1">
      <sheetId val="1"/>
    </sheetIdMap>
  </header>
  <header guid="{595B675E-504B-42FC-8C7C-3BA7D7C98C86}" dateTime="2018-12-19T10:22:25" maxSheetId="2" userName="raluca.georgescu" r:id="rId700" minRId="4959">
    <sheetIdMap count="1">
      <sheetId val="1"/>
    </sheetIdMap>
  </header>
  <header guid="{BAF72237-9D98-4661-AF6C-91CC57DBECA7}" dateTime="2018-12-19T10:23:11" maxSheetId="2" userName="elisabeta.trifan" r:id="rId701" minRId="4960">
    <sheetIdMap count="1">
      <sheetId val="1"/>
    </sheetIdMap>
  </header>
  <header guid="{CFF33A9B-174B-455F-A692-A902CF0AFBB0}" dateTime="2018-12-19T10:24:39" maxSheetId="2" userName="elisabeta.trifan" r:id="rId702" minRId="4961">
    <sheetIdMap count="1">
      <sheetId val="1"/>
    </sheetIdMap>
  </header>
  <header guid="{A1B1FE25-346A-4801-BC24-155271DF14D3}" dateTime="2018-12-19T10:29:12" maxSheetId="2" userName="cristian.airinei" r:id="rId703" minRId="4962">
    <sheetIdMap count="1">
      <sheetId val="1"/>
    </sheetIdMap>
  </header>
  <header guid="{861B51A3-B4B9-41F3-998F-3F90C9A3A983}" dateTime="2018-12-19T11:31:01" maxSheetId="2" userName="elisabeta.trifan" r:id="rId704" minRId="4965">
    <sheetIdMap count="1">
      <sheetId val="1"/>
    </sheetIdMap>
  </header>
  <header guid="{0CC21464-C2B5-4F6C-811B-3B7A874D41AC}" dateTime="2018-12-19T11:33:46" maxSheetId="2" userName="elisabeta.trifan" r:id="rId705">
    <sheetIdMap count="1">
      <sheetId val="1"/>
    </sheetIdMap>
  </header>
  <header guid="{B505A643-6004-48E5-BF6D-3D43C024262F}" dateTime="2018-12-21T13:57:14" maxSheetId="2" userName="cristian.airinei" r:id="rId706" minRId="4970" maxRId="4971">
    <sheetIdMap count="1">
      <sheetId val="1"/>
    </sheetIdMap>
  </header>
  <header guid="{2349F157-2A9D-4250-BF07-6DDB0BF879A2}" dateTime="2018-12-21T15:12:30" maxSheetId="2" userName="mariana.moraru" r:id="rId707" minRId="4974" maxRId="4999">
    <sheetIdMap count="1">
      <sheetId val="1"/>
    </sheetIdMap>
  </header>
  <header guid="{9A412593-B481-4CC6-9101-84636B2CCFDC}" dateTime="2018-12-21T15:15:36" maxSheetId="2" userName="mariana.moraru" r:id="rId708" minRId="5002">
    <sheetIdMap count="1">
      <sheetId val="1"/>
    </sheetIdMap>
  </header>
  <header guid="{C1743D4B-6586-4D20-91F3-EB2084BF4BFC}" dateTime="2018-12-28T12:52:01" maxSheetId="2" userName="steluta.bulaceanu" r:id="rId709">
    <sheetIdMap count="1">
      <sheetId val="1"/>
    </sheetIdMap>
  </header>
  <header guid="{CA9E00DA-7039-4EBA-AE30-E78C3FC82EF6}" dateTime="2018-12-28T15:57:59" maxSheetId="2" userName="mircea.pavel" r:id="rId710" minRId="5005" maxRId="5369">
    <sheetIdMap count="1">
      <sheetId val="1"/>
    </sheetIdMap>
  </header>
  <header guid="{8BC16696-0E39-4656-A6FB-ED93A16F335D}" dateTime="2018-12-28T15:59:12" maxSheetId="2" userName="mircea.pavel" r:id="rId711" minRId="5372" maxRId="5391">
    <sheetIdMap count="1">
      <sheetId val="1"/>
    </sheetIdMap>
  </header>
  <header guid="{62794E8E-8DC8-41A7-9791-3C155112BA2C}" dateTime="2018-12-28T16:04:02" maxSheetId="2" userName="mircea.pavel" r:id="rId712" minRId="5392" maxRId="5766">
    <sheetIdMap count="1">
      <sheetId val="1"/>
    </sheetIdMap>
  </header>
  <header guid="{36690813-C01A-47E4-9DFB-4253C1F28CFB}" dateTime="2018-12-28T16:06:36" maxSheetId="2" userName="mircea.pavel" r:id="rId713" minRId="5767" maxRId="576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005" sId="1" ref="A7:XFD7" action="deleteRow">
    <undo index="65535" exp="area" ref3D="1" dr="$A$7:$DG$496" dn="Z_E875C76B_3648_4C9A_A6B2_C3654837AAAC_.wvu.FilterData" sId="1"/>
    <undo index="65535" exp="area" ref3D="1" dr="$H$1:$N$1048576" dn="Z_65B035E3_87FA_46C5_996E_864F2C8D0EBC_.wvu.Cols" sId="1"/>
    <undo index="65535" exp="area" ref3D="1" dr="$A$7:$DG$496" dn="Z_B5BED753_4D8C_498E_8AE1_A08F7C0956F7_.wvu.FilterData" sId="1"/>
    <undo index="65535" exp="area" ref3D="1" dr="$A$7:$DG$496" dn="Z_7C1B4D6D_D666_48DD_AB17_E00791B6F0B6_.wvu.FilterData" sId="1"/>
    <undo index="65535" exp="area" ref3D="1" dr="$A$7:$DG$7" dn="Z_6C96816B_17C2_4EA9_846E_8E6B5AD26B6D_.wvu.FilterData" sId="1"/>
    <undo index="65535" exp="area" ref3D="1" dr="$A$7:$DG$496" dn="Z_340EDCDE_FAE5_4319_AEAD_F8264DCA5D27_.wvu.FilterData" sId="1"/>
    <undo index="65535" exp="area" ref3D="1" dr="$A$7:$DG$496" dn="Z_2A657C48_B241_4C19_9A74_98ECFC665F2A_.wvu.FilterData" sId="1"/>
    <rfmt sheetId="1" xfDxf="1" sqref="A7:XFD7" start="0" length="0"/>
    <rfmt sheetId="1" sqref="A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F7" t="inlineStr">
        <is>
          <t>test</t>
        </is>
      </nc>
      <n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G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 start="0" length="0">
      <dxf>
        <font>
          <b/>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T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U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V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W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X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Y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Z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B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C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7"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G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H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7"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K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rc>
  <rrc rId="5006" sId="1" ref="A7:XFD7" action="deleteRow">
    <undo index="65535" exp="area" dr="$F$7:$F$496" r="AK521" sId="1"/>
    <undo index="0" exp="area" dr="AK$7:AK$496" r="AK521" sId="1"/>
    <undo index="65535" exp="area" dr="$F$7:$F$496" r="AJ521" sId="1"/>
    <undo index="0" exp="area" dr="AJ$7:AJ$496" r="AJ521" sId="1"/>
    <undo index="65535" exp="area" dr="$F$7:$F$496" r="AG521" sId="1"/>
    <undo index="0" exp="area" dr="AG$7:AG$496" r="AG521" sId="1"/>
    <undo index="65535" exp="area" dr="$F$7:$F$496" r="AF521" sId="1"/>
    <undo index="0" exp="area" dr="AF$7:AF$496" r="AF521" sId="1"/>
    <undo index="65535" exp="area" dr="$F$7:$F$496" r="AE521" sId="1"/>
    <undo index="0" exp="area" dr="AE$7:AE$496" r="AE521" sId="1"/>
    <undo index="65535" exp="area" dr="$F$7:$F$496" r="AD521" sId="1"/>
    <undo index="0" exp="area" dr="AD$7:AD$496" r="AD521" sId="1"/>
    <undo index="65535" exp="area" dr="$F$7:$F$496" r="AC521" sId="1"/>
    <undo index="0" exp="area" dr="AC$7:AC$496" r="AC521" sId="1"/>
    <undo index="65535" exp="area" dr="$F$7:$F$496" r="AB521" sId="1"/>
    <undo index="0" exp="area" dr="AB$7:AB$496" r="AB521" sId="1"/>
    <undo index="65535" exp="area" dr="$F$7:$F$496" r="X521" sId="1"/>
    <undo index="0" exp="area" dr="X$7:X$496" r="X521" sId="1"/>
    <undo index="65535" exp="area" dr="$F$7:$F$496" r="W521" sId="1"/>
    <undo index="0" exp="area" dr="W$7:W$496" r="W521" sId="1"/>
    <undo index="65535" exp="area" dr="$F$7:$F$496" r="V521" sId="1"/>
    <undo index="0" exp="area" dr="V$7:V$496" r="V521" sId="1"/>
    <undo index="65535" exp="area" dr="$F$7:$F$496" r="U521" sId="1"/>
    <undo index="0" exp="area" dr="U$7:U$496" r="U521" sId="1"/>
    <undo index="65535" exp="area" dr="$F$7:$F$496" r="T521" sId="1"/>
    <undo index="0" exp="area" dr="T$7:T$496" r="T521" sId="1"/>
    <undo index="65535" exp="area" dr="$F$7:$F$496" r="S521" sId="1"/>
    <undo index="0" exp="area" dr="S$7:S$496" r="S521" sId="1"/>
    <undo index="65535" exp="area" dr="$F$7:$F$496" r="AK519" sId="1"/>
    <undo index="0" exp="area" dr="AK$7:AK$496" r="AK519" sId="1"/>
    <undo index="65535" exp="area" dr="$F$7:$F$496" r="AJ519" sId="1"/>
    <undo index="0" exp="area" dr="AJ$7:AJ$496" r="AJ519" sId="1"/>
    <undo index="65535" exp="area" dr="$F$7:$F$496" r="AG519" sId="1"/>
    <undo index="0" exp="area" dr="AG$7:AG$496" r="AG519" sId="1"/>
    <undo index="65535" exp="area" dr="$F$7:$F$496" r="AF519" sId="1"/>
    <undo index="0" exp="area" dr="AF$7:AF$496" r="AF519" sId="1"/>
    <undo index="65535" exp="area" dr="$F$7:$F$496" r="AE519" sId="1"/>
    <undo index="0" exp="area" dr="AE$7:AE$496" r="AE519" sId="1"/>
    <undo index="65535" exp="area" dr="$F$7:$F$496" r="AD519" sId="1"/>
    <undo index="0" exp="area" dr="AD$7:AD$496" r="AD519" sId="1"/>
    <undo index="65535" exp="area" dr="$F$7:$F$496" r="AC519" sId="1"/>
    <undo index="0" exp="area" dr="AC$7:AC$496" r="AC519" sId="1"/>
    <undo index="65535" exp="area" dr="$F$7:$F$496" r="AB519" sId="1"/>
    <undo index="0" exp="area" dr="AB$7:AB$496" r="AB519" sId="1"/>
    <undo index="65535" exp="area" dr="$F$7:$F$496" r="AA519" sId="1"/>
    <undo index="0" exp="area" dr="AA$7:AA$496" r="AA519" sId="1"/>
    <undo index="65535" exp="area" dr="$F$7:$F$496" r="Z519" sId="1"/>
    <undo index="0" exp="area" dr="Z$7:Z$496" r="Z519" sId="1"/>
    <undo index="65535" exp="area" dr="$F$7:$F$496" r="Y519" sId="1"/>
    <undo index="0" exp="area" dr="Y$7:Y$496" r="Y519" sId="1"/>
    <undo index="65535" exp="area" dr="$F$7:$F$496" r="X519" sId="1"/>
    <undo index="0" exp="area" dr="X$7:X$496" r="X519" sId="1"/>
    <undo index="65535" exp="area" dr="$F$7:$F$496" r="W519" sId="1"/>
    <undo index="0" exp="area" dr="W$7:W$496" r="W519" sId="1"/>
    <undo index="65535" exp="area" dr="$F$7:$F$496" r="V519" sId="1"/>
    <undo index="0" exp="area" dr="V$7:V$496" r="V519" sId="1"/>
    <undo index="65535" exp="area" dr="$F$7:$F$496" r="U519" sId="1"/>
    <undo index="0" exp="area" dr="U$7:U$496" r="U519" sId="1"/>
    <undo index="65535" exp="area" dr="$F$7:$F$496" r="T519" sId="1"/>
    <undo index="0" exp="area" dr="T$7:T$496" r="T519" sId="1"/>
    <undo index="65535" exp="area" dr="$F$7:$F$496" r="S519" sId="1"/>
    <undo index="0" exp="area" dr="S$7:S$496" r="S519" sId="1"/>
    <undo index="0" exp="area" dr="F$7:F$496" r="D519" sId="1"/>
    <undo index="65535" exp="area" dr="$F$7:$F$496" r="AK518" sId="1"/>
    <undo index="0" exp="area" dr="AK$7:AK$496" r="AK518" sId="1"/>
    <undo index="65535" exp="area" dr="$F$7:$F$496" r="AJ518" sId="1"/>
    <undo index="0" exp="area" dr="AJ$7:AJ$496" r="AJ518" sId="1"/>
    <undo index="65535" exp="area" dr="$F$7:$F$496" r="AG518" sId="1"/>
    <undo index="0" exp="area" dr="AG$7:AG$496" r="AG518" sId="1"/>
    <undo index="65535" exp="area" dr="$F$7:$F$496" r="AF518" sId="1"/>
    <undo index="0" exp="area" dr="AF$7:AF$496" r="AF518" sId="1"/>
    <undo index="65535" exp="area" dr="$F$7:$F$496" r="AE518" sId="1"/>
    <undo index="0" exp="area" dr="AE$7:AE$496" r="AE518" sId="1"/>
    <undo index="65535" exp="area" dr="$F$7:$F$496" r="AD518" sId="1"/>
    <undo index="0" exp="area" dr="AD$7:AD$496" r="AD518" sId="1"/>
    <undo index="65535" exp="area" dr="$F$7:$F$496" r="AC518" sId="1"/>
    <undo index="0" exp="area" dr="AC$7:AC$496" r="AC518" sId="1"/>
    <undo index="65535" exp="area" dr="$F$7:$F$496" r="AB518" sId="1"/>
    <undo index="0" exp="area" dr="AB$7:AB$496" r="AB518" sId="1"/>
    <undo index="65535" exp="area" dr="$F$7:$F$496" r="AA518" sId="1"/>
    <undo index="0" exp="area" dr="AA$7:AA$496" r="AA518" sId="1"/>
    <undo index="65535" exp="area" dr="$F$7:$F$496" r="Z518" sId="1"/>
    <undo index="0" exp="area" dr="Z$7:Z$496" r="Z518" sId="1"/>
    <undo index="65535" exp="area" dr="$F$7:$F$496" r="Y518" sId="1"/>
    <undo index="0" exp="area" dr="Y$7:Y$496" r="Y518" sId="1"/>
    <undo index="65535" exp="area" dr="$F$7:$F$496" r="X518" sId="1"/>
    <undo index="0" exp="area" dr="X$7:X$496" r="X518" sId="1"/>
    <undo index="65535" exp="area" dr="$F$7:$F$496" r="W518" sId="1"/>
    <undo index="0" exp="area" dr="W$7:W$496" r="W518" sId="1"/>
    <undo index="65535" exp="area" dr="$F$7:$F$496" r="V518" sId="1"/>
    <undo index="0" exp="area" dr="V$7:V$496" r="V518" sId="1"/>
    <undo index="65535" exp="area" dr="$F$7:$F$496" r="U518" sId="1"/>
    <undo index="0" exp="area" dr="U$7:U$496" r="U518" sId="1"/>
    <undo index="65535" exp="area" dr="$F$7:$F$496" r="T518" sId="1"/>
    <undo index="0" exp="area" dr="T$7:T$496" r="T518" sId="1"/>
    <undo index="65535" exp="area" dr="$F$7:$F$496" r="S518" sId="1"/>
    <undo index="0" exp="area" dr="S$7:S$496" r="S518" sId="1"/>
    <undo index="0" exp="area" dr="F$7:F$496" r="D518" sId="1"/>
    <undo index="65535" exp="area" dr="$F$7:$F$496" r="AK517" sId="1"/>
    <undo index="0" exp="area" dr="AK$7:AK$496" r="AK517" sId="1"/>
    <undo index="65535" exp="area" dr="$F$7:$F$496" r="AJ517" sId="1"/>
    <undo index="0" exp="area" dr="AJ$7:AJ$496" r="AJ517" sId="1"/>
    <undo index="65535" exp="area" dr="$F$7:$F$496" r="AG517" sId="1"/>
    <undo index="0" exp="area" dr="AG$7:AG$496" r="AG517" sId="1"/>
    <undo index="65535" exp="area" dr="$F$7:$F$496" r="AF517" sId="1"/>
    <undo index="0" exp="area" dr="AF$7:AF$496" r="AF517" sId="1"/>
    <undo index="65535" exp="area" dr="$F$7:$F$496" r="AE517" sId="1"/>
    <undo index="0" exp="area" dr="AE$7:AE$496" r="AE517" sId="1"/>
    <undo index="65535" exp="area" dr="$F$7:$F$496" r="AD517" sId="1"/>
    <undo index="0" exp="area" dr="AD$7:AD$496" r="AD517" sId="1"/>
    <undo index="65535" exp="area" dr="$F$7:$F$496" r="AC517" sId="1"/>
    <undo index="0" exp="area" dr="AC$7:AC$496" r="AC517" sId="1"/>
    <undo index="65535" exp="area" dr="$F$7:$F$496" r="AB517" sId="1"/>
    <undo index="0" exp="area" dr="AB$7:AB$496" r="AB517" sId="1"/>
    <undo index="65535" exp="area" dr="$F$7:$F$496" r="AA517" sId="1"/>
    <undo index="0" exp="area" dr="AA$7:AA$496" r="AA517" sId="1"/>
    <undo index="65535" exp="area" dr="$F$7:$F$496" r="Z517" sId="1"/>
    <undo index="0" exp="area" dr="Z$7:Z$496" r="Z517" sId="1"/>
    <undo index="65535" exp="area" dr="$F$7:$F$496" r="Y517" sId="1"/>
    <undo index="0" exp="area" dr="Y$7:Y$496" r="Y517" sId="1"/>
    <undo index="65535" exp="area" dr="$F$7:$F$496" r="X517" sId="1"/>
    <undo index="0" exp="area" dr="X$7:X$496" r="X517" sId="1"/>
    <undo index="65535" exp="area" dr="$F$7:$F$496" r="W517" sId="1"/>
    <undo index="0" exp="area" dr="W$7:W$496" r="W517" sId="1"/>
    <undo index="65535" exp="area" dr="$F$7:$F$496" r="V517" sId="1"/>
    <undo index="0" exp="area" dr="V$7:V$496" r="V517" sId="1"/>
    <undo index="65535" exp="area" dr="$F$7:$F$496" r="U517" sId="1"/>
    <undo index="0" exp="area" dr="U$7:U$496" r="U517" sId="1"/>
    <undo index="65535" exp="area" dr="$F$7:$F$496" r="T517" sId="1"/>
    <undo index="0" exp="area" dr="T$7:T$496" r="T517" sId="1"/>
    <undo index="65535" exp="area" dr="$F$7:$F$496" r="S517" sId="1"/>
    <undo index="0" exp="area" dr="S$7:S$496" r="S517" sId="1"/>
    <undo index="0" exp="area" dr="F$7:F$496" r="D517" sId="1"/>
    <undo index="65535" exp="area" dr="$F$7:$F$496" r="AK516" sId="1"/>
    <undo index="0" exp="area" dr="AK$7:AK$496" r="AK516" sId="1"/>
    <undo index="65535" exp="area" dr="$F$7:$F$496" r="AJ516" sId="1"/>
    <undo index="0" exp="area" dr="AJ$7:AJ$496" r="AJ516" sId="1"/>
    <undo index="65535" exp="area" dr="$F$7:$F$496" r="AG516" sId="1"/>
    <undo index="0" exp="area" dr="AG$7:AG$496" r="AG516" sId="1"/>
    <undo index="65535" exp="area" dr="$F$7:$F$496" r="AF516" sId="1"/>
    <undo index="0" exp="area" dr="AF$7:AF$496" r="AF516" sId="1"/>
    <undo index="65535" exp="area" dr="$F$7:$F$496" r="AE516" sId="1"/>
    <undo index="0" exp="area" dr="AE$7:AE$496" r="AE516" sId="1"/>
    <undo index="65535" exp="area" dr="$F$7:$F$496" r="AD516" sId="1"/>
    <undo index="0" exp="area" dr="AD$7:AD$496" r="AD516" sId="1"/>
    <undo index="65535" exp="area" dr="$F$7:$F$496" r="AC516" sId="1"/>
    <undo index="0" exp="area" dr="AC$7:AC$496" r="AC516" sId="1"/>
    <undo index="65535" exp="area" dr="$F$7:$F$496" r="AB516" sId="1"/>
    <undo index="0" exp="area" dr="AB$7:AB$496" r="AB516" sId="1"/>
    <undo index="65535" exp="area" dr="$F$7:$F$496" r="AA516" sId="1"/>
    <undo index="0" exp="area" dr="AA$7:AA$496" r="AA516" sId="1"/>
    <undo index="65535" exp="area" dr="$F$7:$F$496" r="Z516" sId="1"/>
    <undo index="0" exp="area" dr="Z$7:Z$496" r="Z516" sId="1"/>
    <undo index="65535" exp="area" dr="$F$7:$F$496" r="Y516" sId="1"/>
    <undo index="0" exp="area" dr="Y$7:Y$496" r="Y516" sId="1"/>
    <undo index="65535" exp="area" dr="$F$7:$F$496" r="X516" sId="1"/>
    <undo index="0" exp="area" dr="X$7:X$496" r="X516" sId="1"/>
    <undo index="65535" exp="area" dr="$F$7:$F$496" r="W516" sId="1"/>
    <undo index="0" exp="area" dr="W$7:W$496" r="W516" sId="1"/>
    <undo index="65535" exp="area" dr="$F$7:$F$496" r="V516" sId="1"/>
    <undo index="0" exp="area" dr="V$7:V$496" r="V516" sId="1"/>
    <undo index="65535" exp="area" dr="$F$7:$F$496" r="U516" sId="1"/>
    <undo index="0" exp="area" dr="U$7:U$496" r="U516" sId="1"/>
    <undo index="65535" exp="area" dr="$F$7:$F$496" r="T516" sId="1"/>
    <undo index="0" exp="area" dr="T$7:T$496" r="T516" sId="1"/>
    <undo index="65535" exp="area" dr="$F$7:$F$496" r="S516" sId="1"/>
    <undo index="0" exp="area" dr="S$7:S$496" r="S516" sId="1"/>
    <undo index="0" exp="area" dr="F$7:F$496" r="D516" sId="1"/>
    <undo index="65535" exp="area" dr="$F$7:$F$496" r="AK515" sId="1"/>
    <undo index="0" exp="area" dr="AK$7:AK$496" r="AK515" sId="1"/>
    <undo index="65535" exp="area" dr="$F$7:$F$496" r="AJ515" sId="1"/>
    <undo index="0" exp="area" dr="AJ$7:AJ$496" r="AJ515" sId="1"/>
    <undo index="65535" exp="area" dr="$F$7:$F$496" r="AG515" sId="1"/>
    <undo index="0" exp="area" dr="AG$7:AG$496" r="AG515" sId="1"/>
    <undo index="65535" exp="area" dr="$F$7:$F$496" r="AF515" sId="1"/>
    <undo index="0" exp="area" dr="AF$7:AF$496" r="AF515" sId="1"/>
    <undo index="65535" exp="area" dr="$F$7:$F$496" r="AE515" sId="1"/>
    <undo index="0" exp="area" dr="AE$7:AE$496" r="AE515" sId="1"/>
    <undo index="65535" exp="area" dr="$F$7:$F$496" r="AD515" sId="1"/>
    <undo index="0" exp="area" dr="AD$7:AD$496" r="AD515" sId="1"/>
    <undo index="65535" exp="area" dr="$F$7:$F$496" r="AC515" sId="1"/>
    <undo index="0" exp="area" dr="AC$7:AC$496" r="AC515" sId="1"/>
    <undo index="65535" exp="area" dr="$F$7:$F$496" r="AB515" sId="1"/>
    <undo index="0" exp="area" dr="AB$7:AB$496" r="AB515" sId="1"/>
    <undo index="65535" exp="area" dr="$F$7:$F$496" r="AA515" sId="1"/>
    <undo index="0" exp="area" dr="AA$7:AA$496" r="AA515" sId="1"/>
    <undo index="65535" exp="area" dr="$F$7:$F$496" r="Z515" sId="1"/>
    <undo index="0" exp="area" dr="Z$7:Z$496" r="Z515" sId="1"/>
    <undo index="65535" exp="area" dr="$F$7:$F$496" r="Y515" sId="1"/>
    <undo index="0" exp="area" dr="Y$7:Y$496" r="Y515" sId="1"/>
    <undo index="65535" exp="area" dr="$F$7:$F$496" r="X515" sId="1"/>
    <undo index="0" exp="area" dr="X$7:X$496" r="X515" sId="1"/>
    <undo index="65535" exp="area" dr="$F$7:$F$496" r="W515" sId="1"/>
    <undo index="0" exp="area" dr="W$7:W$496" r="W515" sId="1"/>
    <undo index="65535" exp="area" dr="$F$7:$F$496" r="V515" sId="1"/>
    <undo index="0" exp="area" dr="V$7:V$496" r="V515" sId="1"/>
    <undo index="65535" exp="area" dr="$F$7:$F$496" r="U515" sId="1"/>
    <undo index="0" exp="area" dr="U$7:U$496" r="U515" sId="1"/>
    <undo index="65535" exp="area" dr="$F$7:$F$496" r="T515" sId="1"/>
    <undo index="0" exp="area" dr="T$7:T$496" r="T515" sId="1"/>
    <undo index="65535" exp="area" dr="$F$7:$F$496" r="S515" sId="1"/>
    <undo index="0" exp="area" dr="S$7:S$496" r="S515" sId="1"/>
    <undo index="0" exp="area" dr="F$7:F$496" r="D515" sId="1"/>
    <undo index="65535" exp="area" dr="$F$7:$F$496" r="AK513" sId="1"/>
    <undo index="0" exp="area" dr="AK$7:AK$496" r="AK513" sId="1"/>
    <undo index="65535" exp="area" dr="$F$7:$F$496" r="AJ513" sId="1"/>
    <undo index="0" exp="area" dr="AJ$7:AJ$496" r="AJ513" sId="1"/>
    <undo index="65535" exp="area" dr="$F$7:$F$496" r="AG513" sId="1"/>
    <undo index="0" exp="area" dr="AG$7:AG$496" r="AG513" sId="1"/>
    <undo index="65535" exp="area" dr="$F$7:$F$496" r="AF513" sId="1"/>
    <undo index="0" exp="area" dr="AF$7:AF$496" r="AF513" sId="1"/>
    <undo index="65535" exp="area" dr="$F$7:$F$496" r="AE513" sId="1"/>
    <undo index="0" exp="area" dr="AE$7:AE$496" r="AE513" sId="1"/>
    <undo index="65535" exp="area" dr="$F$7:$F$496" r="AD513" sId="1"/>
    <undo index="0" exp="area" dr="AD$7:AD$496" r="AD513" sId="1"/>
    <undo index="65535" exp="area" dr="$F$7:$F$496" r="AC513" sId="1"/>
    <undo index="0" exp="area" dr="AC$7:AC$496" r="AC513" sId="1"/>
    <undo index="65535" exp="area" dr="$F$7:$F$496" r="AB513" sId="1"/>
    <undo index="0" exp="area" dr="AB$7:AB$496" r="AB513" sId="1"/>
    <undo index="65535" exp="area" dr="$F$7:$F$496" r="AA513" sId="1"/>
    <undo index="0" exp="area" dr="AA$7:AA$496" r="AA513" sId="1"/>
    <undo index="65535" exp="area" dr="$F$7:$F$496" r="Z513" sId="1"/>
    <undo index="0" exp="area" dr="Z$7:Z$496" r="Z513" sId="1"/>
    <undo index="65535" exp="area" dr="$F$7:$F$496" r="Y513" sId="1"/>
    <undo index="0" exp="area" dr="Y$7:Y$496" r="Y513" sId="1"/>
    <undo index="65535" exp="area" dr="$F$7:$F$496" r="X513" sId="1"/>
    <undo index="0" exp="area" dr="X$7:X$496" r="X513" sId="1"/>
    <undo index="65535" exp="area" dr="$F$7:$F$496" r="W513" sId="1"/>
    <undo index="0" exp="area" dr="W$7:W$496" r="W513" sId="1"/>
    <undo index="65535" exp="area" dr="$F$7:$F$496" r="V513" sId="1"/>
    <undo index="0" exp="area" dr="V$7:V$496" r="V513" sId="1"/>
    <undo index="65535" exp="area" dr="$F$7:$F$496" r="U513" sId="1"/>
    <undo index="0" exp="area" dr="U$7:U$496" r="U513" sId="1"/>
    <undo index="65535" exp="area" dr="$F$7:$F$496" r="T513" sId="1"/>
    <undo index="0" exp="area" dr="T$7:T$496" r="T513" sId="1"/>
    <undo index="65535" exp="area" dr="$F$7:$F$496" r="S513" sId="1"/>
    <undo index="0" exp="area" dr="S$7:S$496" r="S513" sId="1"/>
    <undo index="0" exp="area" dr="F$7:F$496" r="D513" sId="1"/>
    <undo index="65535" exp="area" dr="$F$7:$F$496" r="AK512" sId="1"/>
    <undo index="0" exp="area" dr="AK$7:AK$496" r="AK512" sId="1"/>
    <undo index="65535" exp="area" dr="$F$7:$F$496" r="AJ512" sId="1"/>
    <undo index="0" exp="area" dr="AJ$7:AJ$496" r="AJ512" sId="1"/>
    <undo index="65535" exp="area" dr="$F$7:$F$496" r="AG512" sId="1"/>
    <undo index="0" exp="area" dr="AG$7:AG$496" r="AG512" sId="1"/>
    <undo index="65535" exp="area" dr="$F$7:$F$496" r="AF512" sId="1"/>
    <undo index="0" exp="area" dr="AF$7:AF$496" r="AF512" sId="1"/>
    <undo index="65535" exp="area" dr="$F$7:$F$496" r="AE512" sId="1"/>
    <undo index="0" exp="area" dr="AE$7:AE$496" r="AE512" sId="1"/>
    <undo index="65535" exp="area" dr="$F$7:$F$496" r="AD512" sId="1"/>
    <undo index="0" exp="area" dr="AD$7:AD$496" r="AD512" sId="1"/>
    <undo index="65535" exp="area" dr="$F$7:$F$496" r="AC512" sId="1"/>
    <undo index="0" exp="area" dr="AC$7:AC$496" r="AC512" sId="1"/>
    <undo index="65535" exp="area" dr="$F$7:$F$496" r="AB512" sId="1"/>
    <undo index="0" exp="area" dr="AB$7:AB$496" r="AB512" sId="1"/>
    <undo index="65535" exp="area" dr="$F$7:$F$496" r="AA512" sId="1"/>
    <undo index="0" exp="area" dr="AA$7:AA$496" r="AA512" sId="1"/>
    <undo index="65535" exp="area" dr="$F$7:$F$496" r="Z512" sId="1"/>
    <undo index="0" exp="area" dr="Z$7:Z$496" r="Z512" sId="1"/>
    <undo index="65535" exp="area" dr="$F$7:$F$496" r="Y512" sId="1"/>
    <undo index="0" exp="area" dr="Y$7:Y$496" r="Y512" sId="1"/>
    <undo index="65535" exp="area" dr="$F$7:$F$496" r="X512" sId="1"/>
    <undo index="0" exp="area" dr="X$7:X$496" r="X512" sId="1"/>
    <undo index="65535" exp="area" dr="$F$7:$F$496" r="W512" sId="1"/>
    <undo index="0" exp="area" dr="W$7:W$496" r="W512" sId="1"/>
    <undo index="65535" exp="area" dr="$F$7:$F$496" r="V512" sId="1"/>
    <undo index="0" exp="area" dr="V$7:V$496" r="V512" sId="1"/>
    <undo index="65535" exp="area" dr="$F$7:$F$496" r="U512" sId="1"/>
    <undo index="0" exp="area" dr="U$7:U$496" r="U512" sId="1"/>
    <undo index="65535" exp="area" dr="$F$7:$F$496" r="T512" sId="1"/>
    <undo index="0" exp="area" dr="T$7:T$496" r="T512" sId="1"/>
    <undo index="65535" exp="area" dr="$F$7:$F$496" r="S512" sId="1"/>
    <undo index="0" exp="area" dr="S$7:S$496" r="S512" sId="1"/>
    <undo index="0" exp="area" dr="F$7:F$496" r="D512" sId="1"/>
    <undo index="65535" exp="area" dr="$F$7:$F$496" r="AK511" sId="1"/>
    <undo index="0" exp="area" dr="AK$7:AK$496" r="AK511" sId="1"/>
    <undo index="65535" exp="area" dr="$F$7:$F$496" r="AJ511" sId="1"/>
    <undo index="0" exp="area" dr="AJ$7:AJ$496" r="AJ511" sId="1"/>
    <undo index="65535" exp="area" dr="$F$7:$F$496" r="AG511" sId="1"/>
    <undo index="0" exp="area" dr="AG$7:AG$496" r="AG511" sId="1"/>
    <undo index="65535" exp="area" dr="$F$7:$F$496" r="AF511" sId="1"/>
    <undo index="0" exp="area" dr="AF$7:AF$496" r="AF511" sId="1"/>
    <undo index="65535" exp="area" dr="$F$7:$F$496" r="AE511" sId="1"/>
    <undo index="0" exp="area" dr="AE$7:AE$496" r="AE511" sId="1"/>
    <undo index="65535" exp="area" dr="$F$7:$F$496" r="AD511" sId="1"/>
    <undo index="0" exp="area" dr="AD$7:AD$496" r="AD511" sId="1"/>
    <undo index="65535" exp="area" dr="$F$7:$F$496" r="AC511" sId="1"/>
    <undo index="0" exp="area" dr="AC$7:AC$496" r="AC511" sId="1"/>
    <undo index="65535" exp="area" dr="$F$7:$F$496" r="AB511" sId="1"/>
    <undo index="0" exp="area" dr="AB$7:AB$496" r="AB511" sId="1"/>
    <undo index="65535" exp="area" dr="$F$7:$F$496" r="AA511" sId="1"/>
    <undo index="0" exp="area" dr="AA$7:AA$496" r="AA511" sId="1"/>
    <undo index="65535" exp="area" dr="$F$7:$F$496" r="Z511" sId="1"/>
    <undo index="0" exp="area" dr="Z$7:Z$496" r="Z511" sId="1"/>
    <undo index="65535" exp="area" dr="$F$7:$F$496" r="Y511" sId="1"/>
    <undo index="0" exp="area" dr="Y$7:Y$496" r="Y511" sId="1"/>
    <undo index="65535" exp="area" dr="$F$7:$F$496" r="X511" sId="1"/>
    <undo index="0" exp="area" dr="X$7:X$496" r="X511" sId="1"/>
    <undo index="65535" exp="area" dr="$F$7:$F$496" r="W511" sId="1"/>
    <undo index="0" exp="area" dr="W$7:W$496" r="W511" sId="1"/>
    <undo index="65535" exp="area" dr="$F$7:$F$496" r="V511" sId="1"/>
    <undo index="0" exp="area" dr="V$7:V$496" r="V511" sId="1"/>
    <undo index="65535" exp="area" dr="$F$7:$F$496" r="U511" sId="1"/>
    <undo index="0" exp="area" dr="U$7:U$496" r="U511" sId="1"/>
    <undo index="65535" exp="area" dr="$F$7:$F$496" r="T511" sId="1"/>
    <undo index="0" exp="area" dr="T$7:T$496" r="T511" sId="1"/>
    <undo index="65535" exp="area" dr="$F$7:$F$496" r="S511" sId="1"/>
    <undo index="0" exp="area" dr="S$7:S$496" r="S511" sId="1"/>
    <undo index="0" exp="area" dr="F$7:F$496" r="D511" sId="1"/>
    <undo index="65535" exp="area" dr="$F$7:$F$496" r="AK510" sId="1"/>
    <undo index="0" exp="area" dr="AK$7:AK$496" r="AK510" sId="1"/>
    <undo index="65535" exp="area" dr="$F$7:$F$496" r="AJ510" sId="1"/>
    <undo index="0" exp="area" dr="AJ$7:AJ$496" r="AJ510" sId="1"/>
    <undo index="65535" exp="area" dr="$F$7:$F$496" r="AG510" sId="1"/>
    <undo index="0" exp="area" dr="AG$7:AG$496" r="AG510" sId="1"/>
    <undo index="65535" exp="area" dr="$F$7:$F$496" r="AF510" sId="1"/>
    <undo index="0" exp="area" dr="AF$7:AF$496" r="AF510" sId="1"/>
    <undo index="65535" exp="area" dr="$F$7:$F$496" r="AE510" sId="1"/>
    <undo index="0" exp="area" dr="AE$7:AE$496" r="AE510" sId="1"/>
    <undo index="65535" exp="area" dr="$F$7:$F$496" r="AD510" sId="1"/>
    <undo index="0" exp="area" dr="AD$7:AD$496" r="AD510" sId="1"/>
    <undo index="65535" exp="area" dr="$F$7:$F$496" r="AC510" sId="1"/>
    <undo index="0" exp="area" dr="AC$7:AC$496" r="AC510" sId="1"/>
    <undo index="65535" exp="area" dr="$F$7:$F$496" r="AB510" sId="1"/>
    <undo index="0" exp="area" dr="AB$7:AB$496" r="AB510" sId="1"/>
    <undo index="65535" exp="area" dr="$F$7:$F$496" r="AA510" sId="1"/>
    <undo index="0" exp="area" dr="AA$7:AA$496" r="AA510" sId="1"/>
    <undo index="65535" exp="area" dr="$F$7:$F$496" r="Z510" sId="1"/>
    <undo index="0" exp="area" dr="Z$7:Z$496" r="Z510" sId="1"/>
    <undo index="65535" exp="area" dr="$F$7:$F$496" r="Y510" sId="1"/>
    <undo index="0" exp="area" dr="Y$7:Y$496" r="Y510" sId="1"/>
    <undo index="65535" exp="area" dr="$F$7:$F$496" r="X510" sId="1"/>
    <undo index="0" exp="area" dr="X$7:X$496" r="X510" sId="1"/>
    <undo index="65535" exp="area" dr="$F$7:$F$496" r="W510" sId="1"/>
    <undo index="0" exp="area" dr="W$7:W$496" r="W510" sId="1"/>
    <undo index="65535" exp="area" dr="$F$7:$F$496" r="V510" sId="1"/>
    <undo index="0" exp="area" dr="V$7:V$496" r="V510" sId="1"/>
    <undo index="65535" exp="area" dr="$F$7:$F$496" r="U510" sId="1"/>
    <undo index="0" exp="area" dr="U$7:U$496" r="U510" sId="1"/>
    <undo index="65535" exp="area" dr="$F$7:$F$496" r="T510" sId="1"/>
    <undo index="0" exp="area" dr="T$7:T$496" r="T510" sId="1"/>
    <undo index="65535" exp="area" dr="$F$7:$F$496" r="S510" sId="1"/>
    <undo index="0" exp="area" dr="S$7:S$496" r="S510" sId="1"/>
    <undo index="0" exp="area" dr="F$7:F$496" r="D510" sId="1"/>
    <undo index="65535" exp="area" dr="$F$7:$F$496" r="AK509" sId="1"/>
    <undo index="0" exp="area" dr="AK$7:AK$496" r="AK509" sId="1"/>
    <undo index="65535" exp="area" dr="$F$7:$F$496" r="AJ509" sId="1"/>
    <undo index="0" exp="area" dr="AJ$7:AJ$496" r="AJ509" sId="1"/>
    <undo index="65535" exp="area" dr="$F$7:$F$496" r="AG509" sId="1"/>
    <undo index="0" exp="area" dr="AG$7:AG$496" r="AG509" sId="1"/>
    <undo index="65535" exp="area" dr="$F$7:$F$496" r="AF509" sId="1"/>
    <undo index="0" exp="area" dr="AF$7:AF$496" r="AF509" sId="1"/>
    <undo index="65535" exp="area" dr="$F$7:$F$496" r="AE509" sId="1"/>
    <undo index="0" exp="area" dr="AE$7:AE$496" r="AE509" sId="1"/>
    <undo index="65535" exp="area" dr="$F$7:$F$496" r="AD509" sId="1"/>
    <undo index="0" exp="area" dr="AD$7:AD$496" r="AD509" sId="1"/>
    <undo index="65535" exp="area" dr="$F$7:$F$496" r="AC509" sId="1"/>
    <undo index="0" exp="area" dr="AC$7:AC$496" r="AC509" sId="1"/>
    <undo index="65535" exp="area" dr="$F$7:$F$496" r="AB509" sId="1"/>
    <undo index="0" exp="area" dr="AB$7:AB$496" r="AB509" sId="1"/>
    <undo index="65535" exp="area" dr="$F$7:$F$496" r="AA509" sId="1"/>
    <undo index="0" exp="area" dr="AA$7:AA$496" r="AA509" sId="1"/>
    <undo index="65535" exp="area" dr="$F$7:$F$496" r="Z509" sId="1"/>
    <undo index="0" exp="area" dr="Z$7:Z$496" r="Z509" sId="1"/>
    <undo index="65535" exp="area" dr="$F$7:$F$496" r="Y509" sId="1"/>
    <undo index="0" exp="area" dr="Y$7:Y$496" r="Y509" sId="1"/>
    <undo index="65535" exp="area" dr="$F$7:$F$496" r="X509" sId="1"/>
    <undo index="0" exp="area" dr="X$7:X$496" r="X509" sId="1"/>
    <undo index="65535" exp="area" dr="$F$7:$F$496" r="W509" sId="1"/>
    <undo index="0" exp="area" dr="W$7:W$496" r="W509" sId="1"/>
    <undo index="65535" exp="area" dr="$F$7:$F$496" r="V509" sId="1"/>
    <undo index="0" exp="area" dr="V$7:V$496" r="V509" sId="1"/>
    <undo index="65535" exp="area" dr="$F$7:$F$496" r="U509" sId="1"/>
    <undo index="0" exp="area" dr="U$7:U$496" r="U509" sId="1"/>
    <undo index="65535" exp="area" dr="$F$7:$F$496" r="T509" sId="1"/>
    <undo index="0" exp="area" dr="T$7:T$496" r="T509" sId="1"/>
    <undo index="65535" exp="area" dr="$F$7:$F$496" r="S509" sId="1"/>
    <undo index="0" exp="area" dr="S$7:S$496" r="S509" sId="1"/>
    <undo index="0" exp="area" dr="F$7:F$496" r="D509" sId="1"/>
    <undo index="65535" exp="area" dr="$F$7:$F$496" r="AK508" sId="1"/>
    <undo index="0" exp="area" dr="AK$7:AK$496" r="AK508" sId="1"/>
    <undo index="65535" exp="area" dr="$F$7:$F$496" r="AJ508" sId="1"/>
    <undo index="0" exp="area" dr="AJ$7:AJ$496" r="AJ508" sId="1"/>
    <undo index="65535" exp="area" dr="$F$7:$F$496" r="AG508" sId="1"/>
    <undo index="0" exp="area" dr="AG$7:AG$496" r="AG508" sId="1"/>
    <undo index="65535" exp="area" dr="$F$7:$F$496" r="AF508" sId="1"/>
    <undo index="0" exp="area" dr="AF$7:AF$496" r="AF508" sId="1"/>
    <undo index="65535" exp="area" dr="$F$7:$F$496" r="AE508" sId="1"/>
    <undo index="0" exp="area" dr="AE$7:AE$496" r="AE508" sId="1"/>
    <undo index="65535" exp="area" dr="$F$7:$F$496" r="AD508" sId="1"/>
    <undo index="0" exp="area" dr="AD$7:AD$496" r="AD508" sId="1"/>
    <undo index="65535" exp="area" dr="$F$7:$F$496" r="AC508" sId="1"/>
    <undo index="0" exp="area" dr="AC$7:AC$496" r="AC508" sId="1"/>
    <undo index="65535" exp="area" dr="$F$7:$F$496" r="AB508" sId="1"/>
    <undo index="0" exp="area" dr="AB$7:AB$496" r="AB508" sId="1"/>
    <undo index="65535" exp="area" dr="$F$7:$F$496" r="AA508" sId="1"/>
    <undo index="0" exp="area" dr="AA$7:AA$496" r="AA508" sId="1"/>
    <undo index="65535" exp="area" dr="$F$7:$F$496" r="Z508" sId="1"/>
    <undo index="0" exp="area" dr="Z$7:Z$496" r="Z508" sId="1"/>
    <undo index="65535" exp="area" dr="$F$7:$F$496" r="Y508" sId="1"/>
    <undo index="0" exp="area" dr="Y$7:Y$496" r="Y508" sId="1"/>
    <undo index="65535" exp="area" dr="$F$7:$F$496" r="X508" sId="1"/>
    <undo index="0" exp="area" dr="X$7:X$496" r="X508" sId="1"/>
    <undo index="65535" exp="area" dr="$F$7:$F$496" r="W508" sId="1"/>
    <undo index="0" exp="area" dr="W$7:W$496" r="W508" sId="1"/>
    <undo index="65535" exp="area" dr="$F$7:$F$496" r="V508" sId="1"/>
    <undo index="0" exp="area" dr="V$7:V$496" r="V508" sId="1"/>
    <undo index="65535" exp="area" dr="$F$7:$F$496" r="U508" sId="1"/>
    <undo index="0" exp="area" dr="U$7:U$496" r="U508" sId="1"/>
    <undo index="65535" exp="area" dr="$F$7:$F$496" r="T508" sId="1"/>
    <undo index="0" exp="area" dr="T$7:T$496" r="T508" sId="1"/>
    <undo index="65535" exp="area" dr="$F$7:$F$496" r="S508" sId="1"/>
    <undo index="0" exp="area" dr="S$7:S$496" r="S508" sId="1"/>
    <undo index="0" exp="area" dr="F$7:F$496" r="D508" sId="1"/>
    <undo index="65535" exp="area" dr="$F$7:$F$496" r="AK507" sId="1"/>
    <undo index="0" exp="area" dr="AK$7:AK$496" r="AK507" sId="1"/>
    <undo index="65535" exp="area" dr="$F$7:$F$496" r="AJ507" sId="1"/>
    <undo index="0" exp="area" dr="AJ$7:AJ$496" r="AJ507" sId="1"/>
    <undo index="65535" exp="area" dr="$F$7:$F$496" r="AG507" sId="1"/>
    <undo index="0" exp="area" dr="AG$7:AG$496" r="AG507" sId="1"/>
    <undo index="65535" exp="area" dr="$F$7:$F$496" r="AF507" sId="1"/>
    <undo index="0" exp="area" dr="AF$7:AF$496" r="AF507" sId="1"/>
    <undo index="65535" exp="area" dr="$F$7:$F$496" r="AE507" sId="1"/>
    <undo index="0" exp="area" dr="AE$7:AE$496" r="AE507" sId="1"/>
    <undo index="65535" exp="area" dr="$F$7:$F$496" r="AD507" sId="1"/>
    <undo index="0" exp="area" dr="AD$7:AD$496" r="AD507" sId="1"/>
    <undo index="65535" exp="area" dr="$F$7:$F$496" r="AC507" sId="1"/>
    <undo index="0" exp="area" dr="AC$7:AC$496" r="AC507" sId="1"/>
    <undo index="65535" exp="area" dr="$F$7:$F$496" r="AB507" sId="1"/>
    <undo index="0" exp="area" dr="AB$7:AB$496" r="AB507" sId="1"/>
    <undo index="65535" exp="area" dr="$F$7:$F$496" r="AA507" sId="1"/>
    <undo index="0" exp="area" dr="AA$7:AA$496" r="AA507" sId="1"/>
    <undo index="65535" exp="area" dr="$F$7:$F$496" r="Z507" sId="1"/>
    <undo index="0" exp="area" dr="Z$7:Z$496" r="Z507" sId="1"/>
    <undo index="65535" exp="area" dr="$F$7:$F$496" r="Y507" sId="1"/>
    <undo index="0" exp="area" dr="Y$7:Y$496" r="Y507" sId="1"/>
    <undo index="65535" exp="area" dr="$F$7:$F$496" r="X507" sId="1"/>
    <undo index="0" exp="area" dr="X$7:X$496" r="X507" sId="1"/>
    <undo index="65535" exp="area" dr="$F$7:$F$496" r="W507" sId="1"/>
    <undo index="0" exp="area" dr="W$7:W$496" r="W507" sId="1"/>
    <undo index="65535" exp="area" dr="$F$7:$F$496" r="V507" sId="1"/>
    <undo index="0" exp="area" dr="V$7:V$496" r="V507" sId="1"/>
    <undo index="65535" exp="area" dr="$F$7:$F$496" r="U507" sId="1"/>
    <undo index="0" exp="area" dr="U$7:U$496" r="U507" sId="1"/>
    <undo index="65535" exp="area" dr="$F$7:$F$496" r="T507" sId="1"/>
    <undo index="0" exp="area" dr="T$7:T$496" r="T507" sId="1"/>
    <undo index="65535" exp="area" dr="$F$7:$F$496" r="S507" sId="1"/>
    <undo index="0" exp="area" dr="S$7:S$496" r="S507" sId="1"/>
    <undo index="0" exp="area" dr="F$7:F$496" r="D507" sId="1"/>
    <undo index="65535" exp="area" dr="$F$7:$F$496" r="AK506" sId="1"/>
    <undo index="0" exp="area" dr="AK$7:AK$496" r="AK506" sId="1"/>
    <undo index="65535" exp="area" dr="$F$7:$F$496" r="AJ506" sId="1"/>
    <undo index="0" exp="area" dr="AJ$7:AJ$496" r="AJ506" sId="1"/>
    <undo index="65535" exp="area" dr="$F$7:$F$496" r="AG506" sId="1"/>
    <undo index="0" exp="area" dr="AG$7:AG$496" r="AG506" sId="1"/>
    <undo index="65535" exp="area" dr="$F$7:$F$496" r="AF506" sId="1"/>
    <undo index="0" exp="area" dr="AF$7:AF$496" r="AF506" sId="1"/>
    <undo index="65535" exp="area" dr="$F$7:$F$496" r="AE506" sId="1"/>
    <undo index="0" exp="area" dr="AE$7:AE$496" r="AE506" sId="1"/>
    <undo index="65535" exp="area" dr="$F$7:$F$496" r="AD506" sId="1"/>
    <undo index="0" exp="area" dr="AD$7:AD$496" r="AD506" sId="1"/>
    <undo index="65535" exp="area" dr="$F$7:$F$496" r="AC506" sId="1"/>
    <undo index="0" exp="area" dr="AC$7:AC$496" r="AC506" sId="1"/>
    <undo index="65535" exp="area" dr="$F$7:$F$496" r="AB506" sId="1"/>
    <undo index="0" exp="area" dr="AB$7:AB$496" r="AB506" sId="1"/>
    <undo index="65535" exp="area" dr="$F$7:$F$496" r="AA506" sId="1"/>
    <undo index="0" exp="area" dr="AA$7:AA$496" r="AA506" sId="1"/>
    <undo index="65535" exp="area" dr="$F$7:$F$496" r="Z506" sId="1"/>
    <undo index="0" exp="area" dr="Z$7:Z$496" r="Z506" sId="1"/>
    <undo index="65535" exp="area" dr="$F$7:$F$496" r="Y506" sId="1"/>
    <undo index="0" exp="area" dr="Y$7:Y$496" r="Y506" sId="1"/>
    <undo index="65535" exp="area" dr="$F$7:$F$496" r="X506" sId="1"/>
    <undo index="0" exp="area" dr="X$7:X$496" r="X506" sId="1"/>
    <undo index="65535" exp="area" dr="$F$7:$F$496" r="W506" sId="1"/>
    <undo index="0" exp="area" dr="W$7:W$496" r="W506" sId="1"/>
    <undo index="65535" exp="area" dr="$F$7:$F$496" r="V506" sId="1"/>
    <undo index="0" exp="area" dr="V$7:V$496" r="V506" sId="1"/>
    <undo index="65535" exp="area" dr="$F$7:$F$496" r="U506" sId="1"/>
    <undo index="0" exp="area" dr="U$7:U$496" r="U506" sId="1"/>
    <undo index="65535" exp="area" dr="$F$7:$F$496" r="T506" sId="1"/>
    <undo index="0" exp="area" dr="T$7:T$496" r="T506" sId="1"/>
    <undo index="65535" exp="area" dr="$F$7:$F$496" r="S506" sId="1"/>
    <undo index="0" exp="area" dr="S$7:S$496" r="S506" sId="1"/>
    <undo index="0" exp="area" dr="F$7:F$496" r="D506" sId="1"/>
    <undo index="65535" exp="area" dr="$F$7:$F$496" r="AK504" sId="1"/>
    <undo index="0" exp="area" dr="AK$7:AK$496" r="AK504" sId="1"/>
    <undo index="65535" exp="area" dr="$F$7:$F$496" r="AJ504" sId="1"/>
    <undo index="0" exp="area" dr="AJ$7:AJ$496" r="AJ504" sId="1"/>
    <undo index="65535" exp="area" dr="$F$7:$F$496" r="AG504" sId="1"/>
    <undo index="0" exp="area" dr="AG$7:AG$496" r="AG504" sId="1"/>
    <undo index="65535" exp="area" dr="$F$7:$F$496" r="AF504" sId="1"/>
    <undo index="0" exp="area" dr="AF$7:AF$496" r="AF504" sId="1"/>
    <undo index="65535" exp="area" dr="$F$7:$F$496" r="AE504" sId="1"/>
    <undo index="0" exp="area" dr="AE$7:AE$496" r="AE504" sId="1"/>
    <undo index="65535" exp="area" dr="$F$7:$F$496" r="AD504" sId="1"/>
    <undo index="0" exp="area" dr="AD$7:AD$496" r="AD504" sId="1"/>
    <undo index="65535" exp="area" dr="$F$7:$F$496" r="AC504" sId="1"/>
    <undo index="0" exp="area" dr="AC$7:AC$496" r="AC504" sId="1"/>
    <undo index="65535" exp="area" dr="$F$7:$F$496" r="AB504" sId="1"/>
    <undo index="0" exp="area" dr="AB$7:AB$496" r="AB504" sId="1"/>
    <undo index="65535" exp="area" dr="$F$7:$F$496" r="AA504" sId="1"/>
    <undo index="0" exp="area" dr="AA$7:AA$496" r="AA504" sId="1"/>
    <undo index="65535" exp="area" dr="$F$7:$F$496" r="Z504" sId="1"/>
    <undo index="0" exp="area" dr="Z$7:Z$496" r="Z504" sId="1"/>
    <undo index="65535" exp="area" dr="$F$7:$F$496" r="Y504" sId="1"/>
    <undo index="0" exp="area" dr="Y$7:Y$496" r="Y504" sId="1"/>
    <undo index="65535" exp="area" dr="$F$7:$F$496" r="X504" sId="1"/>
    <undo index="0" exp="area" dr="X$7:X$496" r="X504" sId="1"/>
    <undo index="65535" exp="area" dr="$F$7:$F$496" r="W504" sId="1"/>
    <undo index="0" exp="area" dr="W$7:W$496" r="W504" sId="1"/>
    <undo index="65535" exp="area" dr="$F$7:$F$496" r="V504" sId="1"/>
    <undo index="0" exp="area" dr="V$7:V$496" r="V504" sId="1"/>
    <undo index="65535" exp="area" dr="$F$7:$F$496" r="U504" sId="1"/>
    <undo index="0" exp="area" dr="U$7:U$496" r="U504" sId="1"/>
    <undo index="65535" exp="area" dr="$F$7:$F$496" r="T504" sId="1"/>
    <undo index="0" exp="area" dr="T$7:T$496" r="T504" sId="1"/>
    <undo index="65535" exp="area" dr="$F$7:$F$496" r="S504" sId="1"/>
    <undo index="0" exp="area" dr="S$7:S$496" r="S504" sId="1"/>
    <undo index="0" exp="area" dr="F$7:F$496" r="D504" sId="1"/>
    <undo index="65535" exp="area" dr="$F$7:$F$496" r="AK503" sId="1"/>
    <undo index="0" exp="area" dr="AK$7:AK$496" r="AK503" sId="1"/>
    <undo index="65535" exp="area" dr="$F$7:$F$496" r="AJ503" sId="1"/>
    <undo index="0" exp="area" dr="AJ$7:AJ$496" r="AJ503" sId="1"/>
    <undo index="65535" exp="area" dr="$F$7:$F$496" r="AG503" sId="1"/>
    <undo index="0" exp="area" dr="AG$7:AG$496" r="AG503" sId="1"/>
    <undo index="65535" exp="area" dr="$F$7:$F$496" r="AF503" sId="1"/>
    <undo index="0" exp="area" dr="AF$7:AF$496" r="AF503" sId="1"/>
    <undo index="65535" exp="area" dr="$F$7:$F$496" r="AE503" sId="1"/>
    <undo index="0" exp="area" dr="AE$7:AE$496" r="AE503" sId="1"/>
    <undo index="65535" exp="area" dr="$F$7:$F$496" r="AD503" sId="1"/>
    <undo index="0" exp="area" dr="AD$7:AD$496" r="AD503" sId="1"/>
    <undo index="65535" exp="area" dr="$F$7:$F$496" r="AC503" sId="1"/>
    <undo index="0" exp="area" dr="AC$7:AC$496" r="AC503" sId="1"/>
    <undo index="65535" exp="area" dr="$F$7:$F$496" r="AB503" sId="1"/>
    <undo index="0" exp="area" dr="AB$7:AB$496" r="AB503" sId="1"/>
    <undo index="65535" exp="area" dr="$F$7:$F$496" r="AA503" sId="1"/>
    <undo index="0" exp="area" dr="AA$7:AA$496" r="AA503" sId="1"/>
    <undo index="65535" exp="area" dr="$F$7:$F$496" r="Z503" sId="1"/>
    <undo index="0" exp="area" dr="Z$7:Z$496" r="Z503" sId="1"/>
    <undo index="65535" exp="area" dr="$F$7:$F$496" r="Y503" sId="1"/>
    <undo index="0" exp="area" dr="Y$7:Y$496" r="Y503" sId="1"/>
    <undo index="65535" exp="area" dr="$F$7:$F$496" r="X503" sId="1"/>
    <undo index="0" exp="area" dr="X$7:X$496" r="X503" sId="1"/>
    <undo index="65535" exp="area" dr="$F$7:$F$496" r="W503" sId="1"/>
    <undo index="0" exp="area" dr="W$7:W$496" r="W503" sId="1"/>
    <undo index="65535" exp="area" dr="$F$7:$F$496" r="V503" sId="1"/>
    <undo index="0" exp="area" dr="V$7:V$496" r="V503" sId="1"/>
    <undo index="65535" exp="area" dr="$F$7:$F$496" r="U503" sId="1"/>
    <undo index="0" exp="area" dr="U$7:U$496" r="U503" sId="1"/>
    <undo index="65535" exp="area" dr="$F$7:$F$496" r="T503" sId="1"/>
    <undo index="0" exp="area" dr="T$7:T$496" r="T503" sId="1"/>
    <undo index="65535" exp="area" dr="$F$7:$F$496" r="S503" sId="1"/>
    <undo index="0" exp="area" dr="S$7:S$496" r="S503" sId="1"/>
    <undo index="0" exp="area" dr="F$7:F$496" r="D503" sId="1"/>
    <undo index="65535" exp="area" dr="$F$7:$F$496" r="AK502" sId="1"/>
    <undo index="0" exp="area" dr="AK$7:AK$496" r="AK502" sId="1"/>
    <undo index="65535" exp="area" dr="$F$7:$F$496" r="AJ502" sId="1"/>
    <undo index="0" exp="area" dr="AJ$7:AJ$496" r="AJ502" sId="1"/>
    <undo index="65535" exp="area" dr="$F$7:$F$496" r="AG502" sId="1"/>
    <undo index="0" exp="area" dr="AG$7:AG$496" r="AG502" sId="1"/>
    <undo index="65535" exp="area" dr="$F$7:$F$496" r="AF502" sId="1"/>
    <undo index="0" exp="area" dr="AF$7:AF$496" r="AF502" sId="1"/>
    <undo index="65535" exp="area" dr="$F$7:$F$496" r="AE502" sId="1"/>
    <undo index="0" exp="area" dr="AE$7:AE$496" r="AE502" sId="1"/>
    <undo index="65535" exp="area" dr="$F$7:$F$496" r="AD502" sId="1"/>
    <undo index="0" exp="area" dr="AD$7:AD$496" r="AD502" sId="1"/>
    <undo index="65535" exp="area" dr="$F$7:$F$496" r="AC502" sId="1"/>
    <undo index="0" exp="area" dr="AC$7:AC$496" r="AC502" sId="1"/>
    <undo index="65535" exp="area" dr="$F$7:$F$496" r="AB502" sId="1"/>
    <undo index="0" exp="area" dr="AB$7:AB$496" r="AB502" sId="1"/>
    <undo index="65535" exp="area" dr="$F$7:$F$496" r="AA502" sId="1"/>
    <undo index="0" exp="area" dr="AA$7:AA$496" r="AA502" sId="1"/>
    <undo index="65535" exp="area" dr="$F$7:$F$496" r="Z502" sId="1"/>
    <undo index="0" exp="area" dr="Z$7:Z$496" r="Z502" sId="1"/>
    <undo index="65535" exp="area" dr="$F$7:$F$496" r="Y502" sId="1"/>
    <undo index="0" exp="area" dr="Y$7:Y$496" r="Y502" sId="1"/>
    <undo index="65535" exp="area" dr="$F$7:$F$496" r="X502" sId="1"/>
    <undo index="0" exp="area" dr="X$7:X$496" r="X502" sId="1"/>
    <undo index="65535" exp="area" dr="$F$7:$F$496" r="W502" sId="1"/>
    <undo index="0" exp="area" dr="W$7:W$496" r="W502" sId="1"/>
    <undo index="65535" exp="area" dr="$F$7:$F$496" r="V502" sId="1"/>
    <undo index="0" exp="area" dr="V$7:V$496" r="V502" sId="1"/>
    <undo index="65535" exp="area" dr="$F$7:$F$496" r="U502" sId="1"/>
    <undo index="0" exp="area" dr="U$7:U$496" r="U502" sId="1"/>
    <undo index="65535" exp="area" dr="$F$7:$F$496" r="T502" sId="1"/>
    <undo index="0" exp="area" dr="T$7:T$496" r="T502" sId="1"/>
    <undo index="65535" exp="area" dr="$F$7:$F$496" r="S502" sId="1"/>
    <undo index="0" exp="area" dr="S$7:S$496" r="S502" sId="1"/>
    <undo index="0" exp="area" dr="F$7:F$496" r="D502" sId="1"/>
    <undo index="65535" exp="area" dr="$F$7:$F$496" r="AK501" sId="1"/>
    <undo index="0" exp="area" dr="AK$7:AK$496" r="AK501" sId="1"/>
    <undo index="65535" exp="area" dr="$F$7:$F$496" r="AJ501" sId="1"/>
    <undo index="0" exp="area" dr="AJ$7:AJ$496" r="AJ501" sId="1"/>
    <undo index="65535" exp="area" dr="$F$7:$F$496" r="AG501" sId="1"/>
    <undo index="0" exp="area" dr="AG$7:AG$496" r="AG501" sId="1"/>
    <undo index="65535" exp="area" dr="$F$7:$F$496" r="AF501" sId="1"/>
    <undo index="0" exp="area" dr="AF$7:AF$496" r="AF501" sId="1"/>
    <undo index="65535" exp="area" dr="$F$7:$F$496" r="AE501" sId="1"/>
    <undo index="0" exp="area" dr="AE$7:AE$496" r="AE501" sId="1"/>
    <undo index="65535" exp="area" dr="$F$7:$F$496" r="AD501" sId="1"/>
    <undo index="0" exp="area" dr="AD$7:AD$496" r="AD501" sId="1"/>
    <undo index="65535" exp="area" dr="$F$7:$F$496" r="AC501" sId="1"/>
    <undo index="0" exp="area" dr="AC$7:AC$496" r="AC501" sId="1"/>
    <undo index="65535" exp="area" dr="$F$7:$F$496" r="AB501" sId="1"/>
    <undo index="0" exp="area" dr="AB$7:AB$496" r="AB501" sId="1"/>
    <undo index="65535" exp="area" dr="$F$7:$F$496" r="AA501" sId="1"/>
    <undo index="0" exp="area" dr="AA$7:AA$496" r="AA501" sId="1"/>
    <undo index="65535" exp="area" dr="$F$7:$F$496" r="Z501" sId="1"/>
    <undo index="0" exp="area" dr="Z$7:Z$496" r="Z501" sId="1"/>
    <undo index="65535" exp="area" dr="$F$7:$F$496" r="Y501" sId="1"/>
    <undo index="0" exp="area" dr="Y$7:Y$496" r="Y501" sId="1"/>
    <undo index="65535" exp="area" dr="$F$7:$F$496" r="X501" sId="1"/>
    <undo index="0" exp="area" dr="X$7:X$496" r="X501" sId="1"/>
    <undo index="65535" exp="area" dr="$F$7:$F$496" r="W501" sId="1"/>
    <undo index="0" exp="area" dr="W$7:W$496" r="W501" sId="1"/>
    <undo index="65535" exp="area" dr="$F$7:$F$496" r="V501" sId="1"/>
    <undo index="0" exp="area" dr="V$7:V$496" r="V501" sId="1"/>
    <undo index="65535" exp="area" dr="$F$7:$F$496" r="U501" sId="1"/>
    <undo index="0" exp="area" dr="U$7:U$496" r="U501" sId="1"/>
    <undo index="65535" exp="area" dr="$F$7:$F$496" r="T501" sId="1"/>
    <undo index="0" exp="area" dr="T$7:T$496" r="T501" sId="1"/>
    <undo index="65535" exp="area" dr="$F$7:$F$496" r="S501" sId="1"/>
    <undo index="0" exp="area" dr="S$7:S$496" r="S501" sId="1"/>
    <undo index="0" exp="area" dr="F$7:F$496" r="D501" sId="1"/>
    <undo index="65535" exp="area" dr="$F$7:$F$496" r="AK500" sId="1"/>
    <undo index="0" exp="area" dr="AK$7:AK$496" r="AK500" sId="1"/>
    <undo index="65535" exp="area" dr="$F$7:$F$496" r="AJ500" sId="1"/>
    <undo index="0" exp="area" dr="AJ$7:AJ$496" r="AJ500" sId="1"/>
    <undo index="65535" exp="area" dr="$F$7:$F$496" r="AG500" sId="1"/>
    <undo index="0" exp="area" dr="AG$7:AG$496" r="AG500" sId="1"/>
    <undo index="65535" exp="area" dr="$F$7:$F$496" r="AF500" sId="1"/>
    <undo index="0" exp="area" dr="AF$7:AF$496" r="AF500" sId="1"/>
    <undo index="65535" exp="area" dr="$F$7:$F$496" r="AE500" sId="1"/>
    <undo index="0" exp="area" dr="AE$7:AE$496" r="AE500" sId="1"/>
    <undo index="65535" exp="area" dr="$F$7:$F$496" r="AD500" sId="1"/>
    <undo index="0" exp="area" dr="AD$7:AD$496" r="AD500" sId="1"/>
    <undo index="65535" exp="area" dr="$F$7:$F$496" r="AC500" sId="1"/>
    <undo index="0" exp="area" dr="AC$7:AC$496" r="AC500" sId="1"/>
    <undo index="65535" exp="area" dr="$F$7:$F$496" r="AB500" sId="1"/>
    <undo index="0" exp="area" dr="AB$7:AB$496" r="AB500" sId="1"/>
    <undo index="65535" exp="area" dr="$F$7:$F$496" r="AA500" sId="1"/>
    <undo index="0" exp="area" dr="AA$7:AA$496" r="AA500" sId="1"/>
    <undo index="65535" exp="area" dr="$F$7:$F$496" r="Z500" sId="1"/>
    <undo index="0" exp="area" dr="Z$7:Z$496" r="Z500" sId="1"/>
    <undo index="65535" exp="area" dr="$F$7:$F$496" r="Y500" sId="1"/>
    <undo index="0" exp="area" dr="Y$7:Y$496" r="Y500" sId="1"/>
    <undo index="65535" exp="area" dr="$F$7:$F$496" r="X500" sId="1"/>
    <undo index="0" exp="area" dr="X$7:X$496" r="X500" sId="1"/>
    <undo index="65535" exp="area" dr="$F$7:$F$496" r="W500" sId="1"/>
    <undo index="0" exp="area" dr="W$7:W$496" r="W500" sId="1"/>
    <undo index="65535" exp="area" dr="$F$7:$F$496" r="V500" sId="1"/>
    <undo index="0" exp="area" dr="V$7:V$496" r="V500" sId="1"/>
    <undo index="65535" exp="area" dr="$F$7:$F$496" r="U500" sId="1"/>
    <undo index="0" exp="area" dr="U$7:U$496" r="U500" sId="1"/>
    <undo index="65535" exp="area" dr="$F$7:$F$496" r="T500" sId="1"/>
    <undo index="0" exp="area" dr="T$7:T$496" r="T500" sId="1"/>
    <undo index="65535" exp="area" dr="$F$7:$F$496" r="S500" sId="1"/>
    <undo index="0" exp="area" dr="S$7:S$496" r="S500" sId="1"/>
    <undo index="65535" exp="area" dr="$F$7:$F$496" r="AK499" sId="1"/>
    <undo index="0" exp="area" dr="AK$7:AK$496" r="AK499" sId="1"/>
    <undo index="65535" exp="area" dr="$F$7:$F$496" r="AJ499" sId="1"/>
    <undo index="0" exp="area" dr="AJ$7:AJ$496" r="AJ499" sId="1"/>
    <undo index="65535" exp="area" dr="$F$7:$F$496" r="AG499" sId="1"/>
    <undo index="0" exp="area" dr="AG$7:AG$496" r="AG499" sId="1"/>
    <undo index="65535" exp="area" dr="$F$7:$F$496" r="AF499" sId="1"/>
    <undo index="0" exp="area" dr="AF$7:AF$496" r="AF499" sId="1"/>
    <undo index="65535" exp="area" dr="$F$7:$F$496" r="AE499" sId="1"/>
    <undo index="0" exp="area" dr="AE$7:AE$496" r="AE499" sId="1"/>
    <undo index="65535" exp="area" dr="$F$7:$F$496" r="AD499" sId="1"/>
    <undo index="0" exp="area" dr="AD$7:AD$496" r="AD499" sId="1"/>
    <undo index="65535" exp="area" dr="$F$7:$F$496" r="AC499" sId="1"/>
    <undo index="0" exp="area" dr="AC$7:AC$496" r="AC499" sId="1"/>
    <undo index="65535" exp="area" dr="$F$7:$F$496" r="AB499" sId="1"/>
    <undo index="0" exp="area" dr="AB$7:AB$496" r="AB499" sId="1"/>
    <undo index="65535" exp="area" dr="$F$7:$F$496" r="AA499" sId="1"/>
    <undo index="0" exp="area" dr="AA$7:AA$496" r="AA499" sId="1"/>
    <undo index="65535" exp="area" dr="$F$7:$F$496" r="Z499" sId="1"/>
    <undo index="0" exp="area" dr="Z$7:Z$496" r="Z499" sId="1"/>
    <undo index="65535" exp="area" dr="$F$7:$F$496" r="Y499" sId="1"/>
    <undo index="0" exp="area" dr="Y$7:Y$496" r="Y499" sId="1"/>
    <undo index="65535" exp="area" dr="$F$7:$F$496" r="X499" sId="1"/>
    <undo index="0" exp="area" dr="X$7:X$496" r="X499" sId="1"/>
    <undo index="65535" exp="area" dr="$F$7:$F$496" r="W499" sId="1"/>
    <undo index="0" exp="area" dr="W$7:W$496" r="W499" sId="1"/>
    <undo index="65535" exp="area" dr="$F$7:$F$496" r="V499" sId="1"/>
    <undo index="0" exp="area" dr="V$7:V$496" r="V499" sId="1"/>
    <undo index="65535" exp="area" dr="$F$7:$F$496" r="U499" sId="1"/>
    <undo index="0" exp="area" dr="U$7:U$496" r="U499" sId="1"/>
    <undo index="65535" exp="area" dr="$F$7:$F$496" r="T499" sId="1"/>
    <undo index="0" exp="area" dr="T$7:T$496" r="T499" sId="1"/>
    <undo index="65535" exp="area" dr="$F$7:$F$496" r="S499" sId="1"/>
    <undo index="0" exp="area" dr="S$7:S$496" r="S499" sId="1"/>
    <undo index="0" exp="area" dr="F$7:F$496" r="D499" sId="1"/>
    <undo index="65535" exp="area" dr="$F$7:$F$496" r="AK498" sId="1"/>
    <undo index="0" exp="area" dr="AK$7:AK$496" r="AK498" sId="1"/>
    <undo index="65535" exp="area" dr="$F$7:$F$496" r="AJ498" sId="1"/>
    <undo index="0" exp="area" dr="AJ$7:AJ$496" r="AJ498" sId="1"/>
    <undo index="65535" exp="area" dr="$F$7:$F$496" r="AG498" sId="1"/>
    <undo index="0" exp="area" dr="AG$7:AG$496" r="AG498" sId="1"/>
    <undo index="65535" exp="area" dr="$F$7:$F$496" r="AF498" sId="1"/>
    <undo index="0" exp="area" dr="AF$7:AF$496" r="AF498" sId="1"/>
    <undo index="65535" exp="area" dr="$F$7:$F$496" r="AE498" sId="1"/>
    <undo index="0" exp="area" dr="AE$7:AE$496" r="AE498" sId="1"/>
    <undo index="65535" exp="area" dr="$F$7:$F$496" r="AD498" sId="1"/>
    <undo index="0" exp="area" dr="AD$7:AD$496" r="AD498" sId="1"/>
    <undo index="65535" exp="area" dr="$F$7:$F$496" r="AC498" sId="1"/>
    <undo index="0" exp="area" dr="AC$7:AC$496" r="AC498" sId="1"/>
    <undo index="65535" exp="area" dr="$F$7:$F$496" r="AB498" sId="1"/>
    <undo index="0" exp="area" dr="AB$7:AB$496" r="AB498" sId="1"/>
    <undo index="65535" exp="area" dr="$F$7:$F$496" r="AA498" sId="1"/>
    <undo index="0" exp="area" dr="AA$7:AA$496" r="AA498" sId="1"/>
    <undo index="65535" exp="area" dr="$F$7:$F$496" r="Z498" sId="1"/>
    <undo index="0" exp="area" dr="Z$7:Z$496" r="Z498" sId="1"/>
    <undo index="65535" exp="area" dr="$F$7:$F$496" r="Y498" sId="1"/>
    <undo index="0" exp="area" dr="Y$7:Y$496" r="Y498" sId="1"/>
    <undo index="65535" exp="area" dr="$F$7:$F$496" r="X498" sId="1"/>
    <undo index="0" exp="area" dr="X$7:X$496" r="X498" sId="1"/>
    <undo index="65535" exp="area" dr="$F$7:$F$496" r="W498" sId="1"/>
    <undo index="0" exp="area" dr="W$7:W$496" r="W498" sId="1"/>
    <undo index="65535" exp="area" dr="$F$7:$F$496" r="V498" sId="1"/>
    <undo index="0" exp="area" dr="V$7:V$496" r="V498" sId="1"/>
    <undo index="65535" exp="area" dr="$F$7:$F$496" r="U498" sId="1"/>
    <undo index="0" exp="area" dr="U$7:U$496" r="U498" sId="1"/>
    <undo index="65535" exp="area" dr="$F$7:$F$496" r="T498" sId="1"/>
    <undo index="0" exp="area" dr="T$7:T$496" r="T498" sId="1"/>
    <undo index="65535" exp="area" dr="$F$7:$F$496" r="S498" sId="1"/>
    <undo index="0" exp="area" dr="S$7:S$496" r="S498" sId="1"/>
    <undo index="0" exp="area" dr="F$7:F$496" r="D498" sId="1"/>
    <undo index="65535" exp="area" dr="$F$7:$F$496" r="AK497" sId="1"/>
    <undo index="0" exp="area" dr="AK$7:AK$496" r="AK497" sId="1"/>
    <undo index="65535" exp="area" dr="$F$7:$F$496" r="AJ497" sId="1"/>
    <undo index="0" exp="area" dr="AJ$7:AJ$496" r="AJ497" sId="1"/>
    <undo index="65535" exp="area" dr="$F$7:$F$496" r="AG497" sId="1"/>
    <undo index="0" exp="area" dr="AG$7:AG$496" r="AG497" sId="1"/>
    <undo index="65535" exp="area" dr="$F$7:$F$496" r="AF497" sId="1"/>
    <undo index="0" exp="area" dr="AF$7:AF$496" r="AF497" sId="1"/>
    <undo index="65535" exp="area" dr="$F$7:$F$496" r="AE497" sId="1"/>
    <undo index="0" exp="area" dr="AE$7:AE$496" r="AE497" sId="1"/>
    <undo index="65535" exp="area" dr="$F$7:$F$496" r="AD497" sId="1"/>
    <undo index="0" exp="area" dr="AD$7:AD$496" r="AD497" sId="1"/>
    <undo index="65535" exp="area" dr="$F$7:$F$496" r="AC497" sId="1"/>
    <undo index="0" exp="area" dr="AC$7:AC$496" r="AC497" sId="1"/>
    <undo index="65535" exp="area" dr="$F$7:$F$496" r="AB497" sId="1"/>
    <undo index="0" exp="area" dr="AB$7:AB$496" r="AB497" sId="1"/>
    <undo index="65535" exp="area" dr="$F$7:$F$496" r="AA497" sId="1"/>
    <undo index="0" exp="area" dr="AA$7:AA$496" r="AA497" sId="1"/>
    <undo index="65535" exp="area" dr="$F$7:$F$496" r="Z497" sId="1"/>
    <undo index="0" exp="area" dr="Z$7:Z$496" r="Z497" sId="1"/>
    <undo index="65535" exp="area" dr="$F$7:$F$496" r="Y497" sId="1"/>
    <undo index="0" exp="area" dr="Y$7:Y$496" r="Y497" sId="1"/>
    <undo index="65535" exp="area" dr="$F$7:$F$496" r="X497" sId="1"/>
    <undo index="0" exp="area" dr="X$7:X$496" r="X497" sId="1"/>
    <undo index="65535" exp="area" dr="$F$7:$F$496" r="W497" sId="1"/>
    <undo index="0" exp="area" dr="W$7:W$496" r="W497" sId="1"/>
    <undo index="65535" exp="area" dr="$F$7:$F$496" r="V497" sId="1"/>
    <undo index="0" exp="area" dr="V$7:V$496" r="V497" sId="1"/>
    <undo index="65535" exp="area" dr="$F$7:$F$496" r="U497" sId="1"/>
    <undo index="0" exp="area" dr="U$7:U$496" r="U497" sId="1"/>
    <undo index="65535" exp="area" dr="$F$7:$F$496" r="T497" sId="1"/>
    <undo index="0" exp="area" dr="T$7:T$496" r="T497" sId="1"/>
    <undo index="65535" exp="area" dr="$F$7:$F$496" r="S497" sId="1"/>
    <undo index="0" exp="area" dr="S$7:S$496" r="S497" sId="1"/>
    <undo index="0" exp="area" dr="F$7:F$496" r="D497" sId="1"/>
    <undo index="65535" exp="area" ref3D="1" dr="$A$7:$DG$495" dn="Z_E875C76B_3648_4C9A_A6B2_C3654837AAAC_.wvu.FilterData" sId="1"/>
    <undo index="65535" exp="area" ref3D="1" dr="$H$1:$N$1048576" dn="Z_65B035E3_87FA_46C5_996E_864F2C8D0EBC_.wvu.Cols" sId="1"/>
    <undo index="65535" exp="area" ref3D="1" dr="$A$7:$DG$495" dn="Z_B5BED753_4D8C_498E_8AE1_A08F7C0956F7_.wvu.FilterData" sId="1"/>
    <undo index="65535" exp="area" ref3D="1" dr="$A$7:$DG$495" dn="Z_7C1B4D6D_D666_48DD_AB17_E00791B6F0B6_.wvu.FilterData" sId="1"/>
    <undo index="65535" exp="area" ref3D="1" dr="$A$7:$DG$495" dn="Z_340EDCDE_FAE5_4319_AEAD_F8264DCA5D27_.wvu.FilterData" sId="1"/>
    <undo index="65535" exp="area" ref3D="1" dr="$A$7:$DG$495" dn="Z_2A657C48_B241_4C19_9A74_98ECFC665F2A_.wvu.FilterData" sId="1"/>
    <rfmt sheetId="1" xfDxf="1" sqref="A7:XFD7" start="0" length="0"/>
    <rfmt sheetId="1" sqref="A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 start="0" length="0">
      <dxf>
        <font>
          <b/>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 t="inlineStr">
        <is>
          <t>ALBA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T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U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V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W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X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Y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Z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B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C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7"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G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H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7"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K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rc>
  <rrc rId="5007" sId="1" ref="A18:XFD18" action="deleteRow">
    <undo index="65535" exp="area" ref3D="1" dr="$H$1:$N$1048576" dn="Z_65B035E3_87FA_46C5_996E_864F2C8D0EBC_.wvu.Cols" sId="1"/>
    <rfmt sheetId="1" xfDxf="1" sqref="A18:XFD18" start="0" length="0"/>
    <rfmt sheetId="1" sqref="A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B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8" t="inlineStr">
        <is>
          <t>TOTAL ARAD</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8">
        <f>SUM(S15:S17)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8">
        <f>SUM(T15:T17)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8">
        <f>SUM(U15:U17)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8">
        <f>SUM(V15:V17)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8">
        <f>SUM(W15:W17)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8">
        <f>SUM(X15:X17)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8">
        <f>SUM(Y15:Y17)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8">
        <f>SUM(Z15:Z17)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8">
        <f>SUM(AA15:AA17)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8">
        <f>SUM(AB15:AB17)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8">
        <f>SUM(AC15:AC17)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8">
        <f>SUM(AD15:AD17)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8">
        <f>SUM(AE15:AE17)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8">
        <f>SUM(AF15:AF17)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8">
        <f>SUM(AG15:AG17)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8"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8">
        <f>SUM(AI15:AI17)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8">
        <f>SUM(AJ15:AJ17)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8">
        <f>SUM(AK15:AK17)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8" start="0" length="0">
      <dxf>
        <font>
          <sz val="12"/>
          <color theme="1"/>
          <name val="Calibri"/>
          <family val="2"/>
          <charset val="238"/>
          <scheme val="minor"/>
        </font>
      </dxf>
    </rfmt>
  </rrc>
  <rrc rId="5008" sId="1" ref="A18:XFD18" action="deleteRow">
    <undo index="65535" exp="area" ref3D="1" dr="$H$1:$N$1048576" dn="Z_65B035E3_87FA_46C5_996E_864F2C8D0EBC_.wvu.Cols" sId="1"/>
    <rfmt sheetId="1" xfDxf="1" sqref="A18:XFD18" start="0" length="0"/>
    <rfmt sheetId="1" sqref="A1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8" t="inlineStr">
        <is>
          <t>ARGEȘ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8"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8" start="0" length="0">
      <dxf>
        <font>
          <sz val="12"/>
          <color theme="1"/>
          <name val="Calibri"/>
          <family val="2"/>
          <charset val="238"/>
          <scheme val="minor"/>
        </font>
      </dxf>
    </rfmt>
  </rrc>
  <rrc rId="5009" sId="1" ref="A13:XFD13" action="deleteRow">
    <undo index="65535" exp="area" ref3D="1" dr="$H$1:$N$1048576" dn="Z_65B035E3_87FA_46C5_996E_864F2C8D0EBC_.wvu.Cols" sId="1"/>
    <rfmt sheetId="1" xfDxf="1" sqref="A13:XFD13" start="0" length="0"/>
    <rfmt sheetId="1" sqref="A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3" t="inlineStr">
        <is>
          <t>TOTAL ALBA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3">
        <f>SUM(S7:S12)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3">
        <f>SUM(T7:T12)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3">
        <f>SUM(U7:U12)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3">
        <f>SUM(V7:V12)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3">
        <f>SUM(W7:W12)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3">
        <f>SUM(X7:X12)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3">
        <f>SUM(Y7:Y12)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3">
        <f>SUM(Z7:Z12)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3">
        <f>SUM(AA7:AA12)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3">
        <f>SUM(AB7:AB12)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3">
        <f>SUM(AC7:AC12)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3">
        <f>SUM(AD7:AD12)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3">
        <f>SUM(AE7:AE12)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3">
        <f>SUM(AF7:AF12)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3">
        <f>SUM(AG7:AG12)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3">
        <f>SUM(AH7:AH12)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3">
        <f>SUM(AI7:AI12)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3">
        <f>SUM(AJ7:AJ12)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3">
        <f>SUM(AK7:AK12)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3" start="0" length="0">
      <dxf>
        <font>
          <sz val="12"/>
          <color theme="1"/>
          <name val="Calibri"/>
          <family val="2"/>
          <charset val="238"/>
          <scheme val="minor"/>
        </font>
      </dxf>
    </rfmt>
  </rrc>
  <rrc rId="5010" sId="1" ref="A13:XFD13" action="deleteRow">
    <undo index="65535" exp="area" ref3D="1" dr="$H$1:$N$1048576" dn="Z_65B035E3_87FA_46C5_996E_864F2C8D0EBC_.wvu.Cols" sId="1"/>
    <rfmt sheetId="1" xfDxf="1" sqref="A13:XFD13" start="0" length="0"/>
    <rfmt sheetId="1" sqref="A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3" t="inlineStr">
        <is>
          <t>ARAD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3"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5011" sId="1" ref="A20:XFD20" action="deleteRow">
    <undo index="65535" exp="area" ref3D="1" dr="$H$1:$N$1048576" dn="Z_65B035E3_87FA_46C5_996E_864F2C8D0EBC_.wvu.Cols" sId="1"/>
    <rfmt sheetId="1" xfDxf="1" sqref="A20:XFD20" start="0" length="0"/>
    <rfmt sheetId="1" sqref="A2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2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2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0">
        <f>S20/AE20*100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2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1" sqref="S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W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2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20"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2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0" start="0" length="0">
      <dxf>
        <font>
          <sz val="12"/>
          <color theme="1"/>
          <name val="Calibri"/>
          <family val="2"/>
          <charset val="238"/>
          <scheme val="minor"/>
        </font>
      </dxf>
    </rfmt>
  </rrc>
  <rrc rId="5012" sId="1" ref="A20:XFD20" action="deleteRow">
    <undo index="65535" exp="area" ref3D="1" dr="$H$1:$N$1048576" dn="Z_65B035E3_87FA_46C5_996E_864F2C8D0EBC_.wvu.Cols" sId="1"/>
    <rfmt sheetId="1" xfDxf="1" sqref="A20:XFD20" start="0" length="0"/>
    <rfmt sheetId="1" sqref="A2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2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2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0">
        <f>S20/AE20*100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2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1" sqref="S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W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2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20"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2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0" start="0" length="0">
      <dxf>
        <font>
          <sz val="12"/>
          <color theme="1"/>
          <name val="Calibri"/>
          <family val="2"/>
          <charset val="238"/>
          <scheme val="minor"/>
        </font>
      </dxf>
    </rfmt>
  </rrc>
  <rrc rId="5013" sId="1" ref="A20:XFD20" action="deleteRow">
    <undo index="65535" exp="area" ref3D="1" dr="$H$1:$N$1048576" dn="Z_65B035E3_87FA_46C5_996E_864F2C8D0EBC_.wvu.Cols" sId="1"/>
    <rfmt sheetId="1" xfDxf="1" sqref="A20:XFD20" start="0" length="0"/>
    <rfmt sheetId="1" sqref="A2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2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2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0">
        <f>S20/AE20*100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2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1" sqref="S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W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2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Z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20"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2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0" start="0" length="0">
      <dxf>
        <font>
          <sz val="12"/>
          <color theme="1"/>
          <name val="Calibri"/>
          <family val="2"/>
          <charset val="238"/>
          <scheme val="minor"/>
        </font>
      </dxf>
    </rfmt>
  </rrc>
  <rrc rId="5014" sId="1" ref="A20:XFD20" action="deleteRow">
    <undo index="65535" exp="area" dr="AK20:AK26" r="AK27" sId="1"/>
    <undo index="65535" exp="area" dr="AJ20:AJ26" r="AJ27" sId="1"/>
    <undo index="65535" exp="area" dr="AI20:AI26" r="AI27" sId="1"/>
    <undo index="65535" exp="area" dr="AG20:AG26" r="AG27" sId="1"/>
    <undo index="65535" exp="area" dr="AF20:AF26" r="AF27" sId="1"/>
    <undo index="65535" exp="area" dr="AE20:AE26" r="AE27" sId="1"/>
    <undo index="65535" exp="area" dr="AD20:AD26" r="AD27" sId="1"/>
    <undo index="65535" exp="area" dr="AC20:AC26" r="AC27" sId="1"/>
    <undo index="65535" exp="area" dr="AB20:AB26" r="AB27" sId="1"/>
    <undo index="65535" exp="area" dr="AA20:AA26" r="AA27" sId="1"/>
    <undo index="65535" exp="area" dr="Z20:Z26" r="Z27" sId="1"/>
    <undo index="65535" exp="area" dr="Y20:Y26" r="Y27" sId="1"/>
    <undo index="65535" exp="area" dr="X20:X26" r="X27" sId="1"/>
    <undo index="65535" exp="area" dr="W20:W26" r="W27" sId="1"/>
    <undo index="65535" exp="area" dr="V20:V26" r="V27" sId="1"/>
    <undo index="65535" exp="area" dr="U20:U26" r="U27" sId="1"/>
    <undo index="65535" exp="area" dr="T20:T26" r="T27" sId="1"/>
    <undo index="65535" exp="area" dr="S20:S26" r="S27" sId="1"/>
    <undo index="65535" exp="area" ref3D="1" dr="$H$1:$N$1048576" dn="Z_65B035E3_87FA_46C5_996E_864F2C8D0EBC_.wvu.Cols" sId="1"/>
    <rfmt sheetId="1" xfDxf="1" sqref="A20:XFD20" start="0" length="0"/>
    <rfmt sheetId="1" sqref="A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E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cc rId="0" sId="1" dxf="1">
      <nc r="G20" t="inlineStr">
        <is>
          <t>TOTAL ARGES</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0">
        <f>SUM(S16:S19)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0">
        <f>SUM(T16:T19)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0">
        <f>SUM(U16:U19)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0">
        <f>SUM(V16:V19)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0">
        <f>SUM(W16:W19)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0">
        <f>SUM(X16:X19)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0">
        <f>SUM(Y16:Y19)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0">
        <f>SUM(Z16:Z19)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0">
        <f>SUM(AA16:AA19)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0">
        <f>SUM(AB16:AB19)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0">
        <f>SUM(AC16:AC19)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0">
        <f>SUM(AD16:AD19)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0">
        <f>AE18+AE19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0">
        <f>SUM(AF16:AF19)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0">
        <f>SUM(AG16:AG19)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20"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20">
        <f>SUM(AI16:AI19)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0">
        <f>SUM(AJ16:AJ19)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0">
        <f>SUM(AK16:AK19)</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0" start="0" length="0">
      <dxf>
        <font>
          <sz val="12"/>
          <color theme="1"/>
          <name val="Calibri"/>
          <family val="2"/>
          <charset val="238"/>
          <scheme val="minor"/>
        </font>
      </dxf>
    </rfmt>
    <rfmt sheetId="1" sqref="AQ20" start="0" length="0">
      <dxf>
        <numFmt numFmtId="166" formatCode="#,##0.00_ ;\-#,##0.00\ "/>
      </dxf>
    </rfmt>
  </rrc>
  <rrc rId="5015" sId="1" ref="A23:XFD23" action="deleteRow">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23"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2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3">
        <f>S23/AE23*100</f>
      </nc>
      <ndxf>
        <font>
          <b/>
          <sz val="12"/>
          <color auto="1"/>
          <name val="Calibri"/>
          <family val="2"/>
          <charset val="238"/>
          <scheme val="minor"/>
        </font>
        <numFmt numFmtId="169" formatCode="0.0000000"/>
        <alignment horizontal="center" vertical="center" wrapText="1"/>
        <border outline="0">
          <left style="thin">
            <color indexed="64"/>
          </left>
          <right style="thin">
            <color indexed="64"/>
          </right>
          <top style="thin">
            <color indexed="64"/>
          </top>
          <bottom style="thin">
            <color indexed="64"/>
          </bottom>
        </border>
      </ndxf>
    </rcc>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2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S23+W23+Z23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5016" sId="1" ref="A23:XFD23" action="deleteRow">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23"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2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3">
        <f>S23/AE23*100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2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S23+X23+AA23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5017" sId="1" ref="A23:XFD23" action="deleteRow">
    <undo index="65535" exp="area" dr="AK20:AK23" r="AK24" sId="1"/>
    <undo index="65535" exp="area" dr="AJ20:AJ23" r="AJ24" sId="1"/>
    <undo index="65535" exp="area" dr="AI20:AI23" r="AI24" sId="1"/>
    <undo index="65535" exp="area" dr="AG20:AG23" r="AG24" sId="1"/>
    <undo index="65535" exp="area" dr="AF20:AF23" r="AF24" sId="1"/>
    <undo index="65535" exp="area" dr="AE20:AE23" r="AE24" sId="1"/>
    <undo index="65535" exp="area" dr="AD20:AD23" r="AD24" sId="1"/>
    <undo index="65535" exp="area" dr="AC20:AC23" r="AC24" sId="1"/>
    <undo index="65535" exp="area" dr="AB20:AB23" r="AB24" sId="1"/>
    <undo index="65535" exp="area" dr="AA20:AA23" r="AA24" sId="1"/>
    <undo index="65535" exp="area" dr="Z20:Z23" r="Z24" sId="1"/>
    <undo index="65535" exp="area" dr="Y20:Y23" r="Y24" sId="1"/>
    <undo index="65535" exp="area" dr="X20:X23" r="X24" sId="1"/>
    <undo index="65535" exp="area" dr="W20:W23" r="W24" sId="1"/>
    <undo index="65535" exp="area" dr="V20:V23" r="V24" sId="1"/>
    <undo index="65535" exp="area" dr="U20:U23" r="U24" sId="1"/>
    <undo index="65535" exp="area" dr="T20:T23" r="T24" sId="1"/>
    <undo index="65535" exp="area" dr="S20:S23" r="S24" sId="1"/>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3">
        <f>S23/AE23*100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3" start="0" length="0">
      <dxf>
        <font>
          <sz val="12"/>
          <color auto="1"/>
          <name val="Calibri"/>
          <family val="2"/>
          <charset val="238"/>
          <scheme val="minor"/>
        </font>
        <numFmt numFmtId="166" formatCode="#,##0.00_ ;\-#,##0.00\ "/>
      </dxf>
    </rfmt>
    <rfmt sheetId="1" sqref="AD23" start="0" length="0">
      <dxf>
        <font>
          <sz val="12"/>
          <color auto="1"/>
          <name val="Calibri"/>
          <family val="2"/>
          <charset val="238"/>
          <scheme val="minor"/>
        </font>
        <numFmt numFmtId="166" formatCode="#,##0.00_ ;\-#,##0.00\ "/>
      </dxf>
    </rfmt>
    <rcc rId="0" sId="1" s="1" dxf="1">
      <nc r="AE23">
        <f>S23+X23+AA23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5018" sId="1" ref="A23:XFD23" action="deleteRow">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C23"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G23" t="inlineStr">
        <is>
          <t>TOTAL BACĂU</t>
        </is>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H23"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3">
        <f>SUM(S20:S22)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3">
        <f>SUM(T20:T22)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3">
        <f>SUM(U20:U22)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3">
        <f>SUM(V20:V22)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3">
        <f>SUM(W20:W22)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3">
        <f>SUM(X20:X22)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3">
        <f>SUM(Y20:Y22)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3">
        <f>SUM(Z20:Z22)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3">
        <f>SUM(AA20:AA22)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3">
        <f>SUM(AB20:AB22)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3">
        <f>SUM(AC20:AC22)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3">
        <f>SUM(AD20:AD22)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3">
        <f>SUM(AE20:AE22)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3">
        <f>SUM(AF20:AF22)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3">
        <f>SUM(AG20:AG22)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23">
        <f>SUM(AI20:AI22)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3">
        <f>SUM(AJ20:AJ22)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3">
        <f>SUM(AK20:AK22)</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3" start="0" length="0">
      <dxf>
        <font>
          <sz val="12"/>
          <color theme="1"/>
          <name val="Calibri"/>
          <family val="2"/>
          <charset val="238"/>
          <scheme val="minor"/>
        </font>
      </dxf>
    </rfmt>
  </rrc>
  <rrc rId="5019" sId="1" ref="A23:XFD23" action="deleteRow">
    <undo index="65535" exp="area" ref3D="1" dr="$H$1:$N$1048576" dn="Z_65B035E3_87FA_46C5_996E_864F2C8D0EBC_.wvu.Cols" sId="1"/>
    <rfmt sheetId="1" xfDxf="1" sqref="A23:XFD23" start="0" length="0"/>
    <rfmt sheetId="1" sqref="A23" start="0" length="0">
      <dxf>
        <font>
          <sz val="12"/>
          <color rgb="FFFF0000"/>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sz val="12"/>
          <color rgb="FFFF0000"/>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sz val="12"/>
          <color rgb="FFFF0000"/>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E23" start="0" length="0">
      <dxf>
        <font>
          <sz val="12"/>
          <color rgb="FFFF0000"/>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23" start="0" length="0">
      <dxf>
        <font>
          <sz val="12"/>
          <color rgb="FFFF0000"/>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3"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sz val="12"/>
          <color rgb="FFFF0000"/>
          <name val="Calibri"/>
          <family val="2"/>
          <charset val="238"/>
          <scheme val="minor"/>
        </font>
        <alignment horizontal="left" vertical="center" wrapText="1"/>
      </dxf>
    </rfmt>
    <rfmt sheetId="1" sqref="K2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3" t="inlineStr">
        <is>
          <t>BIHOR</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2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W23"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2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23" start="0" length="0">
      <dxf>
        <font>
          <sz val="12"/>
          <color auto="1"/>
          <name val="Calibri"/>
          <family val="2"/>
          <charset val="238"/>
          <scheme val="minor"/>
        </font>
        <numFmt numFmtId="166" formatCode="#,##0.00_ ;\-#,##0.00\ "/>
      </dxf>
    </rfmt>
    <rfmt sheetId="1" sqref="AD23" start="0" length="0">
      <dxf>
        <font>
          <sz val="12"/>
          <color auto="1"/>
          <name val="Calibri"/>
          <family val="2"/>
          <charset val="238"/>
          <scheme val="minor"/>
        </font>
        <numFmt numFmtId="166" formatCode="#,##0.00_ ;\-#,##0.00\ "/>
      </dxf>
    </rfmt>
    <rfmt sheetId="1" s="1" sqref="AE23"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5020" sId="1" ref="A25:XFD25" action="deleteRow">
    <undo index="65535" exp="area" dr="AK23:AK25" r="AK26" sId="1"/>
    <undo index="65535" exp="area" dr="AJ23:AJ25" r="AJ26" sId="1"/>
    <undo index="65535" exp="area" dr="AI23:AI25" r="AI26" sId="1"/>
    <undo index="65535" exp="area" dr="AG23:AG25" r="AG26" sId="1"/>
    <undo index="65535" exp="area" dr="AF23:AF25" r="AF26" sId="1"/>
    <undo index="65535" exp="area" dr="AE23:AE25" r="AE26" sId="1"/>
    <undo index="65535" exp="area" dr="AD23:AD25" r="AD26" sId="1"/>
    <undo index="65535" exp="area" dr="AC23:AC25" r="AC26" sId="1"/>
    <undo index="65535" exp="area" dr="AB23:AB25" r="AB26" sId="1"/>
    <undo index="65535" exp="area" dr="AA23:AA25" r="AA26" sId="1"/>
    <undo index="65535" exp="area" dr="Z23:Z25" r="Z26" sId="1"/>
    <undo index="65535" exp="area" dr="Y23:Y25" r="Y26" sId="1"/>
    <undo index="65535" exp="area" dr="X23:X25" r="X26" sId="1"/>
    <undo index="65535" exp="area" dr="W23:W25" r="W26" sId="1"/>
    <undo index="65535" exp="area" dr="V23:V25" r="V26" sId="1"/>
    <undo index="65535" exp="area" dr="U23:U25" r="U26" sId="1"/>
    <undo index="65535" exp="area" dr="T23:T25" r="T26" sId="1"/>
    <undo index="65535" exp="area" dr="S23:S25" r="S26" sId="1"/>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5">
        <f>S25/AE25*100</f>
      </nc>
      <ndxf>
        <font>
          <sz val="12"/>
          <color auto="1"/>
          <name val="Calibri"/>
          <family val="2"/>
          <charset val="238"/>
          <scheme val="minor"/>
        </font>
        <numFmt numFmtId="165" formatCode="0.000000000"/>
        <alignment horizontal="left" vertical="center" wrapText="1"/>
        <border outline="0">
          <left style="thin">
            <color indexed="64"/>
          </left>
          <right style="thin">
            <color indexed="64"/>
          </right>
          <top style="thin">
            <color indexed="64"/>
          </top>
          <bottom style="thin">
            <color indexed="64"/>
          </bottom>
        </border>
      </ndxf>
    </rcc>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2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5" start="0" length="0">
      <dxf>
        <font>
          <sz val="12"/>
          <color auto="1"/>
          <name val="Calibri"/>
          <family val="2"/>
          <charset val="238"/>
          <scheme val="minor"/>
        </font>
        <numFmt numFmtId="166" formatCode="#,##0.00_ ;\-#,##0.00\ "/>
      </dxf>
    </rfmt>
    <rfmt sheetId="1" sqref="AD25" start="0" length="0">
      <dxf>
        <font>
          <sz val="12"/>
          <color auto="1"/>
          <name val="Calibri"/>
          <family val="2"/>
          <charset val="238"/>
          <scheme val="minor"/>
        </font>
        <numFmt numFmtId="166" formatCode="#,##0.00_ ;\-#,##0.00\ "/>
      </dxf>
    </rfmt>
    <rcc rId="0" sId="1" s="1" dxf="1">
      <nc r="AE25">
        <f>S25+X25+AA25</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5021"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C25"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G25" t="inlineStr">
        <is>
          <t>TOTAL BIHOR</t>
        </is>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H25"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5">
        <f>SUM(S23:S24)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5">
        <f>SUM(T23:T24)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5">
        <f>SUM(U23:U24)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5">
        <f>SUM(V23:V24)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5">
        <f>SUM(W23:W24)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5">
        <f>SUM(X23:X24)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5">
        <f>SUM(Y23:Y24)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5">
        <f>SUM(Z23:Z24)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5">
        <f>SUM(AA23:AA24)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5">
        <f>SUM(AB23:AB24)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5">
        <f>SUM(AC23:AC24)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5">
        <f>SUM(AD23:AD24)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5">
        <f>SUM(AE23:AE24)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5">
        <f>SUM(AF23:AF24)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5">
        <f>SUM(AG23:AG24)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25">
        <f>SUM(AI23:AI24)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5">
        <f>SUM(AJ23:AJ24)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5">
        <f>SUM(AK23:AK24)</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5" start="0" length="0">
      <dxf>
        <font>
          <sz val="12"/>
          <color theme="1"/>
          <name val="Calibri"/>
          <family val="2"/>
          <charset val="238"/>
          <scheme val="minor"/>
        </font>
      </dxf>
    </rfmt>
  </rrc>
  <rrc rId="5022"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5" t="inlineStr">
        <is>
          <t>BISTRIȚA NĂSĂUD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2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25" start="0" length="0">
      <dxf>
        <font>
          <sz val="12"/>
          <color auto="1"/>
          <name val="Calibri"/>
          <family val="2"/>
          <charset val="238"/>
          <scheme val="minor"/>
        </font>
        <numFmt numFmtId="166" formatCode="#,##0.00_ ;\-#,##0.00\ "/>
      </dxf>
    </rfmt>
    <rfmt sheetId="1" sqref="AD25" start="0" length="0">
      <dxf>
        <font>
          <sz val="12"/>
          <color auto="1"/>
          <name val="Calibri"/>
          <family val="2"/>
          <charset val="238"/>
          <scheme val="minor"/>
        </font>
        <numFmt numFmtId="166" formatCode="#,##0.00_ ;\-#,##0.00\ "/>
      </dxf>
    </rfmt>
    <rfmt sheetId="1" sqref="AE2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5023" sId="1" ref="A26:XFD26" action="deleteRow">
    <undo index="65535" exp="area" ref3D="1" dr="$H$1:$N$1048576" dn="Z_65B035E3_87FA_46C5_996E_864F2C8D0EBC_.wvu.Cols" sId="1"/>
    <rfmt sheetId="1" xfDxf="1" sqref="A26:XFD26" start="0" length="0"/>
    <rcc rId="0" sId="1" dxf="1">
      <nc r="A2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6">
        <f>S26/AE26*100</f>
      </nc>
      <ndxf>
        <font>
          <sz val="12"/>
          <color auto="1"/>
          <name val="Calibri"/>
          <family val="2"/>
          <charset val="238"/>
          <scheme val="minor"/>
        </font>
        <numFmt numFmtId="165" formatCode="0.000000000"/>
        <alignment horizontal="left" vertical="center" wrapText="1"/>
        <border outline="0">
          <left style="thin">
            <color indexed="64"/>
          </left>
          <right style="thin">
            <color indexed="64"/>
          </right>
          <top style="thin">
            <color indexed="64"/>
          </top>
          <bottom style="thin">
            <color indexed="64"/>
          </bottom>
        </border>
      </ndxf>
    </rcc>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6"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W26"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6">
        <f>Z26+AA26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26">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sz val="12"/>
          <color auto="1"/>
          <name val="Calibri"/>
          <family val="2"/>
          <charset val="238"/>
          <scheme val="minor"/>
        </font>
        <numFmt numFmtId="166" formatCode="#,##0.00_ ;\-#,##0.00\ "/>
      </dxf>
    </rfmt>
    <rfmt sheetId="1" sqref="AD26" start="0" length="0">
      <dxf>
        <font>
          <sz val="12"/>
          <color auto="1"/>
          <name val="Calibri"/>
          <family val="2"/>
          <charset val="238"/>
          <scheme val="minor"/>
        </font>
        <numFmt numFmtId="166" formatCode="#,##0.00_ ;\-#,##0.00\ "/>
      </dxf>
    </rfmt>
    <rcc rId="0" sId="1" s="1" dxf="1">
      <nc r="AE26">
        <f>S26+V26+Y26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6" start="0" length="0">
      <dxf>
        <font>
          <sz val="12"/>
          <color theme="1"/>
          <name val="Calibri"/>
          <family val="2"/>
          <charset val="238"/>
          <scheme val="minor"/>
        </font>
      </dxf>
    </rfmt>
  </rrc>
  <rrc rId="5024" sId="1" ref="A26:XFD26" action="deleteRow">
    <undo index="65535" exp="area" dr="AK25:AK26" r="AK27" sId="1"/>
    <undo index="65535" exp="area" dr="AJ25:AJ26" r="AJ27" sId="1"/>
    <undo index="65535" exp="area" dr="AI25:AI26" r="AI27" sId="1"/>
    <undo index="65535" exp="area" dr="AG25:AG26" r="AG27" sId="1"/>
    <undo index="65535" exp="area" dr="AF25:AF26" r="AF27" sId="1"/>
    <undo index="65535" exp="area" dr="AE25:AE26" r="AE27" sId="1"/>
    <undo index="65535" exp="area" dr="AD25:AD26" r="AD27" sId="1"/>
    <undo index="65535" exp="area" dr="AC25:AC26" r="AC27" sId="1"/>
    <undo index="65535" exp="area" dr="AB25:AB26" r="AB27" sId="1"/>
    <undo index="65535" exp="area" dr="AA25:AA26" r="AA27" sId="1"/>
    <undo index="65535" exp="area" dr="Z25:Z26" r="Z27" sId="1"/>
    <undo index="65535" exp="area" dr="Y25:Y26" r="Y27" sId="1"/>
    <undo index="65535" exp="area" dr="X25:X26" r="X27" sId="1"/>
    <undo index="65535" exp="area" dr="W25:W26" r="W27" sId="1"/>
    <undo index="65535" exp="area" dr="V25:V26" r="V27" sId="1"/>
    <undo index="65535" exp="area" dr="U25:U26" r="U27" sId="1"/>
    <undo index="65535" exp="area" dr="T25:T26" r="T27" sId="1"/>
    <undo index="65535" exp="area" dr="S25:S26" r="S27" sId="1"/>
    <undo index="65535" exp="area" ref3D="1" dr="$H$1:$N$1048576" dn="Z_65B035E3_87FA_46C5_996E_864F2C8D0EBC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C26" start="0" length="0">
      <dxf>
        <font>
          <b/>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6">
        <f>S26/AE26*100</f>
      </nc>
      <ndxf>
        <font>
          <sz val="12"/>
          <color auto="1"/>
          <name val="Calibri"/>
          <family val="2"/>
          <charset val="238"/>
          <scheme val="minor"/>
        </font>
        <numFmt numFmtId="165" formatCode="0.000000000"/>
        <alignment horizontal="left" vertical="center" wrapText="1"/>
        <border outline="0">
          <left style="thin">
            <color indexed="64"/>
          </left>
          <right style="thin">
            <color indexed="64"/>
          </right>
          <top style="thin">
            <color indexed="64"/>
          </top>
          <bottom style="thin">
            <color indexed="64"/>
          </bottom>
        </border>
      </ndxf>
    </rcc>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6"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W26"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6">
        <f>Z26+AA26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26">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sz val="12"/>
          <color auto="1"/>
          <name val="Calibri"/>
          <family val="2"/>
          <charset val="238"/>
          <scheme val="minor"/>
        </font>
        <numFmt numFmtId="166" formatCode="#,##0.00_ ;\-#,##0.00\ "/>
      </dxf>
    </rfmt>
    <rfmt sheetId="1" sqref="AD26" start="0" length="0">
      <dxf>
        <font>
          <sz val="12"/>
          <color auto="1"/>
          <name val="Calibri"/>
          <family val="2"/>
          <charset val="238"/>
          <scheme val="minor"/>
        </font>
        <numFmt numFmtId="166" formatCode="#,##0.00_ ;\-#,##0.00\ "/>
      </dxf>
    </rfmt>
    <rcc rId="0" sId="1" s="1" dxf="1">
      <nc r="AE26">
        <f>S26+V26+Y26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6" start="0" length="0">
      <dxf>
        <font>
          <sz val="12"/>
          <color theme="1"/>
          <name val="Calibri"/>
          <family val="2"/>
          <charset val="238"/>
          <scheme val="minor"/>
        </font>
      </dxf>
    </rfmt>
  </rrc>
  <rrc rId="5025" sId="1" ref="A26:XFD26" action="deleteRow">
    <undo index="65535" exp="area" ref3D="1" dr="$H$1:$N$1048576" dn="Z_65B035E3_87FA_46C5_996E_864F2C8D0EBC_.wvu.Cols" sId="1"/>
    <rfmt sheetId="1" xfDxf="1" sqref="A26:XFD26" start="0" length="0"/>
    <rfmt sheetId="1" sqref="A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C26"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26" t="inlineStr">
        <is>
          <t>TOTAL BISTRIȚA NĂSĂUD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6">
        <f>SUM(S25:S25)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6">
        <f>SUM(T25:T25)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6">
        <f>SUM(U25:U25)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6">
        <f>SUM(V25:V25)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6">
        <f>SUM(W25:W25)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6">
        <f>SUM(X25:X25)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6">
        <f>SUM(Y25:Y25)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6">
        <f>SUM(Z25:Z25)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6">
        <f>SUM(AA25:AA25)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6">
        <f>SUM(AB25:AB25)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6">
        <f>SUM(AC25:AC25)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6">
        <f>SUM(AD25:AD25)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6">
        <f>SUM(AE25:AE25)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6">
        <f>SUM(AF25:AF25)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6">
        <f>SUM(AG25:AG25)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26">
        <f>SUM(AI25:AI25)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6">
        <f>SUM(AJ25:AJ25)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6">
        <f>SUM(AK25:AK25)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6" start="0" length="0">
      <dxf>
        <font>
          <sz val="12"/>
          <color theme="1"/>
          <name val="Calibri"/>
          <family val="2"/>
          <charset val="238"/>
          <scheme val="minor"/>
        </font>
      </dxf>
    </rfmt>
  </rrc>
  <rrc rId="5026"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8">
        <f>S28/AE28*100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28">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5027" sId="1" ref="A28:XFD28" action="deleteRow">
    <undo index="65535" exp="area" dr="AK26:AK28" r="AK29" sId="1"/>
    <undo index="65535" exp="area" dr="AJ26:AJ28" r="AJ29" sId="1"/>
    <undo index="65535" exp="area" dr="AI26:AI28" r="AI29" sId="1"/>
    <undo index="65535" exp="area" dr="AG26:AG28" r="AG29" sId="1"/>
    <undo index="65535" exp="area" dr="AF26:AF28" r="AF29" sId="1"/>
    <undo index="65535" exp="area" dr="AE26:AE28" r="AE29" sId="1"/>
    <undo index="65535" exp="area" dr="AD26:AD28" r="AD29" sId="1"/>
    <undo index="65535" exp="area" dr="AC26:AC28" r="AC29" sId="1"/>
    <undo index="65535" exp="area" dr="AB26:AB28" r="AB29" sId="1"/>
    <undo index="65535" exp="area" dr="AA26:AA28" r="AA29" sId="1"/>
    <undo index="65535" exp="area" dr="Z26:Z28" r="Z29" sId="1"/>
    <undo index="65535" exp="area" dr="Y26:Y28" r="Y29" sId="1"/>
    <undo index="65535" exp="area" dr="X26:X28" r="X29" sId="1"/>
    <undo index="65535" exp="area" dr="W26:W28" r="W29" sId="1"/>
    <undo index="65535" exp="area" dr="V26:V28" r="V29" sId="1"/>
    <undo index="65535" exp="area" dr="U26:U28" r="U29" sId="1"/>
    <undo index="65535" exp="area" dr="T26:T28" r="T29" sId="1"/>
    <undo index="65535" exp="area" dr="S27:S28" r="S29" sId="1"/>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8">
        <f>S28/AE28*100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28">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5028"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C28"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G28" t="inlineStr">
        <is>
          <t>TOTAL BOTOȘANI</t>
        </is>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H28"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8">
        <f>SUM(S27:S27)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8">
        <f>SUM(T26:T27)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8">
        <f>SUM(U26:U27)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8">
        <f>SUM(V26:V27)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8">
        <f>SUM(W26:W27)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8">
        <f>SUM(X26:X27)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8">
        <f>SUM(Y26:Y27)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8">
        <f>SUM(Z26:Z27)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8">
        <f>SUM(AA26:AA27)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8">
        <f>SUM(AB26:AB27)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8">
        <f>SUM(AC26:AC27)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8">
        <f>SUM(AD26:AD27)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8">
        <f>SUM(AE26:AE27)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8">
        <f>SUM(AF26:AF27)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8">
        <f>SUM(AG26:AG27)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28">
        <f>SUM(AI26:AI27)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8">
        <f>SUM(AJ26:AJ27)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8">
        <f>SUM(AK26:AK27)</f>
      </nc>
      <ndxf>
        <font>
          <b/>
          <sz val="12"/>
          <color auto="1"/>
          <name val="Calibri"/>
          <family val="2"/>
          <charset val="238"/>
          <scheme val="minor"/>
        </font>
        <numFmt numFmtId="166"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8" start="0" length="0">
      <dxf>
        <font>
          <sz val="12"/>
          <color theme="1"/>
          <name val="Calibri"/>
          <family val="2"/>
          <charset val="238"/>
          <scheme val="minor"/>
        </font>
      </dxf>
    </rfmt>
  </rrc>
  <rrc rId="5029"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8" t="inlineStr">
        <is>
          <t>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8"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5030" sId="1" ref="A32:XFD32" action="deleteRow">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32"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32" start="0" length="0">
      <dxf>
        <font>
          <sz val="10"/>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32" start="0" length="0">
      <dxf>
        <font>
          <sz val="10"/>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32"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2"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2"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2">
        <f>S32/AE32*100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3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3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32"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2"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W32"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2"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3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Z32"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2"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2"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3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2" start="0" length="0">
      <dxf>
        <font>
          <sz val="12"/>
          <color theme="1"/>
          <name val="Calibri"/>
          <family val="2"/>
          <charset val="238"/>
          <scheme val="minor"/>
        </font>
      </dxf>
    </rfmt>
  </rrc>
  <rrc rId="5031" sId="1" ref="A32:XFD32" action="deleteRow">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2" t="inlineStr">
        <is>
          <t>TOTAL BRĂILA</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2">
        <f>SUM(S28:S30)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2">
        <f>SUM(T28:T31)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2">
        <f>SUM(U28:U31)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2">
        <f>SUM(V28:V30)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2">
        <f>SUM(W28:W31)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2">
        <f>SUM(X28:X31)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2">
        <f>SUM(Y28:Y30)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2">
        <f>SUM(Z28:Z31)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2">
        <f>SUM(AA28:AA30)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2">
        <f>SUM(AB28:AB30)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2">
        <f>SUM(AC28:AC30)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2">
        <f>SUM(AD28:AD30)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2">
        <f>SUM(AE28:AE30)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2">
        <f>SUM(AF28:AF30)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2">
        <f>SUM(AG28:AG30)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32"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32">
        <f>SUM(AI28:AI30)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2">
        <f>SUM(AJ28:AJ30)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2">
        <f>SUM(AK28:AK30)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2" start="0" length="0">
      <dxf>
        <font>
          <sz val="12"/>
          <color theme="1"/>
          <name val="Calibri"/>
          <family val="2"/>
          <charset val="238"/>
          <scheme val="minor"/>
        </font>
      </dxf>
    </rfmt>
  </rrc>
  <rrc rId="5032" sId="1" ref="A32:XFD32" action="deleteRow">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2" t="inlineStr">
        <is>
          <t>BRAȘOV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3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3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32"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3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2" start="0" length="0">
      <dxf>
        <font>
          <sz val="12"/>
          <color theme="1"/>
          <name val="Calibri"/>
          <family val="2"/>
          <charset val="238"/>
          <scheme val="minor"/>
        </font>
      </dxf>
    </rfmt>
  </rrc>
  <rrc rId="5033" sId="1" ref="A37:XFD37" action="deleteRow">
    <undo index="65535" exp="area" ref3D="1" dr="$H$1:$N$1048576" dn="Z_65B035E3_87FA_46C5_996E_864F2C8D0EBC_.wvu.Cols" sId="1"/>
    <rfmt sheetId="1" xfDxf="1" sqref="A37:XFD37" start="0" length="0">
      <dxf/>
    </rfmt>
    <rfmt sheetId="1" sqref="A37"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sz val="12"/>
          <color auto="1"/>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37" start="0" length="0">
      <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37"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7">
        <f>S37/AE37*100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sz val="12"/>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7">
        <f>T37+U37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7"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7"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7">
        <f>Z37+AA37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7">
        <f>AC37+AD37</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37"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7">
        <f>S37+V37+Y37</f>
      </nc>
      <ndxf>
        <font>
          <sz val="12"/>
          <color auto="1"/>
          <name val="Calibri"/>
          <family val="2"/>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7"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7">
        <f>AE37+AF37+AC37</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sz val="12"/>
          <name val="Trebuchet MS"/>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7"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font>
      </dxf>
    </rfmt>
  </rrc>
  <rrc rId="5034" sId="1" ref="A37:XFD37" action="deleteRow">
    <undo index="65535" exp="area" ref3D="1" dr="$H$1:$N$1048576" dn="Z_65B035E3_87FA_46C5_996E_864F2C8D0EBC_.wvu.Cols" sId="1"/>
    <rfmt sheetId="1" xfDxf="1" sqref="A37:XFD37" start="0" length="0">
      <dxf/>
    </rfmt>
    <rfmt sheetId="1" sqref="A37"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sz val="12"/>
          <color auto="1"/>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37" start="0" length="0">
      <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37"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7">
        <f>S37/AE37*100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sz val="12"/>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7">
        <f>T37+U37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7"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7"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7">
        <f>Z37+AA37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7">
        <f>AC37+AD37</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37"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7">
        <f>S37+V37+Y37</f>
      </nc>
      <ndxf>
        <font>
          <sz val="12"/>
          <color auto="1"/>
          <name val="Calibri"/>
          <family val="2"/>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7"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7">
        <f>AE37+AF37+AC37</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sz val="12"/>
          <name val="Trebuchet MS"/>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7"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font>
      </dxf>
    </rfmt>
  </rrc>
  <rrc rId="5035" sId="1" ref="A37:XFD37" action="deleteRow">
    <undo index="65535" exp="area" ref3D="1" dr="$H$1:$N$1048576" dn="Z_65B035E3_87FA_46C5_996E_864F2C8D0EBC_.wvu.Cols" sId="1"/>
    <rfmt sheetId="1" xfDxf="1" sqref="A37:XFD37" start="0" length="0">
      <dxf/>
    </rfmt>
    <rfmt sheetId="1" sqref="A37"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sz val="12"/>
          <color auto="1"/>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37" start="0" length="0">
      <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37"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7">
        <f>S37/AE37*100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sz val="12"/>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7">
        <f>T37+U37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7"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7"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7">
        <f>Z37+AA37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7">
        <f>AC37+AD37</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37"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7">
        <f>S37+V37+Y37</f>
      </nc>
      <ndxf>
        <font>
          <sz val="12"/>
          <color auto="1"/>
          <name val="Calibri"/>
          <family val="2"/>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7"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7">
        <f>AE37+AF37+AC37</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sz val="12"/>
          <name val="Trebuchet MS"/>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7"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font>
      </dxf>
    </rfmt>
  </rrc>
  <rrc rId="5036" sId="1" ref="A37:XFD37" action="deleteRow">
    <undo index="65535" exp="area" ref3D="1" dr="$H$1:$N$1048576" dn="Z_65B035E3_87FA_46C5_996E_864F2C8D0EBC_.wvu.Cols" sId="1"/>
    <rfmt sheetId="1" xfDxf="1" sqref="A37:XFD37" start="0" length="0">
      <dxf/>
    </rfmt>
    <rfmt sheetId="1" sqref="A37"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sz val="12"/>
          <color auto="1"/>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37" start="0" length="0">
      <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37"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7">
        <f>S37/AE37*100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sz val="12"/>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7">
        <f>T37+U37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7"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7"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7">
        <f>Z37+AA37</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7">
        <f>AC37+AD37</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37"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7">
        <f>S37+V37+Y37</f>
      </nc>
      <ndxf>
        <font>
          <sz val="12"/>
          <color auto="1"/>
          <name val="Calibri"/>
          <family val="2"/>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7"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7">
        <f>AE37+AF37+AC37</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sz val="12"/>
          <name val="Trebuchet MS"/>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7"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font>
      </dxf>
    </rfmt>
  </rrc>
  <rrc rId="5037" sId="1" ref="A37:XFD37" action="deleteRow">
    <undo index="65535" exp="area" ref3D="1" dr="$H$1:$N$1048576" dn="Z_65B035E3_87FA_46C5_996E_864F2C8D0EBC_.wvu.Cols" sId="1"/>
    <rfmt sheetId="1" xfDxf="1" sqref="A37:XFD37" start="0" length="0"/>
    <rfmt sheetId="1" sqref="A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C37"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G37" t="inlineStr">
        <is>
          <t>TOTAL BRAȘOV</t>
        </is>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H3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7">
        <f>SUM(S32:S35)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7">
        <f>SUM(T32:T35)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7">
        <f>SUM(U32:U36)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7">
        <f>SUM(V32:V35)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7">
        <f>SUM(W32:W35)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7">
        <f>SUM(X32:X36)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7">
        <f>SUM(Y32:Y35)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7">
        <f>SUM(Z32:Z36)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7">
        <f>SUM(AA32:AA36)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7">
        <f>SUM(AB32:AB35)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7">
        <f>SUM(AC32:AC36)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7">
        <f>SUM(AD32:AD36)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7">
        <f>SUM(AE32:AE35)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7">
        <f>SUM(AF32:AF36)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7">
        <f>SUM(AG32:AG36)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37">
        <f>SUM(AI32:AI35)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7">
        <f>SUM(AJ32:AJ36)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K37" start="0" length="0">
      <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color theme="1"/>
          <name val="Calibri"/>
          <family val="2"/>
          <charset val="238"/>
          <scheme val="minor"/>
        </font>
      </dxf>
    </rfmt>
  </rrc>
  <rrc rId="5038" sId="1" ref="A37:XFD37" action="deleteRow">
    <undo index="65535" exp="area" ref3D="1" dr="$H$1:$N$1048576" dn="Z_65B035E3_87FA_46C5_996E_864F2C8D0EBC_.wvu.Cols" sId="1"/>
    <rfmt sheetId="1" xfDxf="1" sqref="A37:XFD37" start="0" length="0"/>
    <rfmt sheetId="1" sqref="A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7" t="inlineStr">
        <is>
          <t>BUCUREȘTI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37"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3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color theme="1"/>
          <name val="Calibri"/>
          <family val="2"/>
          <charset val="238"/>
          <scheme val="minor"/>
        </font>
      </dxf>
    </rfmt>
  </rrc>
  <rrc rId="5039" sId="1" ref="A44:XFD44" action="deleteRow">
    <undo index="65535" exp="area" dr="AK37:AK44" r="AK45" sId="1"/>
    <undo index="65535" exp="area" dr="AJ37:AJ44" r="AJ45" sId="1"/>
    <undo index="65535" exp="area" dr="AI37:AI44" r="AI45" sId="1"/>
    <undo index="65535" exp="area" dr="AG37:AG44" r="AG45" sId="1"/>
    <undo index="65535" exp="area" dr="AF37:AF44" r="AF45" sId="1"/>
    <undo index="65535" exp="area" dr="AE37:AE44" r="AE45" sId="1"/>
    <undo index="65535" exp="area" dr="AD37:AD44" r="AD45" sId="1"/>
    <undo index="65535" exp="area" dr="AC37:AC44" r="AC45" sId="1"/>
    <undo index="65535" exp="area" dr="AB37:AB44" r="AB45" sId="1"/>
    <undo index="65535" exp="area" dr="AA37:AA44" r="AA45" sId="1"/>
    <undo index="65535" exp="area" dr="Z37:Z44" r="Z45" sId="1"/>
    <undo index="65535" exp="area" dr="Y37:Y44" r="Y45" sId="1"/>
    <undo index="65535" exp="area" dr="X37:X44" r="X45" sId="1"/>
    <undo index="65535" exp="area" dr="W37:W44" r="W45" sId="1"/>
    <undo index="65535" exp="area" dr="V37:V44" r="V45" sId="1"/>
    <undo index="65535" exp="area" dr="U37:U44" r="U45" sId="1"/>
    <undo index="65535" exp="area" dr="T37:T44" r="T45" sId="1"/>
    <undo index="65535" exp="area" dr="S37:S44" r="S45" sId="1"/>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44">
        <f>S44/AE44*100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4">
        <f>Z44+AA44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4" start="0" length="0">
      <dxf>
        <font>
          <sz val="12"/>
          <color theme="1"/>
          <name val="Calibri"/>
          <family val="2"/>
          <charset val="238"/>
          <scheme val="minor"/>
        </font>
      </dxf>
    </rfmt>
  </rrc>
  <rrc rId="5040" sId="1" ref="A44:XFD44" action="deleteRow">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44" t="inlineStr">
        <is>
          <r>
            <t xml:space="preserve">TOTAL </t>
          </r>
          <r>
            <rPr>
              <sz val="12"/>
              <rFont val="Calibri"/>
              <family val="2"/>
            </rPr>
            <t>BUCUREȘTI</t>
          </r>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4">
        <f>SUM(S37:S43)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4">
        <f>SUM(T37:T43)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4">
        <f>SUM(U37:U43)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4">
        <f>SUM(V37:V43)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4">
        <f>SUM(W37:W43)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4">
        <f>SUM(X37:X43)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4">
        <f>SUM(Y37:Y43)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4">
        <f>SUM(Z37:Z43)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4">
        <f>SUM(AA37:AA43)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4">
        <f>SUM(AB37:AB43)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4">
        <f>SUM(AC37:AC43)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4">
        <f>SUM(AD37:AD43)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4">
        <f>SUM(AE37:AE43)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4">
        <f>SUM(AF37:AF43)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4">
        <f>SUM(AG37:AG43)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44">
        <f>SUM(AI37:AI43)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4">
        <f>SUM(AJ37:AJ43)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4">
        <f>SUM(AK37:AK43)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4" start="0" length="0">
      <dxf>
        <font>
          <sz val="12"/>
          <color theme="1"/>
          <name val="Calibri"/>
          <family val="2"/>
          <charset val="238"/>
          <scheme val="minor"/>
        </font>
      </dxf>
    </rfmt>
  </rrc>
  <rrc rId="5041" sId="1" ref="A44:XFD44" action="deleteRow">
    <undo index="65535" exp="area" ref3D="1" dr="$H$1:$N$1048576" dn="Z_65B035E3_87FA_46C5_996E_864F2C8D0EBC_.wvu.Cols" sId="1"/>
    <rfmt sheetId="1" xfDxf="1" sqref="A44:XFD44" start="0" length="0"/>
    <rcc rId="0" sId="1" dxf="1">
      <nc r="A44">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4" t="inlineStr">
        <is>
          <t>BUZĂU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44"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4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4" start="0" length="0">
      <dxf>
        <font>
          <sz val="12"/>
          <color theme="1"/>
          <name val="Calibri"/>
          <family val="2"/>
          <charset val="238"/>
          <scheme val="minor"/>
        </font>
      </dxf>
    </rfmt>
  </rrc>
  <rrc rId="5042" sId="1" ref="A48:XFD48" action="deleteRow">
    <undo index="65535" exp="area" ref3D="1" dr="$H$1:$N$1048576" dn="Z_65B035E3_87FA_46C5_996E_864F2C8D0EBC_.wvu.Cols" sId="1"/>
    <rfmt sheetId="1" xfDxf="1" sqref="A48:XFD48" start="0" length="0"/>
    <rfmt sheetId="1" sqref="A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B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4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48"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4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48"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L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48">
        <f>S48/AE48*100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O4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48"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48">
        <f>T48+U48</f>
      </nc>
      <ndxf>
        <font>
          <sz val="12"/>
          <color auto="1"/>
          <name val="Calibri"/>
          <family val="2"/>
          <charset val="238"/>
          <scheme val="minor"/>
        </font>
        <numFmt numFmtId="164" formatCode="_-* #,##0.00\ _l_e_i_-;\-* #,##0.00\ _l_e_i_-;_-* &quot;-&quot;??\ _l_e_i_-;_-@_-"/>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qref="T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8">
        <f>W48+X48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8"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cc rId="0" sId="1" dxf="1">
      <nc r="Y48">
        <f>Z48+AA48</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48" start="0" length="0">
      <dxf>
        <font>
          <sz val="12"/>
          <color theme="1"/>
          <name val="Calibri"/>
          <family val="2"/>
          <charset val="238"/>
          <scheme val="minor"/>
        </font>
        <numFmt numFmtId="164" formatCode="_-* #,##0.00\ _l_e_i_-;\-* #,##0.00\ _l_e_i_-;_-* &quot;-&quot;??\ _l_e_i_-;_-@_-"/>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A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AB48">
        <v>0</v>
      </nc>
      <n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ndxf>
    </rcc>
    <rfmt sheetId="1" sqref="AC4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D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8">
        <f>S48+V48+Y48+AB48</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cc rId="0" sId="1" s="1" dxf="1">
      <nc r="AG48">
        <f>AE48+AF48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48" start="0" length="0">
      <dxf>
        <font>
          <sz val="12"/>
          <color theme="1"/>
          <name val="Calibri"/>
          <family val="2"/>
          <charset val="238"/>
          <scheme val="minor"/>
        </font>
      </dxf>
    </rfmt>
  </rrc>
  <rrc rId="5043" sId="1" ref="A48:XFD48" action="deleteRow">
    <undo index="65535" exp="area" ref3D="1" dr="$H$1:$N$1048576" dn="Z_65B035E3_87FA_46C5_996E_864F2C8D0EBC_.wvu.Cols" sId="1"/>
    <rfmt sheetId="1" xfDxf="1" sqref="A48:XFD48" start="0" length="0"/>
    <rfmt sheetId="1" sqref="A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B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4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48"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4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48"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L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48">
        <f>S48/AE48*100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O4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48"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48">
        <f>T48+U48</f>
      </nc>
      <ndxf>
        <font>
          <sz val="12"/>
          <color auto="1"/>
          <name val="Calibri"/>
          <family val="2"/>
          <charset val="238"/>
          <scheme val="minor"/>
        </font>
        <numFmt numFmtId="164" formatCode="_-* #,##0.00\ _l_e_i_-;\-* #,##0.00\ _l_e_i_-;_-* &quot;-&quot;??\ _l_e_i_-;_-@_-"/>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qref="T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8">
        <f>W48+X48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8"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cc rId="0" sId="1" dxf="1">
      <nc r="Y48">
        <f>Z48+AA48</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48" start="0" length="0">
      <dxf>
        <font>
          <sz val="12"/>
          <color theme="1"/>
          <name val="Calibri"/>
          <family val="2"/>
          <charset val="238"/>
          <scheme val="minor"/>
        </font>
        <numFmt numFmtId="164" formatCode="_-* #,##0.00\ _l_e_i_-;\-* #,##0.00\ _l_e_i_-;_-* &quot;-&quot;??\ _l_e_i_-;_-@_-"/>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A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AB48">
        <v>0</v>
      </nc>
      <n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ndxf>
    </rcc>
    <rfmt sheetId="1" sqref="AC4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D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8">
        <f>S48+V48+Y48+AB48</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cc rId="0" sId="1" s="1" dxf="1">
      <nc r="AG48">
        <f>AE48+AF48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48" start="0" length="0">
      <dxf>
        <font>
          <sz val="12"/>
          <color theme="1"/>
          <name val="Calibri"/>
          <family val="2"/>
          <charset val="238"/>
          <scheme val="minor"/>
        </font>
      </dxf>
    </rfmt>
  </rrc>
  <rrc rId="5044" sId="1" ref="A48:XFD48" action="deleteRow">
    <undo index="65535" exp="area" ref3D="1" dr="$H$1:$N$1048576" dn="Z_65B035E3_87FA_46C5_996E_864F2C8D0EBC_.wvu.Cols" sId="1"/>
    <rfmt sheetId="1" xfDxf="1" sqref="A48:XFD48" start="0" length="0"/>
    <rfmt sheetId="1" sqref="A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B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4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48"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4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48"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L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48">
        <f>S48/AE48*100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O4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48"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48">
        <f>T48+U48</f>
      </nc>
      <ndxf>
        <font>
          <sz val="12"/>
          <color auto="1"/>
          <name val="Calibri"/>
          <family val="2"/>
          <charset val="238"/>
          <scheme val="minor"/>
        </font>
        <numFmt numFmtId="164" formatCode="_-* #,##0.00\ _l_e_i_-;\-* #,##0.00\ _l_e_i_-;_-* &quot;-&quot;??\ _l_e_i_-;_-@_-"/>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qref="T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8">
        <f>W48+X48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8"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cc rId="0" sId="1" dxf="1">
      <nc r="Y48">
        <f>Z48+AA48</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48" start="0" length="0">
      <dxf>
        <font>
          <sz val="12"/>
          <color theme="1"/>
          <name val="Calibri"/>
          <family val="2"/>
          <charset val="238"/>
          <scheme val="minor"/>
        </font>
        <numFmt numFmtId="164" formatCode="_-* #,##0.00\ _l_e_i_-;\-* #,##0.00\ _l_e_i_-;_-* &quot;-&quot;??\ _l_e_i_-;_-@_-"/>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A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AB48">
        <v>0</v>
      </nc>
      <n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ndxf>
    </rcc>
    <rfmt sheetId="1" sqref="AC4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D48"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8">
        <f>S48+V48+Y48+AB48</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cc rId="0" sId="1" s="1" dxf="1">
      <nc r="AG48">
        <f>AE48+AF48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48"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48" start="0" length="0">
      <dxf>
        <font>
          <sz val="12"/>
          <color theme="1"/>
          <name val="Calibri"/>
          <family val="2"/>
          <charset val="238"/>
          <scheme val="minor"/>
        </font>
      </dxf>
    </rfmt>
  </rrc>
  <rrc rId="5045" sId="1" ref="A48:XFD48" action="deleteRow">
    <undo index="65535" exp="area" ref3D="1" dr="$H$1:$N$1048576" dn="Z_65B035E3_87FA_46C5_996E_864F2C8D0EBC_.wvu.Cols" sId="1"/>
    <rfmt sheetId="1" xfDxf="1" sqref="A48:XFD48" start="0" length="0"/>
    <rfmt sheetId="1" sqref="A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48" t="inlineStr">
        <is>
          <t>TOTAL BUZĂU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4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8">
        <f>SUM(S44:S46)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8">
        <f>SUM(T44:T46)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8">
        <f>SUM(U44:U47)</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8">
        <f>SUM(V44:V46)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8">
        <f>SUM(W44:W46)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8">
        <f>SUM(X44:X46)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8">
        <f>SUM(Y44:Y46)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8">
        <f>SUM(Z44:Z46)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8">
        <f>SUM(AA44:AA47)</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8">
        <f>SUM(AB44:AB46)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8">
        <f>SUM(AC44:AC46)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8">
        <f>SUM(AD44:AD47)</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8">
        <f>SUM(AE44:AE46)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8">
        <f>SUM(AF44:AF46)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8">
        <f>SUM(AG44:AG46)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48" start="0" length="0">
      <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48">
        <f>SUM(AI44:AI46)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8">
        <f>SUM(AJ44:AJ46)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8">
        <f>SUM(AK44:AK46)</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8" start="0" length="0">
      <dxf>
        <font>
          <sz val="12"/>
          <color theme="1"/>
          <name val="Calibri"/>
          <family val="2"/>
          <charset val="238"/>
          <scheme val="minor"/>
        </font>
      </dxf>
    </rfmt>
  </rrc>
  <rrc rId="5046" sId="1" ref="A51:XFD51" action="deleteRow">
    <undo index="0" exp="area" v="1" dr="Z51:Z52" r="Y52" sId="1"/>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1">
        <f>S51/AE51*100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1" start="0" length="0">
      <dxf>
        <font>
          <sz val="12"/>
          <color auto="1"/>
          <name val="Calibri"/>
          <family val="2"/>
          <charset val="238"/>
          <scheme val="minor"/>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51">
        <f>Z50:Z51+AA51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51" start="0" length="0">
      <dxf>
        <font>
          <sz val="12"/>
          <color theme="1"/>
          <name val="Calibri"/>
          <family val="2"/>
          <charset val="238"/>
          <scheme val="minor"/>
        </font>
      </dxf>
    </rfmt>
  </rrc>
  <rrc rId="5047" sId="1" ref="A51:XFD51" action="deleteRow">
    <undo index="0" exp="area" v="1" dr="Z51:Z52" r="Y52" sId="1"/>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1">
        <f>S51/AE51*100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1" start="0" length="0">
      <dxf>
        <font>
          <sz val="12"/>
          <color auto="1"/>
          <name val="Calibri"/>
          <family val="2"/>
          <charset val="238"/>
          <scheme val="minor"/>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51">
        <f>Z51:Z51+AA51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51" start="0" length="0">
      <dxf>
        <font>
          <sz val="12"/>
          <color theme="1"/>
          <name val="Calibri"/>
          <family val="2"/>
          <charset val="238"/>
          <scheme val="minor"/>
        </font>
      </dxf>
    </rfmt>
  </rrc>
  <rrc rId="5048" sId="1" ref="A51:XFD51" action="deleteRow">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1">
        <f>S51/AE51*100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1" start="0" length="0">
      <dxf>
        <font>
          <sz val="12"/>
          <color auto="1"/>
          <name val="Calibri"/>
          <family val="2"/>
          <charset val="238"/>
          <scheme val="minor"/>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51">
        <f>Z51:Z51+AA51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51" start="0" length="0">
      <dxf>
        <font>
          <sz val="12"/>
          <color theme="1"/>
          <name val="Calibri"/>
          <family val="2"/>
          <charset val="238"/>
          <scheme val="minor"/>
        </font>
      </dxf>
    </rfmt>
  </rrc>
  <rrc rId="5049" sId="1" ref="A51:XFD51" action="deleteRow">
    <undo index="65535" exp="area" dr="AK49:AK51" r="AK52" sId="1"/>
    <undo index="65535" exp="area" dr="AJ49:AJ51" r="AJ52" sId="1"/>
    <undo index="65535" exp="area" dr="AI49:AI51" r="AI52" sId="1"/>
    <undo index="65535" exp="area" dr="AG49:AG51" r="AG52" sId="1"/>
    <undo index="65535" exp="area" dr="AF49:AF51" r="AF52" sId="1"/>
    <undo index="65535" exp="area" dr="AE49:AE51" r="AE52" sId="1"/>
    <undo index="65535" exp="area" dr="AD49:AD51" r="AD52" sId="1"/>
    <undo index="65535" exp="area" dr="AC49:AC51" r="AC52" sId="1"/>
    <undo index="65535" exp="area" dr="AB49:AB51" r="AB52" sId="1"/>
    <undo index="65535" exp="area" dr="AA49:AA51" r="AA52" sId="1"/>
    <undo index="65535" exp="area" dr="Z49:Z51" r="Z52" sId="1"/>
    <undo index="65535" exp="area" dr="Y49:Y51" r="Y52" sId="1"/>
    <undo index="65535" exp="area" dr="X49:X51" r="X52" sId="1"/>
    <undo index="65535" exp="area" dr="W49:W51" r="W52" sId="1"/>
    <undo index="65535" exp="area" dr="V49:V51" r="V52" sId="1"/>
    <undo index="65535" exp="area" dr="U49:U51" r="U52" sId="1"/>
    <undo index="65535" exp="area" dr="T49:T51" r="T52" sId="1"/>
    <undo index="65535" exp="area" dr="S49:S51" r="S52" sId="1"/>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1">
        <f>S51/AE51*100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51">
        <f>Z51+AA51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1" start="0" length="0">
      <dxf>
        <font>
          <sz val="12"/>
          <color theme="1"/>
          <name val="Calibri"/>
          <family val="2"/>
          <charset val="238"/>
          <scheme val="minor"/>
        </font>
      </dxf>
    </rfmt>
  </rrc>
  <rrc rId="5050" sId="1" ref="A51:XFD51" action="deleteRow">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cc rId="0" sId="1" dxf="1">
      <nc r="G51" t="inlineStr">
        <is>
          <t>TOTAL CĂLĂRAȘI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1">
        <f>SUM(S49:S50)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1">
        <f>SUM(T49:T50)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1">
        <f>SUM(U49:U50)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1">
        <f>SUM(V49:V50)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1">
        <f>SUM(W49:W50)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1">
        <f>SUM(X49:X50)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1">
        <f>SUM(Y49:Y50)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1">
        <f>SUM(Z49:Z50)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1">
        <f>SUM(AA49:AA50)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1">
        <f>SUM(AB49:AB50)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1">
        <f>SUM(AC49:AC50)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1">
        <f>SUM(AD49:AD50)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1">
        <f>SUM(AE49:AE50)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1">
        <f>SUM(AF49:AF50)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1">
        <f>SUM(AG49:AG50)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51">
        <f>SUM(AI49:AI50)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1">
        <f>SUM(AJ49:AJ50)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1">
        <f>SUM(AK49:AK50)</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51" start="0" length="0">
      <dxf>
        <font>
          <sz val="12"/>
          <color theme="1"/>
          <name val="Calibri"/>
          <family val="2"/>
          <charset val="238"/>
          <scheme val="minor"/>
        </font>
      </dxf>
    </rfmt>
  </rrc>
  <rrc rId="5051" sId="1" ref="A51:XFD51" action="deleteRow">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1" t="inlineStr">
        <is>
          <t>CARAȘ SEVERIN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5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5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1" start="0" length="0">
      <dxf>
        <font>
          <sz val="12"/>
          <color theme="1"/>
          <name val="Calibri"/>
          <family val="2"/>
          <charset val="238"/>
          <scheme val="minor"/>
        </font>
      </dxf>
    </rfmt>
  </rrc>
  <rrc rId="5052" sId="1" ref="A52:XFD52" action="deleteRow">
    <undo index="65535" exp="area" ref3D="1" dr="$H$1:$N$1048576" dn="Z_65B035E3_87FA_46C5_996E_864F2C8D0EBC_.wvu.Cols" sId="1"/>
    <rfmt sheetId="1" xfDxf="1" sqref="A52:XFD52" start="0" length="0"/>
    <rcc rId="0" sId="1" dxf="1">
      <nc r="A5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2">
        <f>S52/AE52*100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2">
        <f>T52+U52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2">
        <f>W52+X52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2">
        <f>Z52+AA52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2">
        <f>AC52+AD52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2">
        <f>S52+V52+Y52+AB52</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2">
        <f>AE52+AF52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2" start="0" length="0">
      <dxf>
        <font>
          <sz val="12"/>
          <color theme="1"/>
          <name val="Calibri"/>
          <family val="2"/>
          <charset val="238"/>
          <scheme val="minor"/>
        </font>
      </dxf>
    </rfmt>
  </rrc>
  <rrc rId="5053" sId="1" ref="A52:XFD52" action="deleteRow">
    <undo index="65535" exp="area" dr="AK51:AK52" r="AK53" sId="1"/>
    <undo index="65535" exp="area" dr="AJ51:AJ52" r="AJ53" sId="1"/>
    <undo index="65535" exp="area" dr="AI51:AI52" r="AI53" sId="1"/>
    <undo index="65535" exp="area" dr="AG51:AG52" r="AG53" sId="1"/>
    <undo index="65535" exp="area" dr="AF51:AF52" r="AF53" sId="1"/>
    <undo index="65535" exp="area" dr="AE51:AE52" r="AE53" sId="1"/>
    <undo index="65535" exp="area" dr="AD51:AD52" r="AD53" sId="1"/>
    <undo index="65535" exp="area" dr="AC51:AC52" r="AC53" sId="1"/>
    <undo index="65535" exp="area" dr="AB51:AB52" r="AB53" sId="1"/>
    <undo index="65535" exp="area" dr="AA51:AA52" r="AA53" sId="1"/>
    <undo index="65535" exp="area" dr="Z51:Z52" r="Z53" sId="1"/>
    <undo index="65535" exp="area" dr="Y51:Y52" r="Y53" sId="1"/>
    <undo index="65535" exp="area" dr="X51:X52" r="X53" sId="1"/>
    <undo index="65535" exp="area" dr="W51:W52" r="W53" sId="1"/>
    <undo index="65535" exp="area" dr="V51:V52" r="V53" sId="1"/>
    <undo index="65535" exp="area" dr="U51:U52" r="U53" sId="1"/>
    <undo index="65535" exp="area" dr="T51:T52" r="T53" sId="1"/>
    <undo index="65535" exp="area" dr="S51:S52" r="S53" sId="1"/>
    <undo index="65535" exp="area" ref3D="1" dr="$H$1:$N$1048576" dn="Z_65B035E3_87FA_46C5_996E_864F2C8D0EBC_.wvu.Cols" sId="1"/>
    <rfmt sheetId="1" xfDxf="1" sqref="A52:XFD52" start="0" length="0"/>
    <rfmt sheetId="1" sqref="A5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2">
        <f>S52/AE52*100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2">
        <f>T52+U52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2">
        <f>W52+X52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2">
        <f>Z52+AA52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2">
        <f>AC52+AD52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2">
        <f>S52+V52+Y52+AB52</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2">
        <f>AE52+AF52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2" start="0" length="0">
      <dxf>
        <font>
          <sz val="12"/>
          <color theme="1"/>
          <name val="Calibri"/>
          <family val="2"/>
          <charset val="238"/>
          <scheme val="minor"/>
        </font>
      </dxf>
    </rfmt>
  </rrc>
  <rrc rId="5054" sId="1" ref="A52:XFD52" action="deleteRow">
    <undo index="65535" exp="area" ref3D="1" dr="$H$1:$N$1048576" dn="Z_65B035E3_87FA_46C5_996E_864F2C8D0EBC_.wvu.Cols" sId="1"/>
    <rfmt sheetId="1" xfDxf="1" sqref="A52:XFD52" start="0" length="0"/>
    <rfmt sheetId="1" sqref="A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top style="thin">
            <color indexed="64"/>
          </top>
          <bottom style="thin">
            <color indexed="64"/>
          </bottom>
        </border>
      </dxf>
    </rfmt>
    <rfmt sheetId="1" sqref="B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E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top style="thin">
            <color indexed="64"/>
          </top>
          <bottom style="thin">
            <color indexed="64"/>
          </bottom>
        </border>
      </dxf>
    </rfmt>
    <rfmt sheetId="1" sqref="F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52" t="inlineStr">
        <is>
          <t>TOTAL CARAȘ SEVERIN</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2">
        <f>SUM(S51:S51)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2">
        <f>SUM(T51:T51)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2">
        <f>SUM(U51:U51)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2">
        <f>SUM(V51:V51)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2">
        <f>SUM(W51:W51)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2">
        <f>SUM(X51:X51)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2">
        <f>SUM(Y51:Y51)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2">
        <f>SUM(Z51:Z51)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2">
        <f>SUM(AA51:AA51)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2">
        <f>SUM(AB51:AB51)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2">
        <f>SUM(AC51:AC51)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2">
        <f>SUM(AD51:AD51)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2">
        <f>SUM(AE51:AE51)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2">
        <f>SUM(AF51:AF51)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2">
        <f>SUM(AG51:AG51)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52"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52">
        <f>SUM(AI51:AI51)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2">
        <f>SUM(AJ51:AJ51)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2">
        <f>SUM(AK51:AK51)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52" start="0" length="0">
      <dxf>
        <font>
          <sz val="12"/>
          <color theme="1"/>
          <name val="Calibri"/>
          <family val="2"/>
          <charset val="238"/>
          <scheme val="minor"/>
        </font>
      </dxf>
    </rfmt>
  </rrc>
  <rrc rId="5055" sId="1" ref="A52:XFD52" action="deleteRow">
    <undo index="65535" exp="area" ref3D="1" dr="$H$1:$N$1048576" dn="Z_65B035E3_87FA_46C5_996E_864F2C8D0EBC_.wvu.Cols" sId="1"/>
    <rfmt sheetId="1" xfDxf="1" sqref="A52:XFD52" start="0" length="0"/>
    <rfmt sheetId="1" sqref="A5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2" t="inlineStr">
        <is>
          <t>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52"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5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2" start="0" length="0">
      <dxf>
        <font>
          <sz val="12"/>
          <color theme="1"/>
          <name val="Calibri"/>
          <family val="2"/>
          <charset val="238"/>
          <scheme val="minor"/>
        </font>
      </dxf>
    </rfmt>
  </rrc>
  <rrc rId="5056" sId="1" ref="A56:XFD56" action="deleteRow">
    <undo index="65535" exp="area" ref3D="1" dr="$H$1:$N$1048576" dn="Z_65B035E3_87FA_46C5_996E_864F2C8D0EBC_.wvu.Cols" sId="1"/>
    <rfmt sheetId="1" xfDxf="1" sqref="A56:XFD56" start="0" length="0"/>
    <rfmt sheetId="1" sqref="A5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56"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6">
        <f>S56/AE56*100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6">
        <f>Z56+AA56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5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56" start="0" length="0">
      <dxf>
        <font>
          <sz val="12"/>
          <color theme="1"/>
          <name val="Calibri"/>
          <family val="2"/>
          <charset val="238"/>
          <scheme val="minor"/>
        </font>
      </dxf>
    </rfmt>
  </rrc>
  <rrc rId="5057" sId="1" ref="A56:XFD56" action="deleteRow">
    <undo index="65535" exp="area" dr="AK52:AK56" r="AK57" sId="1"/>
    <undo index="65535" exp="area" dr="AJ52:AJ56" r="AJ57" sId="1"/>
    <undo index="65535" exp="area" dr="AI52:AI56" r="AI57" sId="1"/>
    <undo index="65535" exp="area" dr="AG52:AG56" r="AG57" sId="1"/>
    <undo index="65535" exp="area" dr="AF52:AF56" r="AF57" sId="1"/>
    <undo index="65535" exp="area" dr="AE52:AE56" r="AE57" sId="1"/>
    <undo index="65535" exp="area" dr="AD52:AD56" r="AD57" sId="1"/>
    <undo index="65535" exp="area" dr="AC52:AC56" r="AC57" sId="1"/>
    <undo index="65535" exp="area" dr="AB52:AB56" r="AB57" sId="1"/>
    <undo index="65535" exp="area" dr="AA52:AA56" r="AA57" sId="1"/>
    <undo index="65535" exp="area" dr="Z52:Z56" r="Z57" sId="1"/>
    <undo index="65535" exp="area" dr="Y52:Y56" r="Y57" sId="1"/>
    <undo index="65535" exp="area" dr="X52:X56" r="X57" sId="1"/>
    <undo index="65535" exp="area" dr="W52:W56" r="W57" sId="1"/>
    <undo index="65535" exp="area" dr="V52:V56" r="V57" sId="1"/>
    <undo index="65535" exp="area" dr="U52:U56" r="U57" sId="1"/>
    <undo index="65535" exp="area" dr="T52:T56" r="T57" sId="1"/>
    <undo index="65535" exp="area" dr="S52:S56" r="S57" sId="1"/>
    <undo index="65535" exp="area" ref3D="1" dr="$H$1:$N$1048576" dn="Z_65B035E3_87FA_46C5_996E_864F2C8D0EBC_.wvu.Cols" sId="1"/>
    <rfmt sheetId="1" xfDxf="1" sqref="A56:XFD56" start="0" length="0"/>
    <rfmt sheetId="1" sqref="A5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56"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6">
        <f>S56/AE56*100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6">
        <f>Z56+AA56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5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5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56" start="0" length="0">
      <dxf>
        <font>
          <sz val="12"/>
          <color theme="1"/>
          <name val="Calibri"/>
          <family val="2"/>
          <charset val="238"/>
          <scheme val="minor"/>
        </font>
      </dxf>
    </rfmt>
  </rrc>
  <rrc rId="5058" sId="1" ref="A56:XFD56" action="deleteRow">
    <undo index="65535" exp="area" ref3D="1" dr="$H$1:$N$1048576" dn="Z_65B035E3_87FA_46C5_996E_864F2C8D0EBC_.wvu.Cols" sId="1"/>
    <rfmt sheetId="1" xfDxf="1" sqref="A56:XFD56" start="0" length="0"/>
    <rfmt sheetId="1" sqref="A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top style="thin">
            <color indexed="64"/>
          </top>
          <bottom style="thin">
            <color indexed="64"/>
          </bottom>
        </border>
      </dxf>
    </rfmt>
    <rfmt sheetId="1" sqref="B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theme="9" tint="0.59999389629810485"/>
          </patternFill>
        </fill>
        <alignment horizontal="center" vertical="center" wrapText="1"/>
        <border outline="0">
          <top style="thin">
            <color indexed="64"/>
          </top>
          <bottom style="thin">
            <color indexed="64"/>
          </bottom>
        </border>
      </dxf>
    </rfmt>
    <rfmt sheetId="1" sqref="D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56" t="inlineStr">
        <is>
          <t>TOTAL CLUJ</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56"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6">
        <f>SUM(S52:S55)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6">
        <f>SUM(T52:T55)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6">
        <f>SUM(U52:U55)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6">
        <f>SUM(V52:V55)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6">
        <f>SUM(W52:W55)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6">
        <f>SUM(X52:X55)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6">
        <f>SUM(Y52:Y55)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6">
        <f>SUM(Z52:Z55)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6">
        <f>SUM(AA52:AA55)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6">
        <f>SUM(AB52:AB55)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6">
        <f>SUM(AC52:AC55)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6">
        <f>SUM(AD52:AD55)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6">
        <f>SUM(AE52:AE55)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6">
        <f>SUM(AF52:AF55)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6">
        <f>SUM(AG52:AG55)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56">
        <f>SUM(AI52:AI55)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6">
        <f>SUM(AJ52:AJ55)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6">
        <f>SUM(AK52:AK55)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56" start="0" length="0">
      <dxf>
        <font>
          <sz val="12"/>
          <color theme="1"/>
          <name val="Calibri"/>
          <family val="2"/>
          <charset val="238"/>
          <scheme val="minor"/>
        </font>
      </dxf>
    </rfmt>
  </rrc>
  <rrc rId="5059" sId="1" ref="A56:XFD56" action="deleteRow">
    <undo index="65535" exp="area" ref3D="1" dr="$H$1:$N$1048576" dn="Z_65B035E3_87FA_46C5_996E_864F2C8D0EBC_.wvu.Cols" sId="1"/>
    <rfmt sheetId="1" xfDxf="1" sqref="A56:XFD56" start="0" length="0"/>
    <rfmt sheetId="1" sqref="A5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6" t="inlineStr">
        <is>
          <t>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56"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5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6" start="0" length="0">
      <dxf>
        <font>
          <sz val="12"/>
          <color theme="1"/>
          <name val="Calibri"/>
          <family val="2"/>
          <charset val="238"/>
          <scheme val="minor"/>
        </font>
      </dxf>
    </rfmt>
  </rrc>
  <rrc rId="5060" sId="1" ref="A59:XFD59" action="deleteRow">
    <undo index="65535" exp="area" ref3D="1" dr="$H$1:$N$1048576" dn="Z_65B035E3_87FA_46C5_996E_864F2C8D0EBC_.wvu.Cols" sId="1"/>
    <rfmt sheetId="1" xfDxf="1" sqref="A59:XFD59" start="0" length="0"/>
    <rfmt sheetId="1" sqref="A5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59"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59">
        <f>Z59+AA59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L59" start="0" length="0">
      <dxf>
        <font>
          <sz val="12"/>
          <color theme="1"/>
          <name val="Calibri"/>
          <family val="2"/>
          <charset val="238"/>
          <scheme val="minor"/>
        </font>
      </dxf>
    </rfmt>
  </rrc>
  <rrc rId="5061" sId="1" ref="A59:XFD59" action="deleteRow">
    <undo index="65535" exp="area" ref3D="1" dr="$H$1:$N$1048576" dn="Z_65B035E3_87FA_46C5_996E_864F2C8D0EBC_.wvu.Cols" sId="1"/>
    <rfmt sheetId="1" xfDxf="1" sqref="A59:XFD59" start="0" length="0"/>
    <rfmt sheetId="1" sqref="A5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59"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59">
        <f>Z59+AA59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L59" start="0" length="0">
      <dxf>
        <font>
          <sz val="12"/>
          <color theme="1"/>
          <name val="Calibri"/>
          <family val="2"/>
          <charset val="238"/>
          <scheme val="minor"/>
        </font>
      </dxf>
    </rfmt>
  </rrc>
  <rrc rId="5062" sId="1" ref="A59:XFD59" action="deleteRow">
    <undo index="65535" exp="area" ref3D="1" dr="$H$1:$N$1048576" dn="Z_65B035E3_87FA_46C5_996E_864F2C8D0EBC_.wvu.Cols" sId="1"/>
    <rfmt sheetId="1" xfDxf="1" sqref="A59:XFD59" start="0" length="0"/>
    <rfmt sheetId="1" sqref="A5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59"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59">
        <f>Z59+AA59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L59" start="0" length="0">
      <dxf>
        <font>
          <sz val="12"/>
          <color theme="1"/>
          <name val="Calibri"/>
          <family val="2"/>
          <charset val="238"/>
          <scheme val="minor"/>
        </font>
      </dxf>
    </rfmt>
  </rrc>
  <rrc rId="5063" sId="1" ref="A59:XFD59" action="deleteRow">
    <undo index="65535" exp="area" ref3D="1" dr="$H$1:$N$1048576" dn="Z_65B035E3_87FA_46C5_996E_864F2C8D0EBC_.wvu.Cols" sId="1"/>
    <rfmt sheetId="1" xfDxf="1" sqref="A59:XFD59" start="0" length="0"/>
    <rfmt sheetId="1" sqref="A5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59"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59">
        <f>Z59+AA59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L59" start="0" length="0">
      <dxf>
        <font>
          <sz val="12"/>
          <color theme="1"/>
          <name val="Calibri"/>
          <family val="2"/>
          <charset val="238"/>
          <scheme val="minor"/>
        </font>
      </dxf>
    </rfmt>
  </rrc>
  <rrc rId="5064" sId="1" ref="A59:XFD59" action="deleteRow">
    <undo index="65535" exp="area" ref3D="1" dr="$H$1:$N$1048576" dn="Z_65B035E3_87FA_46C5_996E_864F2C8D0EBC_.wvu.Cols" sId="1"/>
    <rfmt sheetId="1" xfDxf="1" sqref="A59:XFD59" start="0" length="0"/>
    <rfmt sheetId="1" sqref="A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B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59" t="inlineStr">
        <is>
          <t>TOTAL CONSTANȚA</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59"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I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9">
        <f>SUM(S56:S58)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9">
        <f>SUM(T56:T58)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9">
        <f>SUM(U56:U58)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9">
        <f>SUM(V56:V58)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9">
        <f>SUM(W56:W58)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9">
        <f>SUM(X56:X58)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9">
        <f>SUM(Y56:Y58)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9">
        <f>SUM(Z56:Z58)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9">
        <f>SUM(AA56:AA58)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9">
        <f>SUM(AB56:AB58)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9">
        <f>SUM(AC56:AC58)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9">
        <f>SUM(AD56:AD58)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9">
        <f>SUM(AE56:AE58)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9">
        <f>SUM(AF56:AF58)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9">
        <f>SUM(AG56:AG58)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59">
        <f>SUM(AI56:AI58)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9">
        <f>SUM(AJ56:AJ58)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9">
        <f>SUM(AK56:AK58)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59" start="0" length="0">
      <dxf>
        <font>
          <sz val="12"/>
          <color theme="1"/>
          <name val="Calibri"/>
          <family val="2"/>
          <charset val="238"/>
          <scheme val="minor"/>
        </font>
      </dxf>
    </rfmt>
  </rrc>
  <rrc rId="5065" sId="1" ref="A59:XFD59" action="deleteRow">
    <undo index="65535" exp="area" ref3D="1" dr="$H$1:$N$1048576" dn="Z_65B035E3_87FA_46C5_996E_864F2C8D0EBC_.wvu.Cols" sId="1"/>
    <rfmt sheetId="1" xfDxf="1" sqref="A59:XFD59" start="0" length="0"/>
    <rfmt sheetId="1" sqref="A5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9" t="inlineStr">
        <is>
          <t>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5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9" start="0" length="0">
      <dxf>
        <font>
          <sz val="12"/>
          <color theme="1"/>
          <name val="Calibri"/>
          <family val="2"/>
          <charset val="238"/>
          <scheme val="minor"/>
        </font>
      </dxf>
    </rfmt>
  </rrc>
  <rrc rId="5066" sId="1" ref="A59:XFD59" action="deleteRow">
    <undo index="65535" exp="area" dr="AK59:AK61" r="AK62" sId="1"/>
    <undo index="65535" exp="area" dr="AJ59:AJ61" r="AJ62" sId="1"/>
    <undo index="65535" exp="area" dr="AI59:AI61" r="AI62" sId="1"/>
    <undo index="65535" exp="area" dr="AG59:AG61" r="AG62" sId="1"/>
    <undo index="65535" exp="area" dr="AF59:AF61" r="AF62" sId="1"/>
    <undo index="65535" exp="area" dr="AE59:AE61" r="AE62" sId="1"/>
    <undo index="65535" exp="area" dr="AD59:AD61" r="AD62" sId="1"/>
    <undo index="65535" exp="area" dr="AC59:AC61" r="AC62" sId="1"/>
    <undo index="65535" exp="area" dr="AB59:AB61" r="AB62" sId="1"/>
    <undo index="65535" exp="area" dr="AA59:AA61" r="AA62" sId="1"/>
    <undo index="65535" exp="area" dr="Z59:Z61" r="Z62" sId="1"/>
    <undo index="65535" exp="area" dr="Y59:Y61" r="Y62" sId="1"/>
    <undo index="65535" exp="area" dr="X59:X61" r="X62" sId="1"/>
    <undo index="65535" exp="area" dr="W59:W61" r="W62" sId="1"/>
    <undo index="65535" exp="area" dr="V59:V61" r="V62" sId="1"/>
    <undo index="65535" exp="area" dr="U59:U61" r="U62" sId="1"/>
    <undo index="65535" exp="area" dr="T59:T61" r="T62" sId="1"/>
    <undo index="65535" exp="area" dr="S59:S61" r="S62" sId="1"/>
    <undo index="65535" exp="area" ref3D="1" dr="$H$1:$N$1048576" dn="Z_65B035E3_87FA_46C5_996E_864F2C8D0EBC_.wvu.Cols" sId="1"/>
    <rfmt sheetId="1" xfDxf="1" sqref="A59:XFD59" start="0" length="0"/>
    <rcc rId="0" sId="1" dxf="1">
      <nc r="A59">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9" start="0" length="0">
      <dxf>
        <font>
          <sz val="12"/>
          <color theme="1"/>
          <name val="Calibri"/>
          <family val="2"/>
          <charset val="238"/>
          <scheme val="minor"/>
        </font>
      </dxf>
    </rfmt>
  </rrc>
  <rrc rId="5067" sId="1" ref="A59:XFD59" action="deleteRow">
    <undo index="65535" exp="area" dr="AK59:AK60" r="AK61" sId="1"/>
    <undo index="65535" exp="area" dr="AJ59:AJ60" r="AJ61" sId="1"/>
    <undo index="65535" exp="area" dr="AI59:AI60" r="AI61" sId="1"/>
    <undo index="65535" exp="area" dr="AG59:AG60" r="AG61" sId="1"/>
    <undo index="65535" exp="area" dr="AF59:AF60" r="AF61" sId="1"/>
    <undo index="65535" exp="area" dr="AE59:AE60" r="AE61" sId="1"/>
    <undo index="65535" exp="area" dr="AD59:AD60" r="AD61" sId="1"/>
    <undo index="65535" exp="area" dr="AC59:AC60" r="AC61" sId="1"/>
    <undo index="65535" exp="area" dr="AB59:AB60" r="AB61" sId="1"/>
    <undo index="65535" exp="area" dr="AA59:AA60" r="AA61" sId="1"/>
    <undo index="65535" exp="area" dr="Z59:Z60" r="Z61" sId="1"/>
    <undo index="65535" exp="area" dr="Y59:Y60" r="Y61" sId="1"/>
    <undo index="65535" exp="area" dr="X59:X60" r="X61" sId="1"/>
    <undo index="65535" exp="area" dr="W59:W60" r="W61" sId="1"/>
    <undo index="65535" exp="area" dr="V59:V60" r="V61" sId="1"/>
    <undo index="65535" exp="area" dr="U59:U60" r="U61" sId="1"/>
    <undo index="65535" exp="area" dr="T59:T60" r="T61" sId="1"/>
    <undo index="65535" exp="area" dr="S59:S60" r="S61" sId="1"/>
    <undo index="65535" exp="area" ref3D="1" dr="$H$1:$N$1048576" dn="Z_65B035E3_87FA_46C5_996E_864F2C8D0EBC_.wvu.Cols" sId="1"/>
    <rfmt sheetId="1" xfDxf="1" sqref="A59:XFD59" start="0" length="0"/>
    <rcc rId="0" sId="1" dxf="1">
      <nc r="A5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9" start="0" length="0">
      <dxf>
        <font>
          <sz val="12"/>
          <color theme="1"/>
          <name val="Calibri"/>
          <family val="2"/>
          <charset val="238"/>
          <scheme val="minor"/>
        </font>
      </dxf>
    </rfmt>
  </rrc>
  <rrc rId="5068" sId="1" ref="A59:XFD59" action="deleteRow">
    <undo index="65535" exp="area" dr="AK59" r="AK60" sId="1"/>
    <undo index="65535" exp="area" dr="AJ59" r="AJ60" sId="1"/>
    <undo index="65535" exp="area" dr="AI59" r="AI60" sId="1"/>
    <undo index="65535" exp="area" dr="AG59" r="AG60" sId="1"/>
    <undo index="65535" exp="area" dr="AF59" r="AF60" sId="1"/>
    <undo index="65535" exp="area" dr="AE59" r="AE60" sId="1"/>
    <undo index="65535" exp="area" dr="AD59" r="AD60" sId="1"/>
    <undo index="65535" exp="area" dr="AC59" r="AC60" sId="1"/>
    <undo index="65535" exp="area" dr="AB59" r="AB60" sId="1"/>
    <undo index="65535" exp="area" dr="AA59" r="AA60" sId="1"/>
    <undo index="65535" exp="area" dr="Z59" r="Z60" sId="1"/>
    <undo index="65535" exp="area" dr="Y59" r="Y60" sId="1"/>
    <undo index="65535" exp="area" dr="X59" r="X60" sId="1"/>
    <undo index="65535" exp="area" dr="W59" r="W60" sId="1"/>
    <undo index="65535" exp="area" dr="V59" r="V60" sId="1"/>
    <undo index="65535" exp="area" dr="U59" r="U60" sId="1"/>
    <undo index="65535" exp="area" dr="T59" r="T60" sId="1"/>
    <undo index="65535" exp="area" dr="S59" r="S60" sId="1"/>
    <undo index="65535" exp="area" ref3D="1" dr="$H$1:$N$1048576" dn="Z_65B035E3_87FA_46C5_996E_864F2C8D0EBC_.wvu.Cols" sId="1"/>
    <rfmt sheetId="1" xfDxf="1" sqref="A59:XFD59" start="0" length="0"/>
    <rfmt sheetId="1" sqref="A5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59">
        <f>S59/AE59*100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9" start="0" length="0">
      <dxf>
        <font>
          <sz val="12"/>
          <color theme="1"/>
          <name val="Calibri"/>
          <family val="2"/>
          <charset val="238"/>
          <scheme val="minor"/>
        </font>
      </dxf>
    </rfmt>
  </rrc>
  <rrc rId="5069" sId="1" ref="A59:XFD59" action="deleteRow">
    <undo index="65535" exp="area" ref3D="1" dr="$H$1:$N$1048576" dn="Z_65B035E3_87FA_46C5_996E_864F2C8D0EBC_.wvu.Cols" sId="1"/>
    <rfmt sheetId="1" xfDxf="1" sqref="A59:XFD59" start="0" length="0"/>
    <rfmt sheetId="1" sqref="A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B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59" t="inlineStr">
        <is>
          <t>TOTAL COVASNA</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59" start="0" length="0">
      <dxf>
        <font>
          <sz val="12"/>
          <color theme="1"/>
          <name val="Calibri"/>
          <family val="2"/>
          <charset val="238"/>
          <scheme val="minor"/>
        </font>
      </dxf>
    </rfmt>
  </rrc>
  <rrc rId="5070" sId="1" ref="A59:XFD59" action="deleteRow">
    <undo index="65535" exp="area" ref3D="1" dr="$H$1:$N$1048576" dn="Z_65B035E3_87FA_46C5_996E_864F2C8D0EBC_.wvu.Cols" sId="1"/>
    <rfmt sheetId="1" xfDxf="1" sqref="A59:XFD59" start="0" length="0"/>
    <rfmt sheetId="1" sqref="A5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9" t="inlineStr">
        <is>
          <t>DÂMBOVIȚA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5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9" start="0" length="0">
      <dxf>
        <font>
          <sz val="12"/>
          <color theme="1"/>
          <name val="Calibri"/>
          <family val="2"/>
          <charset val="238"/>
          <scheme val="minor"/>
        </font>
      </dxf>
    </rfmt>
  </rrc>
  <rrc rId="5071" sId="1" ref="A61:XFD61" action="deleteRow">
    <undo index="65535" exp="area" ref3D="1" dr="$H$1:$N$1048576" dn="Z_65B035E3_87FA_46C5_996E_864F2C8D0EBC_.wvu.Cols" sId="1"/>
    <rfmt sheetId="1" xfDxf="1" sqref="A61:XFD61" start="0" length="0"/>
    <rfmt sheetId="1" sqref="A6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6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61"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61"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61" start="0" length="0">
      <dxf>
        <font>
          <sz val="12"/>
          <color theme="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1">
        <f>S61/AE61*100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61">
        <f>T61+U61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1">
        <f>W61+X61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1">
        <f>Z61+AA61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1">
        <f>AC61+AD61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1">
        <f>S61+V61+Y61+AB61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1">
        <f>AE61+AF61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1"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6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61" start="0" length="0">
      <dxf>
        <font>
          <sz val="12"/>
          <color theme="1"/>
          <name val="Calibri"/>
          <family val="2"/>
          <charset val="238"/>
          <scheme val="minor"/>
        </font>
      </dxf>
    </rfmt>
  </rrc>
  <rrc rId="5072" sId="1" ref="A61:XFD61" action="deleteRow">
    <undo index="65535" exp="area" ref3D="1" dr="$H$1:$N$1048576" dn="Z_65B035E3_87FA_46C5_996E_864F2C8D0EBC_.wvu.Cols" sId="1"/>
    <rfmt sheetId="1" xfDxf="1" sqref="A61:XFD61" start="0" length="0"/>
    <rfmt sheetId="1" sqref="A6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6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61"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61"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61" start="0" length="0">
      <dxf>
        <font>
          <sz val="12"/>
          <color theme="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1">
        <f>S61/AE61*100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61">
        <f>T61+U61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1">
        <f>W61+X61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1">
        <f>Z61+AA61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1">
        <f>AC61+AD61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1">
        <f>S61+V61+Y61+AB61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1">
        <f>AE61+AF61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1"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6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61" start="0" length="0">
      <dxf>
        <font>
          <sz val="12"/>
          <color theme="1"/>
          <name val="Calibri"/>
          <family val="2"/>
          <charset val="238"/>
          <scheme val="minor"/>
        </font>
      </dxf>
    </rfmt>
  </rrc>
  <rrc rId="5073" sId="1" ref="A61:XFD61" action="deleteRow">
    <undo index="65535" exp="area" ref3D="1" dr="$H$1:$N$1048576" dn="Z_65B035E3_87FA_46C5_996E_864F2C8D0EBC_.wvu.Cols" sId="1"/>
    <rfmt sheetId="1" xfDxf="1" sqref="A61:XFD61" start="0" length="0"/>
    <rfmt sheetId="1" sqref="A6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6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61"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61"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61" start="0" length="0">
      <dxf>
        <font>
          <sz val="12"/>
          <color theme="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1">
        <f>S61/AE61*100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61">
        <f>T61+U61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1">
        <f>W61+X61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1">
        <f>Z61+AA61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1">
        <f>AC61+AD61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1">
        <f>S61+V61+Y61+AB61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1">
        <f>AE61+AF61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1"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6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6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61" start="0" length="0">
      <dxf>
        <font>
          <sz val="12"/>
          <color theme="1"/>
          <name val="Calibri"/>
          <family val="2"/>
          <charset val="238"/>
          <scheme val="minor"/>
        </font>
      </dxf>
    </rfmt>
  </rrc>
  <rrc rId="5074" sId="1" ref="A61:XFD61" action="deleteRow">
    <undo index="65535" exp="area" dr="AK59:AK61" r="AK62" sId="1"/>
    <undo index="65535" exp="area" dr="AJ59:AJ61" r="AJ62" sId="1"/>
    <undo index="65535" exp="area" dr="AI59:AI61" r="AI62" sId="1"/>
    <undo index="65535" exp="area" dr="AG59:AG61" r="AG62" sId="1"/>
    <undo index="65535" exp="area" dr="AF59:AF61" r="AF62" sId="1"/>
    <undo index="65535" exp="area" dr="AE59:AE61" r="AE62" sId="1"/>
    <undo index="65535" exp="area" dr="AD59:AD61" r="AD62" sId="1"/>
    <undo index="65535" exp="area" dr="AC59:AC61" r="AC62" sId="1"/>
    <undo index="65535" exp="area" dr="AB59:AB61" r="AB62" sId="1"/>
    <undo index="65535" exp="area" dr="AA59:AA61" r="AA62" sId="1"/>
    <undo index="65535" exp="area" dr="Z59:Z61" r="Z62" sId="1"/>
    <undo index="65535" exp="area" dr="Y59:Y61" r="Y62" sId="1"/>
    <undo index="65535" exp="area" dr="X59:X61" r="X62" sId="1"/>
    <undo index="65535" exp="area" dr="W59:W61" r="W62" sId="1"/>
    <undo index="65535" exp="area" dr="V59:V61" r="V62" sId="1"/>
    <undo index="65535" exp="area" dr="U59:U61" r="U62" sId="1"/>
    <undo index="65535" exp="area" dr="T59:T61" r="T62" sId="1"/>
    <undo index="65535" exp="area" dr="S59:S61" r="S62" sId="1"/>
    <undo index="65535" exp="area" ref3D="1" dr="$H$1:$N$1048576" dn="Z_65B035E3_87FA_46C5_996E_864F2C8D0EBC_.wvu.Cols" sId="1"/>
    <rfmt sheetId="1" xfDxf="1" sqref="A61:XFD61" start="0" length="0"/>
    <rfmt sheetId="1" sqref="A6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1">
        <f>S61/AE61*100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1">
        <f>T61+U61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1">
        <f>W61+X61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1">
        <f>Z61+AA61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1">
        <f>AC61+AD61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1">
        <f>S61+V61+Y61+AB61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1">
        <f>AE61+AF61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61" start="0" length="0">
      <dxf>
        <font>
          <sz val="12"/>
          <color theme="1"/>
          <name val="Calibri"/>
          <family val="2"/>
          <charset val="238"/>
          <scheme val="minor"/>
        </font>
      </dxf>
    </rfmt>
  </rrc>
  <rrc rId="5075" sId="1" ref="A61:XFD61" action="deleteRow">
    <undo index="65535" exp="area" ref3D="1" dr="$H$1:$N$1048576" dn="Z_65B035E3_87FA_46C5_996E_864F2C8D0EBC_.wvu.Cols" sId="1"/>
    <rfmt sheetId="1" xfDxf="1" sqref="A61:XFD61" start="0" length="0"/>
    <rfmt sheetId="1" sqref="A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B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61" t="inlineStr">
        <is>
          <t>TOTAL DÂMBOVIȚA</t>
        </is>
      </nc>
      <ndxf>
        <font>
          <b/>
          <sz val="12"/>
          <color auto="1"/>
          <name val="Calibri"/>
          <family val="2"/>
          <charset val="238"/>
          <scheme val="minor"/>
        </font>
        <fill>
          <patternFill patternType="solid">
            <bgColor theme="9" tint="0.59999389629810485"/>
          </patternFill>
        </fill>
        <alignment horizontal="center" vertical="center" wrapText="1"/>
        <border outline="0">
          <top style="thin">
            <color indexed="64"/>
          </top>
          <bottom style="thin">
            <color indexed="64"/>
          </bottom>
        </border>
      </ndxf>
    </rcc>
    <rfmt sheetId="1" sqref="H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1">
        <f>SUM(S59:S60)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1">
        <f>SUM(T59:T60)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1">
        <f>SUM(U59:U60)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1">
        <f>SUM(V59:V60)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1">
        <f>SUM(W59:W60)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1">
        <f>SUM(X59:X60)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1">
        <f>SUM(Y59:Y60)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1">
        <f>SUM(Z59:Z60)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1">
        <f>SUM(AA59:AA60)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1">
        <f>SUM(AB59:AB60)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1">
        <f>SUM(AC59:AC60)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1">
        <f>SUM(AD59:AD60)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1">
        <f>SUM(AE59:AE60)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1">
        <f>SUM(AF59:AF60)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1">
        <f>SUM(AG59:AG60)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61"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61">
        <f>SUM(AI59:AI60)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1">
        <f>SUM(AJ59:AJ60)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1">
        <f>SUM(AK59:AK60)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61" start="0" length="0">
      <dxf>
        <font>
          <sz val="12"/>
          <color theme="1"/>
          <name val="Calibri"/>
          <family val="2"/>
          <charset val="238"/>
          <scheme val="minor"/>
        </font>
      </dxf>
    </rfmt>
  </rrc>
  <rrc rId="5076" sId="1" ref="A61:XFD61" action="deleteRow">
    <undo index="65535" exp="area" ref3D="1" dr="$H$1:$N$1048576" dn="Z_65B035E3_87FA_46C5_996E_864F2C8D0EBC_.wvu.Cols" sId="1"/>
    <rfmt sheetId="1" xfDxf="1" sqref="A61:XFD61" start="0" length="0"/>
    <rfmt sheetId="1" sqref="A6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1" t="inlineStr">
        <is>
          <t>DOLJ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6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6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61" start="0" length="0">
      <dxf>
        <font>
          <sz val="12"/>
          <color theme="1"/>
          <name val="Calibri"/>
          <family val="2"/>
          <charset val="238"/>
          <scheme val="minor"/>
        </font>
      </dxf>
    </rfmt>
  </rrc>
  <rrc rId="5077" sId="1" ref="A67:XFD67" action="deleteRow">
    <undo index="65535" exp="area" ref3D="1" dr="$H$1:$N$1048576" dn="Z_65B035E3_87FA_46C5_996E_864F2C8D0EBC_.wvu.Cols" sId="1"/>
    <rfmt sheetId="1" xfDxf="1" sqref="A67:XFD67" start="0" length="0">
      <dxf>
        <numFmt numFmtId="4" formatCode="#,##0.00"/>
      </dxf>
    </rfmt>
    <rfmt sheetId="1" sqref="A6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67"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7"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6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7">
        <f>S67/AE67*100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7">
        <f>T67+U67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7">
        <f>W67+X67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7">
        <f>Z67+AA67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67">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7">
        <f>S67+V67+Y67+AB67</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67">
        <f>AE67+AF67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67"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L67" start="0" length="0">
      <dxf>
        <font>
          <sz val="12"/>
          <color theme="1"/>
          <name val="Calibri"/>
          <family val="2"/>
          <charset val="238"/>
          <scheme val="minor"/>
        </font>
      </dxf>
    </rfmt>
  </rrc>
  <rrc rId="5078" sId="1" ref="A67:XFD67" action="deleteRow">
    <undo index="65535" exp="area" ref3D="1" dr="$H$1:$N$1048576" dn="Z_65B035E3_87FA_46C5_996E_864F2C8D0EBC_.wvu.Cols" sId="1"/>
    <rfmt sheetId="1" xfDxf="1" sqref="A67:XFD67" start="0" length="0">
      <dxf>
        <numFmt numFmtId="4" formatCode="#,##0.00"/>
      </dxf>
    </rfmt>
    <rfmt sheetId="1" sqref="A6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67"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7"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6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7">
        <f>S67/AE67*100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7">
        <f>T67+U67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7">
        <f>W67+X67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7">
        <f>Z67+AA67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67">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7">
        <f>S67+V67+Y67+AB67</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67">
        <f>AE67+AF67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67"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L67" start="0" length="0">
      <dxf>
        <font>
          <sz val="12"/>
          <color theme="1"/>
          <name val="Calibri"/>
          <family val="2"/>
          <charset val="238"/>
          <scheme val="minor"/>
        </font>
      </dxf>
    </rfmt>
  </rrc>
  <rrc rId="5079" sId="1" ref="A67:XFD67" action="deleteRow">
    <undo index="65535" exp="area" ref3D="1" dr="$H$1:$N$1048576" dn="Z_65B035E3_87FA_46C5_996E_864F2C8D0EBC_.wvu.Cols" sId="1"/>
    <rfmt sheetId="1" xfDxf="1" sqref="A67:XFD67" start="0" length="0">
      <dxf>
        <numFmt numFmtId="4" formatCode="#,##0.00"/>
      </dxf>
    </rfmt>
    <rfmt sheetId="1" sqref="A6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67"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7"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6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7">
        <f>S67/AE67*100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7">
        <f>T67+U67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7">
        <f>W67+X67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7">
        <f>Z67+AA67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67">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7">
        <f>S67+V67+Y67+AB67</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67">
        <f>AE67+AF67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67"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L67" start="0" length="0">
      <dxf>
        <font>
          <sz val="12"/>
          <color theme="1"/>
          <name val="Calibri"/>
          <family val="2"/>
          <charset val="238"/>
          <scheme val="minor"/>
        </font>
      </dxf>
    </rfmt>
  </rrc>
  <rrc rId="5080" sId="1" ref="A67:XFD67" action="deleteRow">
    <undo index="65535" exp="area" ref3D="1" dr="$H$1:$N$1048576" dn="Z_65B035E3_87FA_46C5_996E_864F2C8D0EBC_.wvu.Cols" sId="1"/>
    <rfmt sheetId="1" xfDxf="1" sqref="A67:XFD67" start="0" length="0">
      <dxf>
        <numFmt numFmtId="4" formatCode="#,##0.00"/>
      </dxf>
    </rfmt>
    <rfmt sheetId="1" sqref="A6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67"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7"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6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7">
        <f>S67/AE67*100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7">
        <f>T67+U67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7">
        <f>W67+X67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7">
        <f>Z67+AA67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67">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7">
        <f>S67+V67+Y67+AB67</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67">
        <f>AE67+AF67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67"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L67" start="0" length="0">
      <dxf>
        <font>
          <sz val="12"/>
          <color theme="1"/>
          <name val="Calibri"/>
          <family val="2"/>
          <charset val="238"/>
          <scheme val="minor"/>
        </font>
      </dxf>
    </rfmt>
  </rrc>
  <rrc rId="5081" sId="1" ref="A67:XFD67" action="deleteRow">
    <undo index="65535" exp="area" ref3D="1" dr="$H$1:$N$1048576" dn="Z_65B035E3_87FA_46C5_996E_864F2C8D0EBC_.wvu.Cols" sId="1"/>
    <rfmt sheetId="1" xfDxf="1" sqref="A67:XFD67" start="0" length="0">
      <dxf>
        <numFmt numFmtId="4" formatCode="#,##0.00"/>
      </dxf>
    </rfmt>
    <rfmt sheetId="1" sqref="A6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67"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6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7" start="0" length="0">
      <dxf>
        <font>
          <sz val="12"/>
          <color auto="1"/>
          <name val="Calibri"/>
          <family val="2"/>
          <charset val="238"/>
          <scheme val="minor"/>
        </font>
        <alignment horizontal="left" vertical="top" wrapText="1"/>
        <border outline="0">
          <left style="thin">
            <color indexed="64"/>
          </left>
          <right style="thin">
            <color indexed="64"/>
          </right>
          <top style="thin">
            <color indexed="64"/>
          </top>
          <bottom style="thin">
            <color indexed="64"/>
          </bottom>
        </border>
      </dxf>
    </rfmt>
    <rfmt sheetId="1" sqref="K6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67">
        <f>S67/AE67*100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7">
        <f>T67+U67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7">
        <f>W67+X67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W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7">
        <f>Z67+AA67</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Z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67">
        <v>0</v>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C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7"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7">
        <f>S67+V67+Y67+AB67</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G67">
        <f>AE67+AF67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6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J67" start="0" length="0">
      <dxf>
        <font>
          <sz val="12"/>
          <color auto="1"/>
          <name val="Calibri"/>
          <family val="2"/>
          <charset val="238"/>
          <scheme val="minor"/>
        </font>
        <alignment horizontal="right" vertical="center" wrapText="1"/>
        <border outline="0">
          <left style="thin">
            <color indexed="64"/>
          </left>
          <right style="thin">
            <color indexed="64"/>
          </right>
          <bottom style="thin">
            <color indexed="64"/>
          </bottom>
        </border>
      </dxf>
    </rfmt>
    <rfmt sheetId="1" sqref="AK67"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L67" start="0" length="0">
      <dxf>
        <font>
          <sz val="12"/>
          <color theme="1"/>
          <name val="Calibri"/>
          <family val="2"/>
          <charset val="238"/>
          <scheme val="minor"/>
        </font>
      </dxf>
    </rfmt>
  </rrc>
  <rrc rId="5082" sId="1" ref="A67:XFD67" action="deleteRow">
    <undo index="65535" exp="area" ref3D="1" dr="$H$1:$N$1048576" dn="Z_65B035E3_87FA_46C5_996E_864F2C8D0EBC_.wvu.Cols" sId="1"/>
    <rfmt sheetId="1" xfDxf="1" sqref="A67:XFD67" start="0" length="0"/>
    <rfmt sheetId="1" sqref="A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67" t="inlineStr">
        <is>
          <t>TOTAL DOLJ</t>
        </is>
      </nc>
      <ndxf>
        <font>
          <b/>
          <sz val="12"/>
          <color auto="1"/>
          <name val="Calibri"/>
          <family val="2"/>
          <charset val="238"/>
          <scheme val="minor"/>
        </font>
        <fill>
          <patternFill patternType="solid">
            <bgColor theme="9" tint="0.59999389629810485"/>
          </patternFill>
        </fill>
        <alignment horizontal="center" vertical="center" wrapText="1"/>
        <border outline="0">
          <top style="thin">
            <color indexed="64"/>
          </top>
          <bottom style="thin">
            <color indexed="64"/>
          </bottom>
        </border>
      </ndxf>
    </rcc>
    <rfmt sheetId="1" sqref="H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6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7">
        <f>SUM(S61:S65)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7">
        <f>SUM(T61:T65)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7">
        <f>SUM(U61:U65)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7">
        <f>SUM(V61:V65)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7">
        <f>SUM(W61:W65)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7">
        <f>SUM(X61:X65)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7">
        <f>SUM(Y61:Y65)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7">
        <f>SUM(Z61:Z66)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7">
        <f>SUM(AA61:AA66)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7">
        <f>SUM(AB61:AB65)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7">
        <f>SUM(AC61:AC65)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7">
        <f>SUM(AD61:AD65)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7">
        <f>SUM(AE61:AE65)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7">
        <f>SUM(AF61:AF65)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7">
        <f>SUM(AG61:AG65)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67"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67">
        <f>SUM(AI61:AI65)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7">
        <f>SUM(AJ61:AJ65)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7">
        <f>SUM(AK61:AK66)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67" start="0" length="0">
      <dxf>
        <font>
          <sz val="12"/>
          <color theme="1"/>
          <name val="Calibri"/>
          <family val="2"/>
          <charset val="238"/>
          <scheme val="minor"/>
        </font>
      </dxf>
    </rfmt>
  </rrc>
  <rrc rId="5083" sId="1" ref="A67:XFD67" action="deleteRow">
    <undo index="65535" exp="area" ref3D="1" dr="$H$1:$N$1048576" dn="Z_65B035E3_87FA_46C5_996E_864F2C8D0EBC_.wvu.Cols" sId="1"/>
    <rfmt sheetId="1" xfDxf="1" sqref="A67:XFD67" start="0" length="0"/>
    <rfmt sheetId="1" sqref="A6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7"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6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6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7" t="inlineStr">
        <is>
          <t>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6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67"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6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67" start="0" length="0">
      <dxf>
        <font>
          <sz val="12"/>
          <color theme="1"/>
          <name val="Calibri"/>
          <family val="2"/>
          <charset val="238"/>
          <scheme val="minor"/>
        </font>
      </dxf>
    </rfmt>
  </rrc>
  <rrc rId="5084" sId="1" ref="A71:XFD71" action="deleteRow">
    <undo index="65535" exp="area" ref3D="1" dr="$H$1:$N$1048576" dn="Z_65B035E3_87FA_46C5_996E_864F2C8D0EBC_.wvu.Cols" sId="1"/>
    <rfmt sheetId="1" xfDxf="1" sqref="A71:XFD71" start="0" length="0"/>
    <rfmt sheetId="1" sqref="A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B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7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7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1">
        <f>S71/AE71*100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O7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71"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71">
        <f>T71+U71</f>
      </nc>
      <ndxf>
        <font>
          <sz val="12"/>
          <color auto="1"/>
          <name val="Calibri"/>
          <family val="2"/>
          <charset val="238"/>
          <scheme val="minor"/>
        </font>
        <numFmt numFmtId="164" formatCode="_-* #,##0.00\ _l_e_i_-;\-* #,##0.00\ _l_e_i_-;_-* &quot;-&quot;??\ _l_e_i_-;_-@_-"/>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qref="T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1">
        <f>W71+X71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7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cc rId="0" sId="1" dxf="1">
      <nc r="Y71">
        <f>Z71+AA71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71" start="0" length="0">
      <dxf>
        <font>
          <sz val="12"/>
          <color theme="1"/>
          <name val="Calibri"/>
          <family val="2"/>
          <charset val="238"/>
          <scheme val="minor"/>
        </font>
        <numFmt numFmtId="164" formatCode="_-* #,##0.00\ _l_e_i_-;\-* #,##0.00\ _l_e_i_-;_-* &quot;-&quot;??\ _l_e_i_-;_-@_-"/>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A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1">
        <f>AC71+AD71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D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1">
        <f>S71+V71+Y71+AB71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cc rId="0" sId="1" s="1" dxf="1">
      <nc r="AG71">
        <f>AE71+AF71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5085" sId="1" ref="A71:XFD71" action="deleteRow">
    <undo index="65535" exp="area" ref3D="1" dr="$H$1:$N$1048576" dn="Z_65B035E3_87FA_46C5_996E_864F2C8D0EBC_.wvu.Cols" sId="1"/>
    <rfmt sheetId="1" xfDxf="1" sqref="A71:XFD71" start="0" length="0"/>
    <rfmt sheetId="1" sqref="A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B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7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7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1">
        <f>S71/AE71*100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O7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71"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71">
        <f>T71+U71</f>
      </nc>
      <ndxf>
        <font>
          <sz val="12"/>
          <color auto="1"/>
          <name val="Calibri"/>
          <family val="2"/>
          <charset val="238"/>
          <scheme val="minor"/>
        </font>
        <numFmt numFmtId="164" formatCode="_-* #,##0.00\ _l_e_i_-;\-* #,##0.00\ _l_e_i_-;_-* &quot;-&quot;??\ _l_e_i_-;_-@_-"/>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qref="T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1">
        <f>W71+X71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7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cc rId="0" sId="1" dxf="1">
      <nc r="Y71">
        <f>Z71+AA71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71" start="0" length="0">
      <dxf>
        <font>
          <sz val="12"/>
          <color theme="1"/>
          <name val="Calibri"/>
          <family val="2"/>
          <charset val="238"/>
          <scheme val="minor"/>
        </font>
        <numFmt numFmtId="164" formatCode="_-* #,##0.00\ _l_e_i_-;\-* #,##0.00\ _l_e_i_-;_-* &quot;-&quot;??\ _l_e_i_-;_-@_-"/>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A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1">
        <f>AC71+AD71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D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1">
        <f>S71+V71+Y71+AB71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cc rId="0" sId="1" s="1" dxf="1">
      <nc r="AG71">
        <f>AE71+AF71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5086" sId="1" ref="A71:XFD71" action="deleteRow">
    <undo index="65535" exp="area" dr="AK67:AK71" r="AK72" sId="1"/>
    <undo index="65535" exp="area" dr="AJ67:AJ71" r="AJ72" sId="1"/>
    <undo index="65535" exp="area" dr="AI67:AI71" r="AI72" sId="1"/>
    <undo index="65535" exp="area" dr="AG67:AG71" r="AG72" sId="1"/>
    <undo index="65535" exp="area" dr="AF67:AF71" r="AF72" sId="1"/>
    <undo index="65535" exp="area" dr="AE67:AE71" r="AE72" sId="1"/>
    <undo index="65535" exp="area" dr="AD67:AD71" r="AD72" sId="1"/>
    <undo index="65535" exp="area" dr="AC67:AC71" r="AC72" sId="1"/>
    <undo index="65535" exp="area" dr="AB67:AB71" r="AB72" sId="1"/>
    <undo index="65535" exp="area" dr="AA67:AA71" r="AA72" sId="1"/>
    <undo index="65535" exp="area" dr="Z67:Z71" r="Z72" sId="1"/>
    <undo index="65535" exp="area" dr="Y67:Y71" r="Y72" sId="1"/>
    <undo index="65535" exp="area" dr="X67:X71" r="X72" sId="1"/>
    <undo index="65535" exp="area" dr="W67:W71" r="W72" sId="1"/>
    <undo index="65535" exp="area" dr="V67:V71" r="V72" sId="1"/>
    <undo index="65535" exp="area" dr="U67:U71" r="U72" sId="1"/>
    <undo index="65535" exp="area" dr="T67:T71" r="T72" sId="1"/>
    <undo index="65535" exp="area" dr="S67:S71" r="S72" sId="1"/>
    <undo index="65535" exp="area" ref3D="1" dr="$H$1:$N$1048576" dn="Z_65B035E3_87FA_46C5_996E_864F2C8D0EBC_.wvu.Cols" sId="1"/>
    <rfmt sheetId="1" xfDxf="1" sqref="A71:XFD71" start="0" length="0"/>
    <rfmt sheetId="1" sqref="A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B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7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7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1">
        <f>S71/AE71*100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O7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R71" start="0" length="0">
      <dxf>
        <font>
          <sz val="12"/>
          <color auto="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dxf>
    </rfmt>
    <rcc rId="0" sId="1" dxf="1">
      <nc r="S71">
        <f>T71+U71</f>
      </nc>
      <ndxf>
        <font>
          <sz val="12"/>
          <color auto="1"/>
          <name val="Calibri"/>
          <family val="2"/>
          <charset val="238"/>
          <scheme val="minor"/>
        </font>
        <numFmt numFmtId="164" formatCode="_-* #,##0.00\ _l_e_i_-;\-* #,##0.00\ _l_e_i_-;_-* &quot;-&quot;??\ _l_e_i_-;_-@_-"/>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qref="T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1">
        <f>W71+X71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7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cc rId="0" sId="1" dxf="1">
      <nc r="Y71">
        <f>Z71+AA71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Z71" start="0" length="0">
      <dxf>
        <font>
          <sz val="12"/>
          <color theme="1"/>
          <name val="Calibri"/>
          <family val="2"/>
          <charset val="238"/>
          <scheme val="minor"/>
        </font>
        <numFmt numFmtId="164" formatCode="_-* #,##0.00\ _l_e_i_-;\-* #,##0.00\ _l_e_i_-;_-* &quot;-&quot;??\ _l_e_i_-;_-@_-"/>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A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1">
        <f>AC71+AD71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AD7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1">
        <f>S71+V71+Y71+AB71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cc rId="0" sId="1" s="1" dxf="1">
      <nc r="AG71">
        <f>AE71+AF71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1"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5087" sId="1" ref="A71:XFD71" action="deleteRow">
    <undo index="65535" exp="area" ref3D="1" dr="$H$1:$N$1048576" dn="Z_65B035E3_87FA_46C5_996E_864F2C8D0EBC_.wvu.Cols" sId="1"/>
    <rfmt sheetId="1" xfDxf="1" sqref="A71:XFD71" start="0" length="0"/>
    <rfmt sheetId="1" sqref="A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71" t="inlineStr">
        <is>
          <t>TOTAL GALAȚI</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7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L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1">
        <f>SUM(S67:S70)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1">
        <f>SUM(T67:T70)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1">
        <f>SUM(U67:U70)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1">
        <f>SUM(V67:V70)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1">
        <f>SUM(W67:W70)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1">
        <f>SUM(X67:X70)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1">
        <f>SUM(Y67:Y70)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1">
        <f>SUM(Z67:Z70)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1">
        <f>SUM(AA67:AA70)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1">
        <f>SUM(AB67:AB70)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1">
        <f>SUM(AC67:AC70)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1">
        <f>SUM(AD67:AD70)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1">
        <f>SUM(AE67:AE70)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1">
        <f>SUM(AF67:AF70)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1">
        <f>SUM(AG67:AG70)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71"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71">
        <f>SUM(AI67:AI70)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1">
        <f>SUM(AJ67:AJ70)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1">
        <f>SUM(AK67:AK70)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1" start="0" length="0">
      <dxf>
        <font>
          <sz val="12"/>
          <color theme="1"/>
          <name val="Calibri"/>
          <family val="2"/>
          <charset val="238"/>
          <scheme val="minor"/>
        </font>
      </dxf>
    </rfmt>
  </rrc>
  <rrc rId="5088" sId="1" ref="A71:XFD71" action="deleteRow">
    <undo index="65535" exp="area" ref3D="1" dr="$H$1:$N$1048576" dn="Z_65B035E3_87FA_46C5_996E_864F2C8D0EBC_.wvu.Cols" sId="1"/>
    <rfmt sheetId="1" xfDxf="1" sqref="A71:XFD71" start="0" length="0"/>
    <rfmt sheetId="1" sqref="A7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1" t="inlineStr">
        <is>
          <t>GIURGIU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1">
        <f>S71+V71+Y71+AB71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1">
        <f>AE71+AF71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5089" sId="1" ref="A75:XFD75" action="deleteRow">
    <undo index="65535" exp="area" ref3D="1" dr="$H$1:$N$1048576" dn="Z_65B035E3_87FA_46C5_996E_864F2C8D0EBC_.wvu.Cols" sId="1"/>
    <rfmt sheetId="1" xfDxf="1" sqref="A75:XFD75" start="0" length="0"/>
    <rfmt sheetId="1" sqref="A7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5"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75" start="0" length="0">
      <dxf>
        <font>
          <sz val="12"/>
          <color theme="1"/>
          <name val="Calibri"/>
          <family val="2"/>
          <charset val="238"/>
          <scheme val="minor"/>
        </font>
        <fill>
          <patternFill patternType="solid">
            <bgColor rgb="FFFFFF00"/>
          </patternFill>
        </fill>
        <border outline="0">
          <left style="thin">
            <color indexed="64"/>
          </left>
          <right style="thin">
            <color indexed="64"/>
          </right>
          <top style="thin">
            <color indexed="64"/>
          </top>
          <bottom style="thin">
            <color indexed="64"/>
          </bottom>
        </border>
      </dxf>
    </rfmt>
    <rfmt sheetId="1" sqref="G75"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H75" start="0" length="0">
      <dxf>
        <font>
          <sz val="12"/>
          <color auto="1"/>
          <name val="Calibri"/>
          <family val="2"/>
          <charset val="1"/>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I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75"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7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5">
        <f>S75/AE75*100</f>
      </nc>
      <ndxf>
        <font>
          <sz val="12"/>
          <color auto="1"/>
          <name val="Calibri"/>
          <family val="2"/>
          <charset val="238"/>
          <scheme val="minor"/>
        </font>
        <numFmt numFmtId="165" formatCode="0.00000000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qref="N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7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75"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7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1" sqref="S7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75" start="0" length="0">
      <dxf>
        <font>
          <sz val="12"/>
          <color auto="1"/>
          <name val="Calibri"/>
          <family val="2"/>
          <charset val="238"/>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W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5">
        <f>Z75+AA75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75"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75"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5">
        <f>AC75+AD75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5">
        <f>S75+V75+Y75+AB75</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5">
        <f>AE75+AF75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7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L75" start="0" length="0">
      <dxf>
        <font>
          <sz val="12"/>
          <color theme="1"/>
          <name val="Calibri"/>
          <family val="2"/>
          <charset val="238"/>
          <scheme val="minor"/>
        </font>
      </dxf>
    </rfmt>
  </rrc>
  <rrc rId="5090" sId="1" ref="A75:XFD75" action="deleteRow">
    <undo index="65535" exp="area" ref3D="1" dr="$H$1:$N$1048576" dn="Z_65B035E3_87FA_46C5_996E_864F2C8D0EBC_.wvu.Cols" sId="1"/>
    <rfmt sheetId="1" xfDxf="1" sqref="A75:XFD75" start="0" length="0"/>
    <rfmt sheetId="1" sqref="A7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5"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75" start="0" length="0">
      <dxf>
        <font>
          <sz val="12"/>
          <color theme="1"/>
          <name val="Calibri"/>
          <family val="2"/>
          <charset val="238"/>
          <scheme val="minor"/>
        </font>
        <fill>
          <patternFill patternType="solid">
            <bgColor rgb="FFFFFF00"/>
          </patternFill>
        </fill>
        <border outline="0">
          <left style="thin">
            <color indexed="64"/>
          </left>
          <right style="thin">
            <color indexed="64"/>
          </right>
          <top style="thin">
            <color indexed="64"/>
          </top>
          <bottom style="thin">
            <color indexed="64"/>
          </bottom>
        </border>
      </dxf>
    </rfmt>
    <rfmt sheetId="1" sqref="G75" start="0" length="0">
      <dxf>
        <font>
          <sz val="12"/>
          <color auto="1"/>
          <name val="Calibri"/>
          <family val="2"/>
          <charset val="238"/>
          <scheme val="minor"/>
        </font>
        <fill>
          <patternFill patternType="solid">
            <bgColor theme="0"/>
          </patternFill>
        </fill>
        <alignment horizontal="center" vertical="center" wrapText="1"/>
        <border outline="0">
          <right style="thin">
            <color indexed="64"/>
          </right>
          <top style="thin">
            <color indexed="64"/>
          </top>
          <bottom style="thin">
            <color indexed="64"/>
          </bottom>
        </border>
      </dxf>
    </rfmt>
    <rfmt sheetId="1" sqref="H75" start="0" length="0">
      <dxf>
        <font>
          <sz val="12"/>
          <color auto="1"/>
          <name val="Calibri"/>
          <family val="2"/>
          <charset val="1"/>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I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75"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7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75">
        <f>S75/AE75*100</f>
      </nc>
      <ndxf>
        <font>
          <sz val="12"/>
          <color auto="1"/>
          <name val="Calibri"/>
          <family val="2"/>
          <charset val="238"/>
          <scheme val="minor"/>
        </font>
        <numFmt numFmtId="165" formatCode="0.00000000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qref="N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7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75"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7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1" sqref="S7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75" start="0" length="0">
      <dxf>
        <font>
          <sz val="12"/>
          <color auto="1"/>
          <name val="Calibri"/>
          <family val="2"/>
          <charset val="238"/>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W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5">
        <f>Z75+AA75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75"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75"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5">
        <f>AC75+AD75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5">
        <f>S75+V75+Y75+AB75</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5">
        <f>AE75+AF75</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7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7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L75" start="0" length="0">
      <dxf>
        <font>
          <sz val="12"/>
          <color theme="1"/>
          <name val="Calibri"/>
          <family val="2"/>
          <charset val="238"/>
          <scheme val="minor"/>
        </font>
      </dxf>
    </rfmt>
  </rrc>
  <rrc rId="5091" sId="1" ref="A75:XFD75" action="deleteRow">
    <undo index="65535" exp="area" ref3D="1" dr="$H$1:$N$1048576" dn="Z_65B035E3_87FA_46C5_996E_864F2C8D0EBC_.wvu.Cols" sId="1"/>
    <rfmt sheetId="1" xfDxf="1" sqref="A75:XFD75" start="0" length="0"/>
    <rfmt sheetId="1" sqref="A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75" t="inlineStr">
        <is>
          <t>TOTAL GIURGIU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7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L7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5">
        <f>SUM(S71:S73)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5">
        <f>SUM(T71:T73)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5">
        <f>SUM(U71:U74)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5">
        <f>SUM(V71:V73)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5">
        <f>SUM(W71:W74)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5">
        <f>SUM(X71:X73)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5">
        <f>SUM(Y71:Y73)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5">
        <f>SUM(Z71:Z74)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5">
        <f>SUM(AA71:AA74)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5">
        <f>SUM(AB71:AB73)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5">
        <f>SUM(AC71:AC73)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5">
        <f>SUM(AD71:AD73)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5">
        <f>SUM(AE71:AE73)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5">
        <f>SUM(AF71:AF73)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5">
        <f>SUM(AG71:AG73)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75"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75">
        <f>SUM(AI71:AI73)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5">
        <f>SUM(AJ71:AJ73)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5">
        <f>SUM(AK71:AK73)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5" start="0" length="0">
      <dxf>
        <font>
          <sz val="12"/>
          <color theme="1"/>
          <name val="Calibri"/>
          <family val="2"/>
          <charset val="238"/>
          <scheme val="minor"/>
        </font>
      </dxf>
    </rfmt>
  </rrc>
  <rrc rId="5092" sId="1" ref="A75:XFD75" action="deleteRow">
    <undo index="65535" exp="area" ref3D="1" dr="$H$1:$N$1048576" dn="Z_65B035E3_87FA_46C5_996E_864F2C8D0EBC_.wvu.Cols" sId="1"/>
    <rfmt sheetId="1" xfDxf="1" sqref="A75:XFD75" start="0" length="0"/>
    <rfmt sheetId="1" sqref="A7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5"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7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5" t="inlineStr">
        <is>
          <t>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75"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5"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7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5" start="0" length="0">
      <dxf>
        <font>
          <sz val="12"/>
          <color theme="1"/>
          <name val="Calibri"/>
          <family val="2"/>
          <charset val="238"/>
          <scheme val="minor"/>
        </font>
      </dxf>
    </rfmt>
  </rrc>
  <rrc rId="5093" sId="1" ref="A81:XFD81" action="deleteRow">
    <undo index="65535" exp="area" ref3D="1" dr="$H$1:$N$1048576" dn="Z_65B035E3_87FA_46C5_996E_864F2C8D0EBC_.wvu.Cols" sId="1"/>
    <rfmt sheetId="1" xfDxf="1" sqref="A81:XFD81" start="0" length="0"/>
    <rfmt sheetId="1" sqref="A8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1">
        <f>S81/AE81*100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81">
        <f>T81+U81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81"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1"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81">
        <f>W81+X81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8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8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81">
        <f>Z81+AA81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8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81">
        <f>AC81+AD81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8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81">
        <f>S81+V81+Y81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81">
        <f>AE81+AF81+AB81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1" start="0" length="0">
      <dxf>
        <font>
          <sz val="12"/>
          <color auto="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L81" start="0" length="0">
      <dxf>
        <font>
          <sz val="12"/>
          <color theme="1"/>
          <name val="Calibri"/>
          <family val="2"/>
          <charset val="238"/>
          <scheme val="minor"/>
        </font>
      </dxf>
    </rfmt>
  </rrc>
  <rrc rId="5094" sId="1" ref="A81:XFD81" action="deleteRow">
    <undo index="65535" exp="area" ref3D="1" dr="$H$1:$N$1048576" dn="Z_65B035E3_87FA_46C5_996E_864F2C8D0EBC_.wvu.Cols" sId="1"/>
    <rfmt sheetId="1" xfDxf="1" sqref="A81:XFD81" start="0" length="0"/>
    <rfmt sheetId="1" sqref="A8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1">
        <f>S81/AE81*100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81">
        <f>T81+U81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81"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1"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81">
        <f>W81+X81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8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8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81">
        <f>Z81+AA81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8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81">
        <f>AC81+AD81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8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81">
        <f>S81+V81+Y81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81">
        <f>AE81+AF81+AB81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1" start="0" length="0">
      <dxf>
        <font>
          <sz val="12"/>
          <color auto="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L81" start="0" length="0">
      <dxf>
        <font>
          <sz val="12"/>
          <color theme="1"/>
          <name val="Calibri"/>
          <family val="2"/>
          <charset val="238"/>
          <scheme val="minor"/>
        </font>
      </dxf>
    </rfmt>
  </rrc>
  <rrc rId="5095" sId="1" ref="A81:XFD81" action="deleteRow">
    <undo index="65535" exp="area" ref3D="1" dr="$H$1:$N$1048576" dn="Z_65B035E3_87FA_46C5_996E_864F2C8D0EBC_.wvu.Cols" sId="1"/>
    <rfmt sheetId="1" xfDxf="1" sqref="A81:XFD81" start="0" length="0"/>
    <rfmt sheetId="1" sqref="A8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1">
        <f>S81/AE81*100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81">
        <f>T81+U81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81"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1"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81">
        <f>W81+X81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8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8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81">
        <f>Z81+AA81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81"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81">
        <f>AC81+AD81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8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81">
        <f>S81+V81+Y81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81">
        <f>AE81+AF81+AB81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1" start="0" length="0">
      <dxf>
        <font>
          <sz val="12"/>
          <color auto="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L81" start="0" length="0">
      <dxf>
        <font>
          <sz val="12"/>
          <color theme="1"/>
          <name val="Calibri"/>
          <family val="2"/>
          <charset val="238"/>
          <scheme val="minor"/>
        </font>
      </dxf>
    </rfmt>
  </rrc>
  <rrc rId="5096" sId="1" ref="A81:XFD81" action="deleteRow">
    <undo index="65535" exp="area" ref3D="1" dr="$H$1:$N$1048576" dn="Z_65B035E3_87FA_46C5_996E_864F2C8D0EBC_.wvu.Cols" sId="1"/>
    <rfmt sheetId="1" xfDxf="1" sqref="A81:XFD81" start="0" length="0"/>
    <rfmt sheetId="1" sqref="A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81" t="inlineStr">
        <is>
          <t>TOTAL GORJ</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81">
        <f>SUM(S75:S79)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81">
        <f>SUM(T75:T80)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81">
        <f>SUM(U75:U80)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81">
        <f>SUM(V75:V79)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81">
        <f>SUM(W75:W80)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81">
        <f>SUM(X75:X80)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81">
        <f>SUM(Y75:Y79)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81">
        <f>SUM(Z75:Z80)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81">
        <f>SUM(AA75:AA80)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81">
        <f>SUM(AB75:AB79)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81">
        <f>SUM(AC75:AC79)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81">
        <f>SUM(AD75:AD79)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81">
        <f>SUM(AE75:AE79)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81">
        <f>SUM(AF75:AF80)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81">
        <f>SUM(AG75:AG79)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81"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81">
        <f>SUM(AI75:AI79)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81">
        <f>SUM(AJ75:AJ79)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81">
        <f>SUM(AK75:AK79)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81" start="0" length="0">
      <dxf>
        <font>
          <sz val="12"/>
          <color theme="1"/>
          <name val="Calibri"/>
          <family val="2"/>
          <charset val="238"/>
          <scheme val="minor"/>
        </font>
      </dxf>
    </rfmt>
  </rrc>
  <rrc rId="5097" sId="1" ref="A81:XFD81" action="deleteRow">
    <undo index="65535" exp="area" ref3D="1" dr="$H$1:$N$1048576" dn="Z_65B035E3_87FA_46C5_996E_864F2C8D0EBC_.wvu.Cols" sId="1"/>
    <rfmt sheetId="1" xfDxf="1" sqref="A81:XFD81" start="0" length="0"/>
    <rfmt sheetId="1" sqref="A8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81" t="inlineStr">
        <is>
          <t>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8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U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8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1" start="0" length="0">
      <dxf>
        <font>
          <sz val="12"/>
          <color theme="1"/>
          <name val="Calibri"/>
          <family val="2"/>
          <charset val="238"/>
          <scheme val="minor"/>
        </font>
      </dxf>
    </rfmt>
  </rrc>
  <rrc rId="5098" sId="1" ref="A83:XFD83" action="deleteRow">
    <undo index="65535" exp="area" ref3D="1" dr="$H$1:$N$1048576" dn="Z_65B035E3_87FA_46C5_996E_864F2C8D0EBC_.wvu.Cols" sId="1"/>
    <rfmt sheetId="1" xfDxf="1" sqref="A83:XFD83" start="0" length="0"/>
    <rcc rId="0" sId="1" dxf="1">
      <nc r="A83">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8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3">
        <f>S83/AE83*100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3"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3" start="0" length="0">
      <dxf>
        <font>
          <sz val="12"/>
          <color theme="1"/>
          <name val="Calibri"/>
          <family val="2"/>
          <charset val="238"/>
          <scheme val="minor"/>
        </font>
      </dxf>
    </rfmt>
  </rrc>
  <rrc rId="5099" sId="1" ref="A83:XFD83" action="deleteRow">
    <undo index="65535" exp="area" ref3D="1" dr="$H$1:$N$1048576" dn="Z_65B035E3_87FA_46C5_996E_864F2C8D0EBC_.wvu.Cols" sId="1"/>
    <rfmt sheetId="1" xfDxf="1" sqref="A83:XFD83" start="0" length="0"/>
    <rfmt sheetId="1" sqref="A8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3">
        <f>S83/AE83*100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3"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3" start="0" length="0">
      <dxf>
        <font>
          <sz val="12"/>
          <color theme="1"/>
          <name val="Calibri"/>
          <family val="2"/>
          <charset val="238"/>
          <scheme val="minor"/>
        </font>
      </dxf>
    </rfmt>
  </rrc>
  <rrc rId="5100" sId="1" ref="A83:XFD83" action="deleteRow">
    <undo index="65535" exp="area" ref3D="1" dr="$H$1:$N$1048576" dn="Z_65B035E3_87FA_46C5_996E_864F2C8D0EBC_.wvu.Cols" sId="1"/>
    <rfmt sheetId="1" xfDxf="1" sqref="A83:XFD83" start="0" length="0"/>
    <rfmt sheetId="1" sqref="A8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3">
        <f>S83/AE83*100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3"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3" start="0" length="0">
      <dxf>
        <font>
          <sz val="12"/>
          <color theme="1"/>
          <name val="Calibri"/>
          <family val="2"/>
          <charset val="238"/>
          <scheme val="minor"/>
        </font>
      </dxf>
    </rfmt>
  </rrc>
  <rrc rId="5101" sId="1" ref="A83:XFD83" action="deleteRow">
    <undo index="65535" exp="area" dr="AK81:AK83" r="AK84" sId="1"/>
    <undo index="65535" exp="area" dr="AJ81:AJ83" r="AJ84" sId="1"/>
    <undo index="65535" exp="area" dr="AI81:AI83" r="AI84" sId="1"/>
    <undo index="65535" exp="area" dr="AG81:AG83" r="AG84" sId="1"/>
    <undo index="65535" exp="area" dr="AF81:AF83" r="AF84" sId="1"/>
    <undo index="65535" exp="area" dr="AE81:AE83" r="AE84" sId="1"/>
    <undo index="65535" exp="area" dr="AD81:AD83" r="AD84" sId="1"/>
    <undo index="65535" exp="area" dr="AC81:AC83" r="AC84" sId="1"/>
    <undo index="65535" exp="area" dr="AB81:AB83" r="AB84" sId="1"/>
    <undo index="65535" exp="area" dr="AA81:AA83" r="AA84" sId="1"/>
    <undo index="65535" exp="area" dr="Z81:Z83" r="Z84" sId="1"/>
    <undo index="65535" exp="area" dr="Y81:Y83" r="Y84" sId="1"/>
    <undo index="65535" exp="area" dr="X81:X83" r="X84" sId="1"/>
    <undo index="65535" exp="area" dr="W81:W83" r="W84" sId="1"/>
    <undo index="65535" exp="area" dr="V81:V83" r="V84" sId="1"/>
    <undo index="65535" exp="area" dr="U81:U83" r="U84" sId="1"/>
    <undo index="65535" exp="area" dr="T81:T83" r="T84" sId="1"/>
    <undo index="65535" exp="area" dr="S81:S83" r="S84" sId="1"/>
    <undo index="65535" exp="area" ref3D="1" dr="$H$1:$N$1048576" dn="Z_65B035E3_87FA_46C5_996E_864F2C8D0EBC_.wvu.Cols" sId="1"/>
    <rfmt sheetId="1" xfDxf="1" sqref="A83:XFD83" start="0" length="0"/>
    <rfmt sheetId="1" sqref="A8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3">
        <f>S83/AE83*100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3"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3" start="0" length="0">
      <dxf>
        <font>
          <sz val="12"/>
          <color theme="1"/>
          <name val="Calibri"/>
          <family val="2"/>
          <charset val="238"/>
          <scheme val="minor"/>
        </font>
      </dxf>
    </rfmt>
  </rrc>
  <rrc rId="5102" sId="1" ref="A83:XFD83" action="deleteRow">
    <undo index="65535" exp="area" ref3D="1" dr="$H$1:$N$1048576" dn="Z_65B035E3_87FA_46C5_996E_864F2C8D0EBC_.wvu.Cols" sId="1"/>
    <rfmt sheetId="1" xfDxf="1" sqref="A83:XFD83" start="0" length="0"/>
    <rfmt sheetId="1" sqref="A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83" t="inlineStr">
        <is>
          <t>TOTAL HARGHITA</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8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8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83">
        <f>SUM(S81:S82)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83">
        <f>SUM(T81:T82)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83">
        <f>SUM(U81:U82)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83">
        <f>SUM(V81:V82)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83">
        <f>SUM(W81:W82)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83">
        <f>SUM(X81:X82)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83">
        <f>SUM(Y81:Y82)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83">
        <f>SUM(Z81:Z82)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83">
        <f>SUM(AA81:AA82)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83">
        <f>SUM(AB81:AB82)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83">
        <f>SUM(AC81:AC82)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83">
        <f>SUM(AD81:AD82)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83">
        <f>SUM(AE81:AE82)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83">
        <f>SUM(AF81:AF82)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83">
        <f>SUM(AG81:AG82)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83"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83">
        <f>SUM(AI81:AI82)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83">
        <f>SUM(AJ81:AJ82)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83">
        <f>SUM(AK81:AK82)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83" start="0" length="0">
      <dxf>
        <font>
          <sz val="12"/>
          <color theme="1"/>
          <name val="Calibri"/>
          <family val="2"/>
          <charset val="238"/>
          <scheme val="minor"/>
        </font>
      </dxf>
    </rfmt>
  </rrc>
  <rrc rId="5103" sId="1" ref="A83:XFD83" action="deleteRow">
    <undo index="65535" exp="area" ref3D="1" dr="$H$1:$N$1048576" dn="Z_65B035E3_87FA_46C5_996E_864F2C8D0EBC_.wvu.Cols" sId="1"/>
    <rfmt sheetId="1" xfDxf="1" sqref="A83:XFD83" start="0" length="0"/>
    <rfmt sheetId="1" sqref="A8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83" t="inlineStr">
        <is>
          <t>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8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83">
        <f>W83+X83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8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3"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3" start="0" length="0">
      <dxf>
        <font>
          <sz val="12"/>
          <color theme="1"/>
          <name val="Calibri"/>
          <family val="2"/>
          <charset val="238"/>
          <scheme val="minor"/>
        </font>
      </dxf>
    </rfmt>
  </rrc>
  <rrc rId="5104" sId="1" ref="A87:XFD87" action="deleteRow">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7">
        <f>S87/AE87*100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7"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7" start="0" length="0">
      <dxf>
        <font>
          <sz val="12"/>
          <color theme="1"/>
          <name val="Calibri"/>
          <family val="2"/>
          <charset val="238"/>
          <scheme val="minor"/>
        </font>
      </dxf>
    </rfmt>
  </rrc>
  <rrc rId="5105" sId="1" ref="A87:XFD87" action="deleteRow">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7">
        <f>S87/AE87*100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7"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7" start="0" length="0">
      <dxf>
        <font>
          <sz val="12"/>
          <color theme="1"/>
          <name val="Calibri"/>
          <family val="2"/>
          <charset val="238"/>
          <scheme val="minor"/>
        </font>
      </dxf>
    </rfmt>
  </rrc>
  <rrc rId="5106" sId="1" ref="A87:XFD87" action="deleteRow">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87">
        <f>S87/AE87*100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8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7"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7" start="0" length="0">
      <dxf>
        <font>
          <sz val="12"/>
          <color theme="1"/>
          <name val="Calibri"/>
          <family val="2"/>
          <charset val="238"/>
          <scheme val="minor"/>
        </font>
      </dxf>
    </rfmt>
  </rrc>
  <rrc rId="5107" sId="1" ref="A87:XFD87" action="deleteRow">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87" t="inlineStr">
        <is>
          <t>TOTAL HUNEDOARA</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87">
        <f>SUM(S83:S85)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87">
        <f>SUM(T83:T85)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87">
        <f>SUM(U83:U85)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87">
        <f>SUM(V83:V85)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87">
        <f>SUM(W83:W85)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87">
        <f>SUM(X83:X85)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87">
        <f>SUM(Y83:Y85)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87">
        <f>SUM(Z83:Z85)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87">
        <f>SUM(AA83:AA85)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87">
        <f>SUM(AB83:AB85)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87">
        <f>SUM(AC83:AC85)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87">
        <f>SUM(AD83:AD85)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87">
        <f>SUM(AE83:AE85)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87">
        <f>SUM(AF83:AF85)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87">
        <f>SUM(AG83:AG85)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87"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87">
        <f>SUM(AI83:AI85)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87">
        <f>SUM(AJ83:AJ85)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87">
        <f>SUM(AK83:AK85)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87" start="0" length="0">
      <dxf>
        <font>
          <sz val="12"/>
          <color theme="1"/>
          <name val="Calibri"/>
          <family val="2"/>
          <charset val="238"/>
          <scheme val="minor"/>
        </font>
      </dxf>
    </rfmt>
  </rrc>
  <rrc rId="5108" sId="1" ref="A87:XFD87" action="deleteRow">
    <undo index="65535" exp="area" ref3D="1" dr="$H$1:$N$1048576" dn="Z_65B035E3_87FA_46C5_996E_864F2C8D0EBC_.wvu.Cols" sId="1"/>
    <rfmt sheetId="1" xfDxf="1" sqref="A87:XFD87" start="0" length="0"/>
    <rfmt sheetId="1" sqref="A8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7"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8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87" t="inlineStr">
        <is>
          <t>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8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8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7"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8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7" start="0" length="0">
      <dxf>
        <font>
          <sz val="12"/>
          <color theme="1"/>
          <name val="Calibri"/>
          <family val="2"/>
          <charset val="238"/>
          <scheme val="minor"/>
        </font>
      </dxf>
    </rfmt>
  </rrc>
  <rrc rId="5109"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1" start="0" length="0">
      <dxf>
        <font>
          <sz val="12"/>
          <color theme="1"/>
          <name val="Calibri"/>
          <family val="2"/>
          <charset val="238"/>
          <scheme val="minor"/>
        </font>
      </dxf>
    </rfmt>
  </rrc>
  <rrc rId="5110"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1" start="0" length="0">
      <dxf>
        <font>
          <sz val="12"/>
          <color theme="1"/>
          <name val="Calibri"/>
          <family val="2"/>
          <charset val="238"/>
          <scheme val="minor"/>
        </font>
      </dxf>
    </rfmt>
  </rrc>
  <rrc rId="5111"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1" start="0" length="0">
      <dxf>
        <font>
          <sz val="12"/>
          <color theme="1"/>
          <name val="Calibri"/>
          <family val="2"/>
          <charset val="238"/>
          <scheme val="minor"/>
        </font>
      </dxf>
    </rfmt>
  </rrc>
  <rrc rId="5112"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1" start="0" length="0">
      <dxf>
        <font>
          <sz val="12"/>
          <color theme="1"/>
          <name val="Calibri"/>
          <family val="2"/>
          <charset val="238"/>
          <scheme val="minor"/>
        </font>
      </dxf>
    </rfmt>
  </rrc>
  <rrc rId="5113"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91" t="inlineStr">
        <is>
          <t>TOTAL IALOMIȚA</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91">
        <f>SUM(S87:S89)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91">
        <f>SUM(T87:T89)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91">
        <f>SUM(U87:U89)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91">
        <f>SUM(V87:V89)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91">
        <f>SUM(W87:W89)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91">
        <f>SUM(X87:X89)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91">
        <f>SUM(Y87:Y89)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91">
        <f>SUM(Z87:Z89)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91">
        <f>SUM(AA87:AA89)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91">
        <f>SUM(AB87:AB89)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91">
        <f>SUM(AC87:AC89)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91">
        <f>SUM(AD87:AD89)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91">
        <f>SUM(AE87:AE89)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91">
        <f>SUM(AF87:AF89)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91">
        <f>SUM(AG87:AG89)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91"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91">
        <f>SUM(AI87:AI89)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91">
        <f>SUM(AJ87:AJ89)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91">
        <f>SUM(AK87:AK89)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91" start="0" length="0">
      <dxf>
        <font>
          <sz val="12"/>
          <color theme="1"/>
          <name val="Calibri"/>
          <family val="2"/>
          <charset val="238"/>
          <scheme val="minor"/>
        </font>
      </dxf>
    </rfmt>
  </rrc>
  <rrc rId="5114" sId="1" ref="A91:XFD91" action="deleteRow">
    <undo index="65535" exp="area" ref3D="1" dr="$H$1:$N$1048576" dn="Z_65B035E3_87FA_46C5_996E_864F2C8D0EBC_.wvu.Cols" sId="1"/>
    <rfmt sheetId="1" xfDxf="1" sqref="A91:XFD91" start="0" length="0"/>
    <rfmt sheetId="1" sqref="A9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1" t="inlineStr">
        <is>
          <t>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1" start="0" length="0">
      <dxf>
        <font>
          <sz val="12"/>
          <color theme="1"/>
          <name val="Calibri"/>
          <family val="2"/>
          <charset val="238"/>
          <scheme val="minor"/>
        </font>
      </dxf>
    </rfmt>
  </rrc>
  <rrc rId="5115" sId="1" ref="A91:XFD91" action="deleteRow">
    <undo index="65535" exp="area" dr="AK91:AK93" r="AK94" sId="1"/>
    <undo index="65535" exp="area" dr="AJ91:AJ93" r="AJ94" sId="1"/>
    <undo index="65535" exp="area" dr="AI91:AI93" r="AI94" sId="1"/>
    <undo index="65535" exp="area" dr="AG91:AG93" r="AG94" sId="1"/>
    <undo index="65535" exp="area" dr="AF91:AF93" r="AF94" sId="1"/>
    <undo index="65535" exp="area" dr="AE91:AE93" r="AE94" sId="1"/>
    <undo index="65535" exp="area" dr="AD91:AD93" r="AD94" sId="1"/>
    <undo index="65535" exp="area" dr="AC91:AC93" r="AC94" sId="1"/>
    <undo index="65535" exp="area" dr="AB91:AB93" r="AB94" sId="1"/>
    <undo index="65535" exp="area" dr="AA91:AA93" r="AA94" sId="1"/>
    <undo index="65535" exp="area" dr="Z91:Z93" r="Z94" sId="1"/>
    <undo index="65535" exp="area" dr="Y91:Y93" r="Y94" sId="1"/>
    <undo index="65535" exp="area" dr="X91:X93" r="X94" sId="1"/>
    <undo index="65535" exp="area" dr="W91:W93" r="W94" sId="1"/>
    <undo index="65535" exp="area" dr="V91:V93" r="V94" sId="1"/>
    <undo index="65535" exp="area" dr="U91:U93" r="U94" sId="1"/>
    <undo index="65535" exp="area" dr="T91:T93" r="T94" sId="1"/>
    <undo index="65535" exp="area" dr="S91:S93" r="S94" sId="1"/>
    <undo index="65535" exp="area" ref3D="1" dr="$H$1:$N$1048576" dn="Z_65B035E3_87FA_46C5_996E_864F2C8D0EBC_.wvu.Cols" sId="1"/>
    <rfmt sheetId="1" xfDxf="1" sqref="A91:XFD91" start="0" length="0"/>
    <rcc rId="0" sId="1" dxf="1">
      <nc r="A91">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9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1">
        <f>T91+U91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1">
        <f>W91+X91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1">
        <f>AC91+AD91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1">
        <f>S91+V91+Y91+AB91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1">
        <f>AE91+AF91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1" start="0" length="0">
      <dxf>
        <font>
          <sz val="12"/>
          <color theme="1"/>
          <name val="Calibri"/>
          <family val="2"/>
          <charset val="238"/>
          <scheme val="minor"/>
        </font>
      </dxf>
    </rfmt>
  </rrc>
  <rrc rId="5116" sId="1" ref="A91:XFD91" action="deleteRow">
    <undo index="65535" exp="area" dr="AK91:AK92" r="AK93" sId="1"/>
    <undo index="65535" exp="area" dr="AJ91:AJ92" r="AJ93" sId="1"/>
    <undo index="65535" exp="area" dr="AI91:AI92" r="AI93" sId="1"/>
    <undo index="65535" exp="area" dr="AG91:AG92" r="AG93" sId="1"/>
    <undo index="65535" exp="area" dr="AF91:AF92" r="AF93" sId="1"/>
    <undo index="65535" exp="area" dr="AE91:AE92" r="AE93" sId="1"/>
    <undo index="65535" exp="area" dr="AD91:AD92" r="AD93" sId="1"/>
    <undo index="65535" exp="area" dr="AC91:AC92" r="AC93" sId="1"/>
    <undo index="65535" exp="area" dr="AB91:AB92" r="AB93" sId="1"/>
    <undo index="65535" exp="area" dr="AA91:AA92" r="AA93" sId="1"/>
    <undo index="65535" exp="area" dr="Z91:Z92" r="Z93" sId="1"/>
    <undo index="65535" exp="area" dr="Y91:Y92" r="Y93" sId="1"/>
    <undo index="65535" exp="area" dr="X91:X92" r="X93" sId="1"/>
    <undo index="65535" exp="area" dr="W91:W92" r="W93" sId="1"/>
    <undo index="65535" exp="area" dr="V91:V92" r="V93" sId="1"/>
    <undo index="65535" exp="area" dr="U91:U92" r="U93" sId="1"/>
    <undo index="65535" exp="area" dr="T91:T92" r="T93" sId="1"/>
    <undo index="65535" exp="area" dr="S91:S92" r="S93" sId="1"/>
    <undo index="65535" exp="area" ref3D="1" dr="$H$1:$N$1048576" dn="Z_65B035E3_87FA_46C5_996E_864F2C8D0EBC_.wvu.Cols" sId="1"/>
    <rfmt sheetId="1" xfDxf="1" sqref="A91:XFD91" start="0" length="0"/>
    <rcc rId="0" sId="1" dxf="1">
      <nc r="A9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9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1">
        <f>T91+U91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1">
        <f>W91+X91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1">
        <f>AC91+AD91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1">
        <f>S91+V91+Y91+AB91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1">
        <f>AE91+AF91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1" start="0" length="0">
      <dxf>
        <font>
          <sz val="12"/>
          <color theme="1"/>
          <name val="Calibri"/>
          <family val="2"/>
          <charset val="238"/>
          <scheme val="minor"/>
        </font>
      </dxf>
    </rfmt>
  </rrc>
  <rrc rId="5117" sId="1" ref="A91:XFD91" action="deleteRow">
    <undo index="65535" exp="area" dr="AK91" r="AK92" sId="1"/>
    <undo index="65535" exp="area" dr="AJ91" r="AJ92" sId="1"/>
    <undo index="65535" exp="area" dr="AI91" r="AI92" sId="1"/>
    <undo index="65535" exp="area" dr="AG91" r="AG92" sId="1"/>
    <undo index="65535" exp="area" dr="AF91" r="AF92" sId="1"/>
    <undo index="65535" exp="area" dr="AE91" r="AE92" sId="1"/>
    <undo index="65535" exp="area" dr="AD91" r="AD92" sId="1"/>
    <undo index="65535" exp="area" dr="AC91" r="AC92" sId="1"/>
    <undo index="65535" exp="area" dr="AB91" r="AB92" sId="1"/>
    <undo index="65535" exp="area" dr="AA91" r="AA92" sId="1"/>
    <undo index="65535" exp="area" dr="Z91" r="Z92" sId="1"/>
    <undo index="65535" exp="area" dr="Y91" r="Y92" sId="1"/>
    <undo index="65535" exp="area" dr="X91" r="X92" sId="1"/>
    <undo index="65535" exp="area" dr="W91" r="W92" sId="1"/>
    <undo index="65535" exp="area" dr="V91" r="V92" sId="1"/>
    <undo index="65535" exp="area" dr="U91" r="U92" sId="1"/>
    <undo index="65535" exp="area" dr="T91" r="T92" sId="1"/>
    <undo index="65535" exp="area" dr="S91" r="S92" sId="1"/>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1">
        <f>S91/AE91*100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1">
        <f>T91+U91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1">
        <f>W91+X91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1">
        <f>AC91+AD91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1">
        <f>S91+V91+Y91+AB91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1">
        <f>AE91+AF91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1" start="0" length="0">
      <dxf>
        <font>
          <sz val="12"/>
          <color theme="1"/>
          <name val="Calibri"/>
          <family val="2"/>
          <charset val="238"/>
          <scheme val="minor"/>
        </font>
      </dxf>
    </rfmt>
  </rrc>
  <rrc rId="5118"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91" t="inlineStr">
        <is>
          <t>TOTAL IAȘI</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91"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9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91" start="0" length="0">
      <dxf>
        <font>
          <sz val="12"/>
          <color theme="1"/>
          <name val="Calibri"/>
          <family val="2"/>
          <charset val="238"/>
          <scheme val="minor"/>
        </font>
      </dxf>
    </rfmt>
  </rrc>
  <rrc rId="5119" sId="1" ref="A91:XFD91" action="deleteRow">
    <undo index="65535" exp="area" ref3D="1" dr="$H$1:$N$1048576" dn="Z_65B035E3_87FA_46C5_996E_864F2C8D0EBC_.wvu.Cols" sId="1"/>
    <rfmt sheetId="1" xfDxf="1" sqref="A91:XFD91" start="0" length="0"/>
    <rfmt sheetId="1" sqref="A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C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1" t="inlineStr">
        <is>
          <t>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9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9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1" start="0" length="0">
      <dxf>
        <font>
          <sz val="12"/>
          <color theme="1"/>
          <name val="Calibri"/>
          <family val="2"/>
          <charset val="238"/>
          <scheme val="minor"/>
        </font>
      </dxf>
    </rfmt>
  </rrc>
  <rrc rId="5120" sId="1" ref="A93:XFD93" action="deleteRow">
    <undo index="65535" exp="area" dr="AK91:AK93" r="AK94" sId="1"/>
    <undo index="65535" exp="area" dr="AJ91:AJ93" r="AJ94" sId="1"/>
    <undo index="65535" exp="area" dr="AI91:AI93" r="AI94" sId="1"/>
    <undo index="65535" exp="area" dr="AG91:AG93" r="AG94" sId="1"/>
    <undo index="65535" exp="area" dr="AF91:AF93" r="AF94" sId="1"/>
    <undo index="65535" exp="area" dr="AE91:AE93" r="AE94" sId="1"/>
    <undo index="65535" exp="area" dr="AD91:AD93" r="AD94" sId="1"/>
    <undo index="65535" exp="area" dr="AC91:AC93" r="AC94" sId="1"/>
    <undo index="65535" exp="area" dr="AB91:AB93" r="AB94" sId="1"/>
    <undo index="65535" exp="area" dr="AA91:AA93" r="AA94" sId="1"/>
    <undo index="65535" exp="area" dr="Z91:Z93" r="Z94" sId="1"/>
    <undo index="65535" exp="area" dr="Y91:Y93" r="Y94" sId="1"/>
    <undo index="65535" exp="area" dr="X91:X93" r="X94" sId="1"/>
    <undo index="65535" exp="area" dr="W91:W93" r="W94" sId="1"/>
    <undo index="65535" exp="area" dr="V91:V93" r="V94" sId="1"/>
    <undo index="65535" exp="area" dr="U91:U93" r="U94" sId="1"/>
    <undo index="65535" exp="area" dr="T91:T93" r="T94" sId="1"/>
    <undo index="65535" exp="area" dr="S91:S93" r="S94" sId="1"/>
    <undo index="65535" exp="area" ref3D="1" dr="$H$1:$N$1048576" dn="Z_65B035E3_87FA_46C5_996E_864F2C8D0EBC_.wvu.Cols" sId="1"/>
    <rfmt sheetId="1" xfDxf="1" sqref="A93:XFD93" start="0" length="0"/>
    <rfmt sheetId="1" sqref="A9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3">
        <f>S93/AE93*100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3">
        <f>T93+U93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3">
        <f>W93+X93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3">
        <f>AC93+AD93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3">
        <f>S93+V93+Y93+AB93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3">
        <f>AE93+AF93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3" start="0" length="0">
      <dxf>
        <font>
          <sz val="12"/>
          <color theme="1"/>
          <name val="Calibri"/>
          <family val="2"/>
          <charset val="238"/>
          <scheme val="minor"/>
        </font>
      </dxf>
    </rfmt>
  </rrc>
  <rrc rId="5121" sId="1" ref="A93:XFD93" action="deleteRow">
    <undo index="65535" exp="area" ref3D="1" dr="$H$1:$N$1048576" dn="Z_65B035E3_87FA_46C5_996E_864F2C8D0EBC_.wvu.Cols" sId="1"/>
    <rfmt sheetId="1" xfDxf="1" sqref="A93:XFD93" start="0" length="0"/>
    <rfmt sheetId="1" sqref="A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93" t="inlineStr">
        <is>
          <t>TOTAL ILFOV</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9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9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9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93">
        <f>SUM(S91:S92)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93">
        <f>SUM(T91:T92)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93">
        <f>SUM(U91:U92)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93">
        <f>SUM(V91:V92)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93">
        <f>SUM(W91:W92)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93">
        <f>SUM(X91:X92)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93">
        <f>SUM(Y91:Y92)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93">
        <f>SUM(Z91:Z92)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93">
        <f>SUM(AA91:AA92)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93">
        <f>SUM(AB91:AB92)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93">
        <f>SUM(AC91:AC92)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93">
        <f>SUM(AD91:AD92)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93">
        <f>SUM(AE91:AE92)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93">
        <f>SUM(AF91:AF92)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93">
        <f>SUM(AG91:AG92)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93"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93">
        <f>SUM(AI91:AI92)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93">
        <f>SUM(AJ91:AJ92)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93">
        <f>SUM(AK91:AK92)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93" start="0" length="0">
      <dxf>
        <font>
          <sz val="12"/>
          <color theme="1"/>
          <name val="Calibri"/>
          <family val="2"/>
          <charset val="238"/>
          <scheme val="minor"/>
        </font>
      </dxf>
    </rfmt>
  </rrc>
  <rrc rId="5122" sId="1" ref="A93:XFD93" action="deleteRow">
    <undo index="65535" exp="area" ref3D="1" dr="$H$1:$N$1048576" dn="Z_65B035E3_87FA_46C5_996E_864F2C8D0EBC_.wvu.Cols" sId="1"/>
    <rfmt sheetId="1" xfDxf="1" sqref="A93:XFD93" start="0" length="0"/>
    <rfmt sheetId="1" sqref="A9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3" t="inlineStr">
        <is>
          <t>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9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9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93"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3" start="0" length="0">
      <dxf>
        <font>
          <sz val="12"/>
          <color theme="1"/>
          <name val="Calibri"/>
          <family val="2"/>
          <charset val="238"/>
          <scheme val="minor"/>
        </font>
      </dxf>
    </rfmt>
  </rrc>
  <rrc rId="5123" sId="1" ref="A94:XFD94" action="deleteRow">
    <undo index="65535" exp="area" ref3D="1" dr="$H$1:$N$1048576" dn="Z_65B035E3_87FA_46C5_996E_864F2C8D0EBC_.wvu.Cols" sId="1"/>
    <rfmt sheetId="1" xfDxf="1" sqref="A94:XFD94" start="0" length="0"/>
    <rcc rId="0" sId="1" dxf="1">
      <nc r="A9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9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4"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4">
        <f>S94/AE94*100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4">
        <f>T94+U94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4">
        <f>W94+X94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4">
        <f>AC94+AD94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4">
        <f>S94+V94+Y94+AB94</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4">
        <f>AE94+AF94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4" start="0" length="0">
      <dxf>
        <font>
          <sz val="12"/>
          <color theme="1"/>
          <name val="Calibri"/>
          <family val="2"/>
          <charset val="238"/>
          <scheme val="minor"/>
        </font>
      </dxf>
    </rfmt>
  </rrc>
  <rrc rId="5124" sId="1" ref="A94:XFD94" action="deleteRow">
    <undo index="65535" exp="area" dr="AK93:AK94" r="AK95" sId="1"/>
    <undo index="65535" exp="area" dr="AJ93:AJ94" r="AJ95" sId="1"/>
    <undo index="65535" exp="area" dr="AI93:AI94" r="AI95" sId="1"/>
    <undo index="65535" exp="area" dr="AG93:AG94" r="AG95" sId="1"/>
    <undo index="65535" exp="area" dr="AF93:AF94" r="AF95" sId="1"/>
    <undo index="65535" exp="area" dr="AE93:AE94" r="AE95" sId="1"/>
    <undo index="65535" exp="area" dr="AD93:AD94" r="AD95" sId="1"/>
    <undo index="65535" exp="area" dr="AC93:AC94" r="AC95" sId="1"/>
    <undo index="65535" exp="area" dr="AB93:AB94" r="AB95" sId="1"/>
    <undo index="65535" exp="area" dr="AA93:AA94" r="AA95" sId="1"/>
    <undo index="65535" exp="area" dr="Z93:Z94" r="Z95" sId="1"/>
    <undo index="65535" exp="area" dr="Y93:Y94" r="Y95" sId="1"/>
    <undo index="65535" exp="area" dr="X93:X94" r="X95" sId="1"/>
    <undo index="65535" exp="area" dr="W93:W94" r="W95" sId="1"/>
    <undo index="65535" exp="area" dr="V93:V94" r="V95" sId="1"/>
    <undo index="65535" exp="area" dr="U93:U94" r="U95" sId="1"/>
    <undo index="65535" exp="area" dr="T93:T94" r="T95" sId="1"/>
    <undo index="65535" exp="area" dr="S93:S94" r="S95" sId="1"/>
    <undo index="65535" exp="area" ref3D="1" dr="$H$1:$N$1048576" dn="Z_65B035E3_87FA_46C5_996E_864F2C8D0EBC_.wvu.Cols" sId="1"/>
    <rfmt sheetId="1" xfDxf="1" sqref="A94:XFD94" start="0" length="0"/>
    <rfmt sheetId="1" sqref="A9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4"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4">
        <f>S94/AE94*100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4">
        <f>T94+U94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4">
        <f>W94+X94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4">
        <f>AC94+AD94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4">
        <f>S94+V94+Y94+AB94</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4">
        <f>AE94+AF94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4" start="0" length="0">
      <dxf>
        <font>
          <sz val="12"/>
          <color theme="1"/>
          <name val="Calibri"/>
          <family val="2"/>
          <charset val="238"/>
          <scheme val="minor"/>
        </font>
      </dxf>
    </rfmt>
  </rrc>
  <rrc rId="5125" sId="1" ref="A94:XFD94" action="deleteRow">
    <undo index="65535" exp="area" ref3D="1" dr="$H$1:$N$1048576" dn="Z_65B035E3_87FA_46C5_996E_864F2C8D0EBC_.wvu.Cols" sId="1"/>
    <rfmt sheetId="1" xfDxf="1" sqref="A94:XFD94" start="0" length="0"/>
    <rfmt sheetId="1" sqref="A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94" t="inlineStr">
        <is>
          <t>TOTAL MARAMUREȘ</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9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L9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9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94">
        <f>SUM(S93:S93)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94">
        <f>SUM(T93:T93)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94">
        <f>SUM(U93:U93)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94">
        <f>SUM(V93:V93)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94">
        <f>SUM(W93:W93)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94">
        <f>SUM(X93:X93)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94">
        <f>SUM(Y93:Y93)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94">
        <f>SUM(Z93:Z93)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94">
        <f>SUM(AA93:AA93)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94">
        <f>SUM(AB93:AB93)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94">
        <f>SUM(AC93:AC93)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94">
        <f>SUM(AD93:AD93)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94">
        <f>SUM(AE93:AE93)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94">
        <f>SUM(AF93:AF93)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94">
        <f>SUM(AG93:AG93)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94"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94">
        <f>SUM(AI93:AI93)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94">
        <f>SUM(AJ93:AJ93)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94">
        <f>SUM(AK93:AK93)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94" start="0" length="0">
      <dxf>
        <font>
          <sz val="12"/>
          <color theme="1"/>
          <name val="Calibri"/>
          <family val="2"/>
          <charset val="238"/>
          <scheme val="minor"/>
        </font>
      </dxf>
    </rfmt>
  </rrc>
  <rrc rId="5126" sId="1" ref="A94:XFD94" action="deleteRow">
    <undo index="65535" exp="area" ref3D="1" dr="$H$1:$N$1048576" dn="Z_65B035E3_87FA_46C5_996E_864F2C8D0EBC_.wvu.Cols" sId="1"/>
    <rfmt sheetId="1" xfDxf="1" sqref="A94:XFD94" start="0" length="0"/>
    <rfmt sheetId="1" sqref="A9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4"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4" t="inlineStr">
        <is>
          <t>MEHEDINȚI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9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9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94"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9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K9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94" start="0" length="0">
      <dxf>
        <font>
          <sz val="12"/>
          <color theme="1"/>
          <name val="Calibri"/>
          <family val="2"/>
          <charset val="238"/>
          <scheme val="minor"/>
        </font>
      </dxf>
    </rfmt>
  </rrc>
  <rrc rId="5127" sId="1" ref="A96:XFD96" action="deleteRow">
    <undo index="65535" exp="area" ref3D="1" dr="$H$1:$N$1048576" dn="Z_65B035E3_87FA_46C5_996E_864F2C8D0EBC_.wvu.Cols" sId="1"/>
    <rfmt sheetId="1" xfDxf="1" sqref="A96:XFD96" start="0" length="0"/>
    <rcc rId="0" sId="1" dxf="1">
      <nc r="A96">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9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6">
        <f>S96/AE96*100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6">
        <f>T96+U96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6">
        <f>W96+X96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6">
        <f>AC96+AD96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6">
        <f>S96+V96+Y96+AB96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6">
        <f>AE96+AF96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6" start="0" length="0">
      <dxf>
        <font>
          <sz val="12"/>
          <color theme="1"/>
          <name val="Calibri"/>
          <family val="2"/>
          <charset val="238"/>
          <scheme val="minor"/>
        </font>
      </dxf>
    </rfmt>
  </rrc>
  <rrc rId="5128" sId="1" ref="A96:XFD96" action="deleteRow">
    <undo index="65535" exp="area" dr="AK94:AK96" r="AK98" sId="1"/>
    <undo index="65535" exp="area" dr="AJ94:AJ96" r="AJ98" sId="1"/>
    <undo index="65535" exp="area" dr="AI94:AI96" r="AI98" sId="1"/>
    <undo index="65535" exp="area" dr="AG94:AG96" r="AG98" sId="1"/>
    <undo index="65535" exp="area" dr="AF94:AF96" r="AF98" sId="1"/>
    <undo index="65535" exp="area" dr="AE94:AE96" r="AE98" sId="1"/>
    <undo index="65535" exp="area" dr="AD94:AD96" r="AD98" sId="1"/>
    <undo index="65535" exp="area" dr="AC94:AC96" r="AC98" sId="1"/>
    <undo index="65535" exp="area" dr="AB94:AB96" r="AB98" sId="1"/>
    <undo index="65535" exp="area" dr="AA94:AA96" r="AA98" sId="1"/>
    <undo index="65535" exp="area" dr="Z94:Z96" r="Z98" sId="1"/>
    <undo index="65535" exp="area" dr="Y94:Y96" r="Y98" sId="1"/>
    <undo index="65535" exp="area" dr="X94:X96" r="X98" sId="1"/>
    <undo index="65535" exp="area" dr="W94:W96" r="W98" sId="1"/>
    <undo index="65535" exp="area" dr="V94:V96" r="V98" sId="1"/>
    <undo index="65535" exp="area" dr="U94:U96" r="U98" sId="1"/>
    <undo index="65535" exp="area" dr="T94:T96" r="T98" sId="1"/>
    <undo index="65535" exp="area" dr="S94:S96" r="S98" sId="1"/>
    <undo index="65535" exp="area" ref3D="1" dr="$H$1:$N$1048576" dn="Z_65B035E3_87FA_46C5_996E_864F2C8D0EBC_.wvu.Cols" sId="1"/>
    <rfmt sheetId="1" xfDxf="1" sqref="A96:XFD96" start="0" length="0"/>
    <rcc rId="0" sId="1" dxf="1">
      <nc r="A96">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9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6">
        <f>S96/AE96*100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6">
        <f>T96+U96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6">
        <f>W96+X96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6">
        <f>AC96+AD96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6">
        <f>S96+V96+Y96+AB96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6">
        <f>AE96+AF96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6" start="0" length="0">
      <dxf>
        <font>
          <sz val="12"/>
          <color theme="1"/>
          <name val="Calibri"/>
          <family val="2"/>
          <charset val="238"/>
          <scheme val="minor"/>
        </font>
      </dxf>
    </rfmt>
  </rrc>
  <rrc rId="5129" sId="1" ref="A96:XFD96" action="deleteRow">
    <undo index="65535" exp="area" ref3D="1" dr="$H$1:$N$1048576" dn="Z_65B035E3_87FA_46C5_996E_864F2C8D0EBC_.wvu.Cols" sId="1"/>
    <rfmt sheetId="1" xfDxf="1" sqref="A96:XFD96" start="0" length="0"/>
    <rcc rId="0" sId="1" dxf="1">
      <nc r="A96">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9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96">
        <f>S96/AE96*100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6">
        <f>T96+U96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6">
        <f>W96+X96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6">
        <f>AC96+AD96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6">
        <f>S96+V96+Y96+AB96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6">
        <f>AE96+AF96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9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6" start="0" length="0">
      <dxf>
        <font>
          <sz val="12"/>
          <color theme="1"/>
          <name val="Calibri"/>
          <family val="2"/>
          <charset val="238"/>
          <scheme val="minor"/>
        </font>
      </dxf>
    </rfmt>
  </rrc>
  <rrc rId="5130" sId="1" ref="A96:XFD96" action="deleteRow">
    <undo index="65535" exp="area" ref3D="1" dr="$H$1:$N$1048576" dn="Z_65B035E3_87FA_46C5_996E_864F2C8D0EBC_.wvu.Cols" sId="1"/>
    <rfmt sheetId="1" xfDxf="1" sqref="A96:XFD96" start="0" length="0"/>
    <rfmt sheetId="1" sqref="A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96" t="inlineStr">
        <is>
          <t>TOTAL MEHEDINȚI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9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9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9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L9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9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96">
        <f>SUM(S94:S95)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96">
        <f>SUM(T94:T95)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96">
        <f>SUM(U94:U95)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96">
        <f>SUM(V94:V95)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96">
        <f>SUM(W94:W95)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96">
        <f>SUM(X94:X95)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96">
        <f>SUM(Y94:Y95)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96">
        <f>SUM(Z94:Z95)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96">
        <f>SUM(AA94:AA95)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96">
        <f>SUM(AB94:AB95)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96">
        <f>SUM(AC94:AC95)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96">
        <f>SUM(AD94:AD95)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96">
        <f>SUM(AE94:AE95)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96">
        <f>SUM(AF94:AF95)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96">
        <f>SUM(AG94:AG95)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96"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96">
        <f>SUM(AI94:AI95)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96">
        <f>SUM(AJ94:AJ95)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96">
        <f>SUM(AK94:AK95)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96" start="0" length="0">
      <dxf>
        <font>
          <sz val="12"/>
          <color theme="1"/>
          <name val="Calibri"/>
          <family val="2"/>
          <charset val="238"/>
          <scheme val="minor"/>
        </font>
      </dxf>
    </rfmt>
  </rrc>
  <rrc rId="5131" sId="1" ref="A96:XFD96" action="deleteRow">
    <undo index="65535" exp="area" ref3D="1" dr="$H$1:$N$1048576" dn="Z_65B035E3_87FA_46C5_996E_864F2C8D0EBC_.wvu.Cols" sId="1"/>
    <rfmt sheetId="1" xfDxf="1" sqref="A96:XFD96" start="0" length="0"/>
    <rfmt sheetId="1" sqref="A9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9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6" t="inlineStr">
        <is>
          <t>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9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9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96"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9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9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6" start="0" length="0">
      <dxf>
        <font>
          <sz val="12"/>
          <color theme="1"/>
          <name val="Calibri"/>
          <family val="2"/>
          <charset val="238"/>
          <scheme val="minor"/>
        </font>
      </dxf>
    </rfmt>
  </rrc>
  <rrc rId="5132" sId="1" ref="A100:XFD100" action="deleteRow">
    <undo index="65535" exp="area" ref3D="1" dr="$H$1:$N$1048576" dn="Z_65B035E3_87FA_46C5_996E_864F2C8D0EBC_.wvu.Cols" sId="1"/>
    <rfmt sheetId="1" xfDxf="1" sqref="A100:XFD100" start="0" length="0">
      <dxf/>
    </rfmt>
    <rcc rId="0" sId="1" dxf="1">
      <nc r="A100">
        <v>5</v>
      </nc>
      <ndxf>
        <font>
          <sz val="12"/>
          <color auto="1"/>
        </font>
        <alignment horizontal="center" vertical="center" wrapText="1"/>
        <border outline="0">
          <left style="medium">
            <color indexed="64"/>
          </left>
          <right style="thin">
            <color indexed="64"/>
          </right>
          <top style="thin">
            <color indexed="64"/>
          </top>
          <bottom style="thin">
            <color indexed="64"/>
          </bottom>
        </border>
      </ndxf>
    </rcc>
    <rfmt sheetId="1" sqref="B10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sz val="12"/>
          <color auto="1"/>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00"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10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10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10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10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0"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0">
        <f>S100/AE100*100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10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100"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00">
        <f>T100+U100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0"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0">
        <f>W100+X100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0"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0">
        <f>Z100+AA100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0">
        <f>AC100+AD100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0" start="0" length="0">
      <dxf>
        <font>
          <sz val="12"/>
          <color auto="1"/>
        </font>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0" start="0" length="0">
      <dxf>
        <font>
          <sz val="12"/>
          <color auto="1"/>
        </font>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0">
        <f>S100+V100+Y100+AB100</f>
      </nc>
      <ndxf>
        <font>
          <sz val="12"/>
          <color auto="1"/>
          <name val="Calibri"/>
          <family val="2"/>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0">
        <f>AE100+AF100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00" start="0" length="0">
      <dxf>
        <font>
          <sz val="12"/>
        </font>
      </dxf>
    </rfmt>
  </rrc>
  <rrc rId="5133" sId="1" ref="A100:XFD100" action="deleteRow">
    <undo index="65535" exp="area" ref3D="1" dr="$H$1:$N$1048576" dn="Z_65B035E3_87FA_46C5_996E_864F2C8D0EBC_.wvu.Cols" sId="1"/>
    <rfmt sheetId="1" xfDxf="1" sqref="A100:XFD100" start="0" length="0">
      <dxf/>
    </rfmt>
    <rcc rId="0" sId="1" dxf="1">
      <nc r="A100">
        <v>6</v>
      </nc>
      <ndxf>
        <font>
          <sz val="12"/>
          <color auto="1"/>
        </font>
        <alignment horizontal="center" vertical="center" wrapText="1"/>
        <border outline="0">
          <left style="medium">
            <color indexed="64"/>
          </left>
          <right style="thin">
            <color indexed="64"/>
          </right>
          <top style="thin">
            <color indexed="64"/>
          </top>
          <bottom style="thin">
            <color indexed="64"/>
          </bottom>
        </border>
      </ndxf>
    </rcc>
    <rfmt sheetId="1" sqref="B10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sz val="12"/>
          <color auto="1"/>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00"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10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10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10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10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0"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0">
        <f>S100/AE100*100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10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100"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00">
        <f>T100+U100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0"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0">
        <f>W100+X100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0"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0">
        <f>Z100+AA100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0">
        <f>AC100+AD100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0" start="0" length="0">
      <dxf>
        <font>
          <sz val="12"/>
          <color auto="1"/>
        </font>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0" start="0" length="0">
      <dxf>
        <font>
          <sz val="12"/>
          <color auto="1"/>
        </font>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0">
        <f>S100+V100+Y100+AB100</f>
      </nc>
      <ndxf>
        <font>
          <sz val="12"/>
          <color auto="1"/>
          <name val="Calibri"/>
          <family val="2"/>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0">
        <f>AE100+AF100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00" start="0" length="0">
      <dxf>
        <font>
          <sz val="12"/>
        </font>
      </dxf>
    </rfmt>
  </rrc>
  <rrc rId="5134" sId="1" ref="A100:XFD100" action="deleteRow">
    <undo index="65535" exp="area" ref3D="1" dr="$H$1:$N$1048576" dn="Z_65B035E3_87FA_46C5_996E_864F2C8D0EBC_.wvu.Cols" sId="1"/>
    <rfmt sheetId="1" xfDxf="1" sqref="A100:XFD100" start="0" length="0">
      <dxf/>
    </rfmt>
    <rfmt sheetId="1" sqref="A100"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10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sz val="12"/>
          <color auto="1"/>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00"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10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10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10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0"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10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0"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0">
        <f>S100/AE100*100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10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100"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sz val="12"/>
          <color auto="1"/>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00">
        <f>T100+U100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0"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0">
        <f>W100+X100</f>
      </nc>
      <n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0"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0">
        <f>Z100+AA100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0"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0">
        <f>AC100+AD100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0" start="0" length="0">
      <dxf>
        <font>
          <sz val="12"/>
          <color auto="1"/>
        </font>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0" start="0" length="0">
      <dxf>
        <font>
          <sz val="12"/>
          <color auto="1"/>
        </font>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0">
        <f>S100+V100+Y100+AB100</f>
      </nc>
      <ndxf>
        <font>
          <sz val="12"/>
          <color auto="1"/>
          <name val="Calibri"/>
          <family val="2"/>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0">
        <f>AE100+AF100</f>
      </nc>
      <n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0"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0"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00" start="0" length="0">
      <dxf>
        <font>
          <sz val="12"/>
        </font>
      </dxf>
    </rfmt>
  </rrc>
  <rrc rId="5135" sId="1" ref="A100:XFD100" action="deleteRow">
    <undo index="65535" exp="area" ref3D="1" dr="$H$1:$N$1048576" dn="Z_65B035E3_87FA_46C5_996E_864F2C8D0EBC_.wvu.Cols" sId="1"/>
    <rfmt sheetId="1" xfDxf="1" sqref="A100:XFD100" start="0" length="0"/>
    <rfmt sheetId="1" sqref="A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00" t="inlineStr">
        <is>
          <t>TOTAL MUREȘ</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00">
        <f>SUM(S96:S98)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00">
        <f>SUM(T96:T98)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00">
        <f>SUM(U96:U98)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00">
        <f>SUM(V96:V98)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00">
        <f>SUM(W96:W98)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00">
        <f>SUM(X96:X98)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00">
        <f>SUM(Y96:Y98)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00">
        <f>SUM(Z96:Z98)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00">
        <f>SUM(AA96:AA98)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00">
        <f>SUM(AB96:AB98)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00">
        <f>SUM(AC96:AC98)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00">
        <f>SUM(AD96:AD98)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00">
        <f>SUM(AE96:AE98)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00">
        <f>SUM(AF96:AF98)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00">
        <f>SUM(AG96:AG98)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00"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00">
        <f>SUM(AI96:AI98)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00">
        <f>SUM(AJ96:AJ98)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00">
        <f>SUM(AK96:AK98)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00" start="0" length="0">
      <dxf>
        <font>
          <sz val="12"/>
          <color theme="1"/>
          <name val="Calibri"/>
          <family val="2"/>
          <charset val="238"/>
          <scheme val="minor"/>
        </font>
      </dxf>
    </rfmt>
  </rrc>
  <rrc rId="5136" sId="1" ref="A100:XFD100" action="deleteRow">
    <undo index="65535" exp="area" ref3D="1" dr="$H$1:$N$1048576" dn="Z_65B035E3_87FA_46C5_996E_864F2C8D0EBC_.wvu.Cols" sId="1"/>
    <rfmt sheetId="1" xfDxf="1" sqref="A100:XFD100" start="0" length="0"/>
    <rfmt sheetId="1" sqref="A10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0"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00"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0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0"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0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0" start="0" length="0">
      <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10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dxf="1">
      <nc r="O100" t="inlineStr">
        <is>
          <t>NEAMȚ</t>
        </is>
      </nc>
      <ndxf>
        <font>
          <b/>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qref="P10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00"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0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1" sqref="S10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10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0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0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W10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0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0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Z10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0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0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C10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0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00"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1" sqref="AF10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G10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0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0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00" start="0" length="0">
      <dxf>
        <font>
          <sz val="12"/>
          <color theme="1"/>
          <name val="Calibri"/>
          <family val="2"/>
          <charset val="238"/>
          <scheme val="minor"/>
        </font>
      </dxf>
    </rfmt>
  </rrc>
  <rrc rId="5137" sId="1" ref="A103:XFD103" action="deleteRow">
    <undo index="65535" exp="area" ref3D="1" dr="$H$1:$N$1048576" dn="Z_65B035E3_87FA_46C5_996E_864F2C8D0EBC_.wvu.Cols" sId="1"/>
    <rfmt sheetId="1" xfDxf="1" sqref="A103:XFD103" start="0" length="0"/>
    <rfmt sheetId="1" sqref="A10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3"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03"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0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3"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0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3">
        <f>S103/AE103*100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03"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03">
        <f>T103+U103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3">
        <f>W103+X103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3">
        <f>Z103+AA103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3">
        <f>AC103+AD103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3">
        <f>S103+V103+Y103+AB103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0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03">
        <f>AE103+AF103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3"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0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03" start="0" length="0">
      <dxf>
        <font>
          <sz val="12"/>
          <color theme="1"/>
          <name val="Calibri"/>
          <family val="2"/>
          <charset val="238"/>
          <scheme val="minor"/>
        </font>
      </dxf>
    </rfmt>
  </rrc>
  <rrc rId="5138" sId="1" ref="A103:XFD103" action="deleteRow">
    <undo index="65535" exp="area" ref3D="1" dr="$H$1:$N$1048576" dn="Z_65B035E3_87FA_46C5_996E_864F2C8D0EBC_.wvu.Cols" sId="1"/>
    <rfmt sheetId="1" xfDxf="1" sqref="A103:XFD103" start="0" length="0"/>
    <rfmt sheetId="1" sqref="A10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3"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03"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0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3"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0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3">
        <f>S103/AE103*100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03"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03">
        <f>T103+U103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3">
        <f>W103+X103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3">
        <f>Z103+AA103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3">
        <f>AC103+AD103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3">
        <f>S103+V103+Y103+AB103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0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03">
        <f>AE103+AF103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3"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0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03" start="0" length="0">
      <dxf>
        <font>
          <sz val="12"/>
          <color theme="1"/>
          <name val="Calibri"/>
          <family val="2"/>
          <charset val="238"/>
          <scheme val="minor"/>
        </font>
      </dxf>
    </rfmt>
  </rrc>
  <rrc rId="5139" sId="1" ref="A103:XFD103" action="deleteRow">
    <undo index="65535" exp="area" dr="AK100:AK103" r="AK104" sId="1"/>
    <undo index="65535" exp="area" dr="AJ100:AJ103" r="AJ104" sId="1"/>
    <undo index="65535" exp="area" dr="AI100:AI103" r="AI104" sId="1"/>
    <undo index="65535" exp="area" dr="AH100:AH103" r="AH104" sId="1"/>
    <undo index="65535" exp="area" dr="AG100:AG103" r="AG104" sId="1"/>
    <undo index="65535" exp="area" dr="AF100:AF103" r="AF104" sId="1"/>
    <undo index="65535" exp="area" dr="AE100:AE103" r="AE104" sId="1"/>
    <undo index="65535" exp="area" dr="AD100:AD103" r="AD104" sId="1"/>
    <undo index="65535" exp="area" dr="AC100:AC103" r="AC104" sId="1"/>
    <undo index="65535" exp="area" dr="AB100:AB103" r="AB104" sId="1"/>
    <undo index="65535" exp="area" dr="AA100:AA103" r="AA104" sId="1"/>
    <undo index="65535" exp="area" dr="Z100:Z103" r="Z104" sId="1"/>
    <undo index="65535" exp="area" dr="Y100:Y103" r="Y104" sId="1"/>
    <undo index="65535" exp="area" dr="X100:X103" r="X104" sId="1"/>
    <undo index="65535" exp="area" dr="W100:W103" r="W104" sId="1"/>
    <undo index="65535" exp="area" dr="V100:V103" r="V104" sId="1"/>
    <undo index="65535" exp="area" dr="U100:U103" r="U104" sId="1"/>
    <undo index="65535" exp="area" dr="T100:T103" r="T104" sId="1"/>
    <undo index="65535" exp="area" dr="S100:S103" r="S104" sId="1"/>
    <undo index="65535" exp="area" ref3D="1" dr="$H$1:$N$1048576" dn="Z_65B035E3_87FA_46C5_996E_864F2C8D0EBC_.wvu.Cols" sId="1"/>
    <rfmt sheetId="1" xfDxf="1" sqref="A103:XFD103" start="0" length="0"/>
    <rfmt sheetId="1" sqref="A10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3"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03"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0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3"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0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3">
        <f>S103/AE103*100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03"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0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03">
        <f>T103+U103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3">
        <f>W103+X103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3">
        <f>Z103+AA103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3">
        <f>AC103+AD103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0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3">
        <f>S103+V103+Y103+AB103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0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03">
        <f>AE103+AF103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3"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0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0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03" start="0" length="0">
      <dxf>
        <font>
          <sz val="12"/>
          <color theme="1"/>
          <name val="Calibri"/>
          <family val="2"/>
          <charset val="238"/>
          <scheme val="minor"/>
        </font>
      </dxf>
    </rfmt>
  </rrc>
  <rrc rId="5140" sId="1" ref="A103:XFD103" action="deleteRow">
    <undo index="65535" exp="area" ref3D="1" dr="$H$1:$N$1048576" dn="Z_65B035E3_87FA_46C5_996E_864F2C8D0EBC_.wvu.Cols" sId="1"/>
    <rfmt sheetId="1" xfDxf="1" sqref="A103:XFD103" start="0" length="0"/>
    <rfmt sheetId="1" sqref="A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03" t="inlineStr">
        <is>
          <t>TOTAL NEAMȚ</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0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0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03">
        <f>SUM(S100:S102)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03">
        <f>SUM(T100:T102)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03">
        <f>SUM(U100:U102)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03">
        <f>SUM(V100:V102)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03">
        <f>SUM(W100:W102)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03">
        <f>SUM(X100:X102)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03">
        <f>SUM(Y100:Y102)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03">
        <f>SUM(Z100:Z102)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03">
        <f>SUM(AA100:AA102)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03">
        <f>SUM(AB100:AB102)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03">
        <f>SUM(AC100:AC102)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03">
        <f>SUM(AD100:AD102)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03">
        <f>SUM(AE100:AE102)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03">
        <f>SUM(AF100:AF102)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03">
        <f>SUM(AG100:AG102)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03">
        <f>SUM(AH100:AH102)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03">
        <f>SUM(AI100:AI102)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03">
        <f>SUM(AJ100:AJ102)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03">
        <f>SUM(AK100:AK102)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03" start="0" length="0">
      <dxf>
        <font>
          <sz val="12"/>
          <color theme="1"/>
          <name val="Calibri"/>
          <family val="2"/>
          <charset val="238"/>
          <scheme val="minor"/>
        </font>
      </dxf>
    </rfmt>
  </rrc>
  <rrc rId="5141" sId="1" ref="A106:XFD106" action="deleteRow">
    <undo index="65535" exp="area" ref3D="1" dr="$H$1:$N$1048576" dn="Z_65B035E3_87FA_46C5_996E_864F2C8D0EBC_.wvu.Cols" sId="1"/>
    <rfmt sheetId="1" xfDxf="1" sqref="A106:XFD106" start="0" length="0"/>
    <rfmt sheetId="1" sqref="A10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6">
        <f>S106/AE106*100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6">
        <f>T106+U106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6">
        <f>W106+X106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6">
        <f>Z106+AA106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0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6">
        <f>AC106+AD106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6">
        <f>S106+V106+Y106+AB106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6">
        <f>AE106+AF106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6" start="0" length="0">
      <dxf>
        <font>
          <sz val="12"/>
          <color theme="1"/>
          <name val="Calibri"/>
          <family val="2"/>
          <charset val="238"/>
          <scheme val="minor"/>
        </font>
      </dxf>
    </rfmt>
  </rrc>
  <rrc rId="5142" sId="1" ref="A106:XFD106" action="deleteRow">
    <undo index="65535" exp="area" ref3D="1" dr="$H$1:$N$1048576" dn="Z_65B035E3_87FA_46C5_996E_864F2C8D0EBC_.wvu.Cols" sId="1"/>
    <rfmt sheetId="1" xfDxf="1" sqref="A106:XFD106" start="0" length="0"/>
    <rfmt sheetId="1" sqref="A10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6">
        <f>S106/AE106*100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6">
        <f>T106+U106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6">
        <f>W106+X106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6">
        <f>Z106+AA106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0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6">
        <f>AC106+AD106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6">
        <f>S106+V106+Y106+AB106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6">
        <f>AE106+AF106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6" start="0" length="0">
      <dxf>
        <font>
          <sz val="12"/>
          <color theme="1"/>
          <name val="Calibri"/>
          <family val="2"/>
          <charset val="238"/>
          <scheme val="minor"/>
        </font>
      </dxf>
    </rfmt>
  </rrc>
  <rrc rId="5143" sId="1" ref="A106:XFD106" action="deleteRow">
    <undo index="65535" exp="area" ref3D="1" dr="$H$1:$N$1048576" dn="Z_65B035E3_87FA_46C5_996E_864F2C8D0EBC_.wvu.Cols" sId="1"/>
    <rfmt sheetId="1" xfDxf="1" sqref="A106:XFD106" start="0" length="0"/>
    <rfmt sheetId="1" sqref="A10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6">
        <f>S106/AE106*100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6">
        <f>T106+U106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6">
        <f>W106+X106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6">
        <f>Z106+AA106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0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6">
        <f>AC106+AD106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6">
        <f>S106+V106+Y106+AB106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6">
        <f>AE106+AF106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6" start="0" length="0">
      <dxf>
        <font>
          <sz val="12"/>
          <color theme="1"/>
          <name val="Calibri"/>
          <family val="2"/>
          <charset val="238"/>
          <scheme val="minor"/>
        </font>
      </dxf>
    </rfmt>
  </rrc>
  <rrc rId="5144" sId="1" ref="A106:XFD106" action="deleteRow">
    <undo index="65535" exp="area" ref3D="1" dr="$H$1:$N$1048576" dn="Z_65B035E3_87FA_46C5_996E_864F2C8D0EBC_.wvu.Cols" sId="1"/>
    <rfmt sheetId="1" xfDxf="1" sqref="A106:XFD106" start="0" length="0"/>
    <rfmt sheetId="1" sqref="A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06" t="inlineStr">
        <is>
          <t>TOTAL OLT</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0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0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06">
        <f>SUM(S103:S105)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06">
        <f>SUM(T103:T105)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06">
        <f>SUM(U103:U105)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06">
        <f>SUM(V103:V105)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06">
        <f>SUM(W103:W105)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06">
        <f>SUM(X103:X105)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06">
        <f>SUM(Y103:Y105)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06">
        <f>SUM(Z103:Z105)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06">
        <f>SUM(AA103:AA105)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06">
        <f>SUM(AB103:AB105)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06">
        <f>SUM(AC103:AC105)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06">
        <f>SUM(AD103:AD105)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06">
        <f>SUM(AE103:AE105)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06">
        <f>SUM(AF103:AF105)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06">
        <f>SUM(AG103:AG105)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06"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06">
        <f>SUM(AI103:AI105)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06">
        <f>SUM(AJ103:AJ105)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06">
        <f>SUM(AK103:AK105)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06" start="0" length="0">
      <dxf>
        <font>
          <sz val="12"/>
          <color theme="1"/>
          <name val="Calibri"/>
          <family val="2"/>
          <charset val="238"/>
          <scheme val="minor"/>
        </font>
      </dxf>
    </rfmt>
  </rrc>
  <rrc rId="5145" sId="1" ref="A106:XFD106" action="deleteRow">
    <undo index="65535" exp="area" ref3D="1" dr="$H$1:$N$1048576" dn="Z_65B035E3_87FA_46C5_996E_864F2C8D0EBC_.wvu.Cols" sId="1"/>
    <rfmt sheetId="1" xfDxf="1" sqref="A106:XFD106" start="0" length="0"/>
    <rfmt sheetId="1" sqref="A10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06" t="inlineStr">
        <is>
          <t>PRAHOVA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0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0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0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0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0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06"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0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0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6" start="0" length="0">
      <dxf>
        <font>
          <sz val="12"/>
          <color theme="1"/>
          <name val="Calibri"/>
          <family val="2"/>
          <charset val="238"/>
          <scheme val="minor"/>
        </font>
      </dxf>
    </rfmt>
  </rrc>
  <rrc rId="5146" sId="1" ref="A109:XFD109" action="deleteRow">
    <undo index="65535" exp="area" ref3D="1" dr="$H$1:$N$1048576" dn="Z_65B035E3_87FA_46C5_996E_864F2C8D0EBC_.wvu.Cols" sId="1"/>
    <rfmt sheetId="1" xfDxf="1" sqref="A109:XFD109" start="0" length="0"/>
    <rfmt sheetId="1" sqref="A10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0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9">
        <f>S109/AE109*100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9">
        <f>T109+U109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10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0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9">
        <f>W109+X109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0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0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9">
        <f>Z109+AA109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0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9"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9">
        <f>AC109+AD109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9" start="0" length="0">
      <dxf>
        <font>
          <sz val="12"/>
          <color auto="1"/>
          <name val="Calibri"/>
          <family val="2"/>
          <charset val="238"/>
          <scheme val="minor"/>
        </font>
        <numFmt numFmtId="166" formatCode="#,##0.00_ ;\-#,##0.00\ "/>
      </dxf>
    </rfmt>
    <rfmt sheetId="1" sqref="AD109" start="0" length="0">
      <dxf>
        <font>
          <sz val="12"/>
          <color auto="1"/>
          <name val="Calibri"/>
          <family val="2"/>
          <charset val="238"/>
          <scheme val="minor"/>
        </font>
        <numFmt numFmtId="166" formatCode="#,##0.00_ ;\-#,##0.00\ "/>
      </dxf>
    </rfmt>
    <rcc rId="0" sId="1" s="1" dxf="1">
      <nc r="AE109">
        <f>S109+V109+Y109+AB109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9">
        <f>AE109+AF109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9" start="0" length="0">
      <dxf>
        <font>
          <sz val="12"/>
          <color theme="1"/>
          <name val="Calibri"/>
          <family val="2"/>
          <charset val="238"/>
          <scheme val="minor"/>
        </font>
      </dxf>
    </rfmt>
  </rrc>
  <rrc rId="5147" sId="1" ref="A109:XFD109" action="deleteRow">
    <undo index="65535" exp="area" dr="AK106:AK109" r="AK110" sId="1"/>
    <undo index="65535" exp="area" dr="AJ106:AJ109" r="AJ110" sId="1"/>
    <undo index="65535" exp="area" dr="AI106:AI109" r="AI110" sId="1"/>
    <undo index="65535" exp="area" dr="AG106:AG109" r="AG110" sId="1"/>
    <undo index="65535" exp="area" dr="AF106:AF109" r="AF110" sId="1"/>
    <undo index="65535" exp="area" dr="AE106:AE109" r="AE110" sId="1"/>
    <undo index="65535" exp="area" dr="AD106:AD109" r="AD110" sId="1"/>
    <undo index="65535" exp="area" dr="AC106:AC109" r="AC110" sId="1"/>
    <undo index="65535" exp="area" dr="AB106:AB109" r="AB110" sId="1"/>
    <undo index="65535" exp="area" dr="AA106:AA109" r="AA110" sId="1"/>
    <undo index="65535" exp="area" dr="Z106:Z109" r="Z110" sId="1"/>
    <undo index="65535" exp="area" dr="Y106:Y109" r="Y110" sId="1"/>
    <undo index="65535" exp="area" dr="X106:X109" r="X110" sId="1"/>
    <undo index="65535" exp="area" dr="W106:W109" r="W110" sId="1"/>
    <undo index="65535" exp="area" dr="V106:V109" r="V110" sId="1"/>
    <undo index="65535" exp="area" dr="U106:U109" r="U110" sId="1"/>
    <undo index="65535" exp="area" dr="T106:T109" r="T110" sId="1"/>
    <undo index="65535" exp="area" dr="S106:S109" r="S110" sId="1"/>
    <undo index="65535" exp="area" ref3D="1" dr="$H$1:$N$1048576" dn="Z_65B035E3_87FA_46C5_996E_864F2C8D0EBC_.wvu.Cols" sId="1"/>
    <rfmt sheetId="1" xfDxf="1" sqref="A109:XFD109" start="0" length="0"/>
    <rfmt sheetId="1" sqref="A10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9">
        <f>S109/AE109*100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9">
        <f>T109+U109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0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9">
        <f>W109+X109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0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9">
        <f>Z109+AA109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0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9">
        <f>AC109+AD109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09" start="0" length="0">
      <dxf>
        <font>
          <sz val="12"/>
          <color auto="1"/>
          <name val="Calibri"/>
          <family val="2"/>
          <charset val="238"/>
          <scheme val="minor"/>
        </font>
        <numFmt numFmtId="166" formatCode="#,##0.00_ ;\-#,##0.00\ "/>
      </dxf>
    </rfmt>
    <rfmt sheetId="1" sqref="AD109" start="0" length="0">
      <dxf>
        <font>
          <sz val="12"/>
          <color auto="1"/>
          <name val="Calibri"/>
          <family val="2"/>
          <charset val="238"/>
          <scheme val="minor"/>
        </font>
        <numFmt numFmtId="166" formatCode="#,##0.00_ ;\-#,##0.00\ "/>
      </dxf>
    </rfmt>
    <rcc rId="0" sId="1" s="1" dxf="1">
      <nc r="AE109">
        <f>S109+V109+Y109+AB109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9">
        <f>AE109+AF109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0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9" start="0" length="0">
      <dxf>
        <font>
          <sz val="12"/>
          <color theme="1"/>
          <name val="Calibri"/>
          <family val="2"/>
          <charset val="238"/>
          <scheme val="minor"/>
        </font>
      </dxf>
    </rfmt>
  </rrc>
  <rrc rId="5148" sId="1" ref="A109:XFD109" action="deleteRow">
    <undo index="65535" exp="area" ref3D="1" dr="$H$1:$N$1048576" dn="Z_65B035E3_87FA_46C5_996E_864F2C8D0EBC_.wvu.Cols" sId="1"/>
    <rfmt sheetId="1" xfDxf="1" sqref="A109:XFD109" start="0" length="0"/>
    <rfmt sheetId="1" sqref="A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09" t="inlineStr">
        <is>
          <t>TOTAL PRAHOVA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0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0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0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09">
        <f>SUM(S106:S108)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09">
        <f>SUM(T106:T108)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09">
        <f>SUM(U106:U108)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09">
        <f>SUM(V106:V108)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09">
        <f>SUM(W106:W108)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09">
        <f>SUM(X106:X108)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09">
        <f>SUM(Y106:Y108)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09">
        <f>SUM(Z106:Z108)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09">
        <f>SUM(AA106:AA108)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09">
        <f>SUM(AB106:AB108)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09">
        <f>SUM(AC106:AC108)</f>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dxf="1">
      <nc r="AD109">
        <f>SUM(AD106:AD108)</f>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dxf="1">
      <nc r="AE109">
        <f>SUM(AE106:AE108)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09">
        <f>SUM(AF106:AF108)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09">
        <f>SUM(AG106:AG108)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09"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09">
        <f>SUM(AI106:AI108)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09">
        <f>SUM(AJ106:AJ108)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09">
        <f>SUM(AK106:AK108)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09" start="0" length="0">
      <dxf>
        <font>
          <sz val="12"/>
          <color theme="1"/>
          <name val="Calibri"/>
          <family val="2"/>
          <charset val="238"/>
          <scheme val="minor"/>
        </font>
      </dxf>
    </rfmt>
  </rrc>
  <rrc rId="5149" sId="1" ref="A109:XFD109" action="deleteRow">
    <undo index="65535" exp="area" ref3D="1" dr="$H$1:$N$1048576" dn="Z_65B035E3_87FA_46C5_996E_864F2C8D0EBC_.wvu.Cols" sId="1"/>
    <rfmt sheetId="1" xfDxf="1" sqref="A109:XFD109" start="0" length="0"/>
    <rfmt sheetId="1" sqref="A10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0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09">
        <f>S109/AE109*100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09" t="inlineStr">
        <is>
          <t>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0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0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0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0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0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0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0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09" start="0" length="0">
      <dxf>
        <font>
          <sz val="12"/>
          <color auto="1"/>
          <name val="Calibri"/>
          <family val="2"/>
          <charset val="238"/>
          <scheme val="minor"/>
        </font>
        <numFmt numFmtId="166" formatCode="#,##0.00_ ;\-#,##0.00\ "/>
      </dxf>
    </rfmt>
    <rfmt sheetId="1" sqref="AD109" start="0" length="0">
      <dxf>
        <font>
          <sz val="12"/>
          <color auto="1"/>
          <name val="Calibri"/>
          <family val="2"/>
          <charset val="238"/>
          <scheme val="minor"/>
        </font>
        <numFmt numFmtId="166" formatCode="#,##0.00_ ;\-#,##0.00\ "/>
      </dxf>
    </rfmt>
    <rfmt sheetId="1" s="1" sqref="AE109"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0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0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9" start="0" length="0">
      <dxf>
        <font>
          <sz val="12"/>
          <color theme="1"/>
          <name val="Calibri"/>
          <family val="2"/>
          <charset val="238"/>
          <scheme val="minor"/>
        </font>
      </dxf>
    </rfmt>
  </rrc>
  <rrc rId="5150" sId="1" ref="A110:XFD110" action="deleteRow">
    <undo index="65535" exp="area" ref3D="1" dr="$H$1:$N$1048576" dn="Z_65B035E3_87FA_46C5_996E_864F2C8D0EBC_.wvu.Cols" sId="1"/>
    <rfmt sheetId="1" xfDxf="1" sqref="A110:XFD110" start="0" length="0"/>
    <rcc rId="0" sId="1" dxf="1">
      <nc r="A11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0">
        <f>S110/AE110*100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0">
        <f>T110+U110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0">
        <f>W110+X110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0">
        <f>AC110+AD110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0"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fmt sheetId="1" sqref="AD110"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cc rId="0" sId="1" s="1" dxf="1">
      <nc r="AE110">
        <f>S110+V110+Y110+AB110</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0">
        <f>AE110+AF110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0" start="0" length="0">
      <dxf>
        <font>
          <sz val="12"/>
          <color theme="1"/>
          <name val="Calibri"/>
          <family val="2"/>
          <charset val="238"/>
          <scheme val="minor"/>
        </font>
      </dxf>
    </rfmt>
  </rrc>
  <rrc rId="5151" sId="1" ref="A110:XFD110" action="deleteRow">
    <undo index="65535" exp="area" ref3D="1" dr="$H$1:$N$1048576" dn="Z_65B035E3_87FA_46C5_996E_864F2C8D0EBC_.wvu.Cols" sId="1"/>
    <rfmt sheetId="1" xfDxf="1" sqref="A110:XFD110" start="0" length="0"/>
    <rfmt sheetId="1" sqref="A1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0">
        <f>S110/AE110*100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0">
        <f>T110+U110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0">
        <f>W110+X110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0">
        <f>AC110+AD110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0"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fmt sheetId="1" sqref="AD110"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cc rId="0" sId="1" s="1" dxf="1">
      <nc r="AE110">
        <f>S110+V110+Y110+AB110</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0">
        <f>AE110+AF110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0" start="0" length="0">
      <dxf>
        <font>
          <sz val="12"/>
          <color theme="1"/>
          <name val="Calibri"/>
          <family val="2"/>
          <charset val="238"/>
          <scheme val="minor"/>
        </font>
      </dxf>
    </rfmt>
  </rrc>
  <rrc rId="5152" sId="1" ref="A110:XFD110" action="deleteRow">
    <undo index="65535" exp="area" dr="AK109:AK110" r="AK111" sId="1"/>
    <undo index="65535" exp="area" dr="AJ109:AJ110" r="AJ111" sId="1"/>
    <undo index="65535" exp="area" dr="AI109:AI110" r="AI111" sId="1"/>
    <undo index="65535" exp="area" dr="AG109:AG110" r="AG111" sId="1"/>
    <undo index="65535" exp="area" dr="AF109:AF110" r="AF111" sId="1"/>
    <undo index="65535" exp="area" dr="AE109:AE110" r="AE111" sId="1"/>
    <undo index="65535" exp="area" dr="AD109:AD110" r="AD111" sId="1"/>
    <undo index="65535" exp="area" dr="AC109:AC110" r="AC111" sId="1"/>
    <undo index="65535" exp="area" dr="AB109:AB110" r="AB111" sId="1"/>
    <undo index="65535" exp="area" dr="AA109:AA110" r="AA111" sId="1"/>
    <undo index="65535" exp="area" dr="Z109:Z110" r="Z111" sId="1"/>
    <undo index="65535" exp="area" dr="Y109:Y110" r="Y111" sId="1"/>
    <undo index="65535" exp="area" dr="X109:X110" r="X111" sId="1"/>
    <undo index="65535" exp="area" dr="W109:W110" r="W111" sId="1"/>
    <undo index="65535" exp="area" dr="V109:V110" r="V111" sId="1"/>
    <undo index="65535" exp="area" dr="U109:U110" r="U111" sId="1"/>
    <undo index="65535" exp="area" dr="T109:T110" r="T111" sId="1"/>
    <undo index="65535" exp="area" dr="S109:S110" r="S111" sId="1"/>
    <undo index="65535" exp="area" ref3D="1" dr="$H$1:$N$1048576" dn="Z_65B035E3_87FA_46C5_996E_864F2C8D0EBC_.wvu.Cols" sId="1"/>
    <rfmt sheetId="1" xfDxf="1" sqref="A110:XFD110" start="0" length="0"/>
    <rfmt sheetId="1" sqref="A1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0">
        <f>S110/AE110*100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0">
        <f>T110+U110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0">
        <f>W110+X110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0">
        <f>AC110+AD110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0"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fmt sheetId="1" sqref="AD110" start="0" length="0">
      <dxf>
        <font>
          <sz val="12"/>
          <color auto="1"/>
          <name val="Calibri"/>
          <family val="2"/>
          <charset val="238"/>
          <scheme val="minor"/>
        </font>
        <numFmt numFmtId="166" formatCode="#,##0.00_ ;\-#,##0.00\ "/>
        <border outline="0">
          <left style="thin">
            <color indexed="64"/>
          </left>
          <right style="thin">
            <color indexed="64"/>
          </right>
          <top style="thin">
            <color indexed="64"/>
          </top>
          <bottom style="thin">
            <color indexed="64"/>
          </bottom>
        </border>
      </dxf>
    </rfmt>
    <rcc rId="0" sId="1" s="1" dxf="1">
      <nc r="AE110">
        <f>S110+V110+Y110+AB110</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0">
        <f>AE110+AF110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0" start="0" length="0">
      <dxf>
        <font>
          <sz val="12"/>
          <color theme="1"/>
          <name val="Calibri"/>
          <family val="2"/>
          <charset val="238"/>
          <scheme val="minor"/>
        </font>
      </dxf>
    </rfmt>
  </rrc>
  <rrc rId="5153" sId="1" ref="A110:XFD110" action="deleteRow">
    <undo index="65535" exp="area" ref3D="1" dr="$H$1:$N$1048576" dn="Z_65B035E3_87FA_46C5_996E_864F2C8D0EBC_.wvu.Cols" sId="1"/>
    <rfmt sheetId="1" xfDxf="1" sqref="A110:XFD110" start="0" length="0"/>
    <rfmt sheetId="1" sqref="A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10" t="inlineStr">
        <is>
          <t>TOTAL SĂLAJ</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10">
        <f>SUM(S109:S109)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10">
        <f>SUM(T109:T109)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10">
        <f>SUM(U109:U109)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10">
        <f>SUM(V109:V109)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10">
        <f>SUM(W109:W109)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10">
        <f>SUM(X109:X109)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10">
        <f>SUM(Y109:Y109)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10">
        <f>SUM(Z109:Z109)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10">
        <f>SUM(AA109:AA109)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10">
        <f>SUM(AB109:AB109)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10">
        <f>SUM(AC109:AC109)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10">
        <f>SUM(AD109:AD109)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10">
        <f>SUM(AE109:AE109)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10">
        <f>SUM(AF109:AF109)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10">
        <f>SUM(AG109:AG109)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10"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10">
        <f>SUM(AI109:AI109)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10">
        <f>SUM(AJ109:AJ109)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10">
        <f>SUM(AK109:AK109)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10" start="0" length="0">
      <dxf>
        <font>
          <sz val="12"/>
          <color theme="1"/>
          <name val="Calibri"/>
          <family val="2"/>
          <charset val="238"/>
          <scheme val="minor"/>
        </font>
      </dxf>
    </rfmt>
  </rrc>
  <rrc rId="5154" sId="1" ref="A110:XFD110" action="deleteRow">
    <undo index="65535" exp="area" ref3D="1" dr="$H$1:$N$1048576" dn="Z_65B035E3_87FA_46C5_996E_864F2C8D0EBC_.wvu.Cols" sId="1"/>
    <rfmt sheetId="1" xfDxf="1" sqref="A110:XFD110" start="0" length="0"/>
    <rfmt sheetId="1" sqref="A11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0">
        <f>S110/AE110*100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0" t="inlineStr">
        <is>
          <t>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0" start="0" length="0">
      <dxf>
        <font>
          <sz val="12"/>
          <color auto="1"/>
          <name val="Calibri"/>
          <family val="2"/>
          <charset val="238"/>
          <scheme val="minor"/>
        </font>
        <numFmt numFmtId="166" formatCode="#,##0.00_ ;\-#,##0.00\ "/>
      </dxf>
    </rfmt>
    <rfmt sheetId="1" sqref="AD110" start="0" length="0">
      <dxf>
        <font>
          <sz val="12"/>
          <color auto="1"/>
          <name val="Calibri"/>
          <family val="2"/>
          <charset val="238"/>
          <scheme val="minor"/>
        </font>
        <numFmt numFmtId="166" formatCode="#,##0.00_ ;\-#,##0.00\ "/>
      </dxf>
    </rfmt>
    <rfmt sheetId="1" s="1" sqref="AE110"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0" start="0" length="0">
      <dxf>
        <font>
          <sz val="12"/>
          <color theme="1"/>
          <name val="Calibri"/>
          <family val="2"/>
          <charset val="238"/>
          <scheme val="minor"/>
        </font>
      </dxf>
    </rfmt>
  </rrc>
  <rrc rId="5155" sId="1" ref="A111:XFD111" action="deleteRow">
    <undo index="65535" exp="area" ref3D="1" dr="$H$1:$N$1048576" dn="Z_65B035E3_87FA_46C5_996E_864F2C8D0EBC_.wvu.Cols" sId="1"/>
    <rfmt sheetId="1" xfDxf="1" sqref="A111:XFD111" start="0" length="0"/>
    <rcc rId="0" sId="1" dxf="1">
      <nc r="A11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1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1">
        <f>S111/AE111*100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1">
        <f>T111+U111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1">
        <f>W111+X111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1">
        <f>AC111+AD111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1" start="0" length="0">
      <dxf>
        <font>
          <sz val="12"/>
          <color auto="1"/>
          <name val="Calibri"/>
          <family val="2"/>
          <charset val="238"/>
          <scheme val="minor"/>
        </font>
        <numFmt numFmtId="166" formatCode="#,##0.00_ ;\-#,##0.00\ "/>
      </dxf>
    </rfmt>
    <rfmt sheetId="1" sqref="AD111" start="0" length="0">
      <dxf>
        <font>
          <sz val="12"/>
          <color auto="1"/>
          <name val="Calibri"/>
          <family val="2"/>
          <charset val="238"/>
          <scheme val="minor"/>
        </font>
        <numFmt numFmtId="166" formatCode="#,##0.00_ ;\-#,##0.00\ "/>
      </dxf>
    </rfmt>
    <rcc rId="0" sId="1" s="1" dxf="1">
      <nc r="AE111">
        <f>S111+V111+Y111+AB111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1">
        <f>AE111+AF111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1" start="0" length="0">
      <dxf>
        <font>
          <sz val="12"/>
          <color theme="1"/>
          <name val="Calibri"/>
          <family val="2"/>
          <charset val="238"/>
          <scheme val="minor"/>
        </font>
      </dxf>
    </rfmt>
  </rrc>
  <rrc rId="5156" sId="1" ref="A111:XFD111" action="deleteRow">
    <undo index="65535" exp="area" dr="AK110:AK111" r="AK112" sId="1"/>
    <undo index="65535" exp="area" dr="AJ110:AJ111" r="AJ112" sId="1"/>
    <undo index="65535" exp="area" dr="AI110:AI111" r="AI112" sId="1"/>
    <undo index="65535" exp="area" dr="AG110:AG111" r="AG112" sId="1"/>
    <undo index="65535" exp="area" dr="AF110:AF111" r="AF112" sId="1"/>
    <undo index="65535" exp="area" dr="AE110:AE111" r="AE112" sId="1"/>
    <undo index="65535" exp="area" dr="AD110:AD111" r="AD112" sId="1"/>
    <undo index="65535" exp="area" dr="AC110:AC111" r="AC112" sId="1"/>
    <undo index="65535" exp="area" dr="AB110:AB111" r="AB112" sId="1"/>
    <undo index="65535" exp="area" dr="AA110:AA111" r="AA112" sId="1"/>
    <undo index="65535" exp="area" dr="Z110:Z111" r="Z112" sId="1"/>
    <undo index="65535" exp="area" dr="Y110:Y111" r="Y112" sId="1"/>
    <undo index="65535" exp="area" dr="X110:X111" r="X112" sId="1"/>
    <undo index="65535" exp="area" dr="W110:W111" r="W112" sId="1"/>
    <undo index="65535" exp="area" dr="V110:V111" r="V112" sId="1"/>
    <undo index="65535" exp="area" dr="U110:U111" r="U112" sId="1"/>
    <undo index="65535" exp="area" dr="T110:T111" r="T112" sId="1"/>
    <undo index="65535" exp="area" dr="S110:S111" r="S112" sId="1"/>
    <undo index="65535" exp="area" ref3D="1" dr="$H$1:$N$1048576" dn="Z_65B035E3_87FA_46C5_996E_864F2C8D0EBC_.wvu.Cols" sId="1"/>
    <rfmt sheetId="1" xfDxf="1" sqref="A111:XFD111" start="0" length="0"/>
    <rfmt sheetId="1" sqref="A11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1">
        <f>S111/AE111*100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1">
        <f>T111+U111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1">
        <f>W111+X111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1">
        <f>AC111+AD111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1" start="0" length="0">
      <dxf>
        <font>
          <sz val="12"/>
          <color auto="1"/>
          <name val="Calibri"/>
          <family val="2"/>
          <charset val="238"/>
          <scheme val="minor"/>
        </font>
        <numFmt numFmtId="166" formatCode="#,##0.00_ ;\-#,##0.00\ "/>
      </dxf>
    </rfmt>
    <rfmt sheetId="1" sqref="AD111" start="0" length="0">
      <dxf>
        <font>
          <sz val="12"/>
          <color auto="1"/>
          <name val="Calibri"/>
          <family val="2"/>
          <charset val="238"/>
          <scheme val="minor"/>
        </font>
        <numFmt numFmtId="166" formatCode="#,##0.00_ ;\-#,##0.00\ "/>
      </dxf>
    </rfmt>
    <rcc rId="0" sId="1" s="1" dxf="1">
      <nc r="AE111">
        <f>S111+V111+Y111+AB111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1">
        <f>AE111+AF111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1" start="0" length="0">
      <dxf>
        <font>
          <sz val="12"/>
          <color theme="1"/>
          <name val="Calibri"/>
          <family val="2"/>
          <charset val="238"/>
          <scheme val="minor"/>
        </font>
      </dxf>
    </rfmt>
  </rrc>
  <rrc rId="5157" sId="1" ref="A111:XFD111" action="deleteRow">
    <undo index="65535" exp="area" ref3D="1" dr="$H$1:$N$1048576" dn="Z_65B035E3_87FA_46C5_996E_864F2C8D0EBC_.wvu.Cols" sId="1"/>
    <rfmt sheetId="1" xfDxf="1" sqref="A111:XFD111" start="0" length="0"/>
    <rfmt sheetId="1" sqref="A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11" t="inlineStr">
        <is>
          <t>TOTAL SATU MARE</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1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11">
        <f>SUM(S110:S110)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11">
        <f>SUM(T110:T110)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11">
        <f>SUM(U110:U110)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11">
        <f>SUM(V110:V110)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11">
        <f>SUM(W110:W110)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11">
        <f>SUM(X110:X110)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11">
        <f>SUM(Y110:Y110)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11">
        <f>SUM(Z110:Z110)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11">
        <f>SUM(AA110:AA110)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11">
        <f>SUM(AB110:AB110)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11">
        <f>SUM(AC110:AC110)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11">
        <f>SUM(AD110:AD110)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11">
        <f>SUM(AE110:AE110)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11">
        <f>SUM(AF110:AF110)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11">
        <f>SUM(AG110:AG110)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11"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11">
        <f>SUM(AI110:AI110)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11">
        <f>SUM(AJ110:AJ110)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11">
        <f>SUM(AK110:AK110)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11" start="0" length="0">
      <dxf>
        <font>
          <sz val="12"/>
          <color theme="1"/>
          <name val="Calibri"/>
          <family val="2"/>
          <charset val="238"/>
          <scheme val="minor"/>
        </font>
      </dxf>
    </rfmt>
  </rrc>
  <rrc rId="5158" sId="1" ref="A111:XFD111" action="deleteRow">
    <undo index="65535" exp="area" ref3D="1" dr="$H$1:$N$1048576" dn="Z_65B035E3_87FA_46C5_996E_864F2C8D0EBC_.wvu.Cols" sId="1"/>
    <rfmt sheetId="1" xfDxf="1" sqref="A111:XFD111" start="0" length="0"/>
    <rfmt sheetId="1" sqref="A11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1" t="inlineStr">
        <is>
          <t>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1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1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1" start="0" length="0">
      <dxf>
        <font>
          <sz val="12"/>
          <color auto="1"/>
          <name val="Calibri"/>
          <family val="2"/>
          <charset val="238"/>
          <scheme val="minor"/>
        </font>
        <numFmt numFmtId="166" formatCode="#,##0.00_ ;\-#,##0.00\ "/>
      </dxf>
    </rfmt>
    <rfmt sheetId="1" sqref="AD111" start="0" length="0">
      <dxf>
        <font>
          <sz val="12"/>
          <color auto="1"/>
          <name val="Calibri"/>
          <family val="2"/>
          <charset val="238"/>
          <scheme val="minor"/>
        </font>
        <numFmt numFmtId="166" formatCode="#,##0.00_ ;\-#,##0.00\ "/>
      </dxf>
    </rfmt>
    <rfmt sheetId="1" s="1" sqref="AE11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1" start="0" length="0">
      <dxf>
        <font>
          <sz val="12"/>
          <color theme="1"/>
          <name val="Calibri"/>
          <family val="2"/>
          <charset val="238"/>
          <scheme val="minor"/>
        </font>
      </dxf>
    </rfmt>
  </rrc>
  <rrc rId="5159" sId="1" ref="A113:XFD113" action="deleteRow">
    <undo index="65535" exp="area" dr="AK111:AK113" r="AK114" sId="1"/>
    <undo index="65535" exp="area" dr="AJ111:AJ113" r="AJ114" sId="1"/>
    <undo index="65535" exp="area" dr="AI111:AI113" r="AI114" sId="1"/>
    <undo index="65535" exp="area" dr="AG111:AG113" r="AG114" sId="1"/>
    <undo index="65535" exp="area" dr="AF111:AF113" r="AF114" sId="1"/>
    <undo index="65535" exp="area" dr="AE111:AE113" r="AE114" sId="1"/>
    <undo index="65535" exp="area" dr="AD111:AD113" r="AD114" sId="1"/>
    <undo index="65535" exp="area" dr="AC111:AC113" r="AC114" sId="1"/>
    <undo index="65535" exp="area" dr="AB111:AB113" r="AB114" sId="1"/>
    <undo index="65535" exp="area" dr="AA111:AA113" r="AA114" sId="1"/>
    <undo index="65535" exp="area" dr="Z111:Z113" r="Z114" sId="1"/>
    <undo index="65535" exp="area" dr="Y111:Y113" r="Y114" sId="1"/>
    <undo index="65535" exp="area" dr="X111:X113" r="X114" sId="1"/>
    <undo index="65535" exp="area" dr="W111:W113" r="W114" sId="1"/>
    <undo index="65535" exp="area" dr="V111:V113" r="V114" sId="1"/>
    <undo index="65535" exp="area" dr="U111:U113" r="U114" sId="1"/>
    <undo index="65535" exp="area" dr="T111:T113" r="T114" sId="1"/>
    <undo index="65535" exp="area" dr="S111:S113" r="S114" sId="1"/>
    <undo index="65535" exp="area" ref3D="1" dr="$H$1:$N$1048576" dn="Z_65B035E3_87FA_46C5_996E_864F2C8D0EBC_.wvu.Cols" sId="1"/>
    <rfmt sheetId="1" xfDxf="1" sqref="A113:XFD113" start="0" length="0"/>
    <rfmt sheetId="1" sqref="A1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3">
        <f>S113/AE113*100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3">
        <f>T113+U113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3"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3">
        <f>W113+X113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3"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3"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3">
        <f>AC113+AD113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13">
        <f>S113+V113+Y113+AB113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3">
        <f>AE113+AF113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3" start="0" length="0">
      <dxf>
        <font>
          <sz val="12"/>
          <color theme="1"/>
          <name val="Calibri"/>
          <family val="2"/>
          <charset val="238"/>
          <scheme val="minor"/>
        </font>
      </dxf>
    </rfmt>
  </rrc>
  <rrc rId="5160" sId="1" ref="A113:XFD113" action="deleteRow">
    <undo index="65535" exp="area" ref3D="1" dr="$H$1:$N$1048576" dn="Z_65B035E3_87FA_46C5_996E_864F2C8D0EBC_.wvu.Cols" sId="1"/>
    <rfmt sheetId="1" xfDxf="1" sqref="A113:XFD113" start="0" length="0"/>
    <rfmt sheetId="1" sqref="A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13" t="inlineStr">
        <is>
          <t>TOTAL SIBIU</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13">
        <f>SUM(S111:S112)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13">
        <f>SUM(T111:T112)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13">
        <f>SUM(U111:U112)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13">
        <f>SUM(V111:V112)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13">
        <f>SUM(W111:W112)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13">
        <f>SUM(X111:X112)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13">
        <f>SUM(Y111:Y112)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13">
        <f>SUM(Z111:Z112)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13">
        <f>SUM(AA111:AA112)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13">
        <f>SUM(AB111:AB112)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13">
        <f>SUM(AC111:AC112)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13">
        <f>SUM(AD111:AD112)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13">
        <f>SUM(AE111:AE112)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13">
        <f>SUM(AF111:AF112)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13">
        <f>SUM(AG111:AG112)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13"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13">
        <f>SUM(AI111:AI112)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13">
        <f>SUM(AJ111:AJ112)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13">
        <f>SUM(AK111:AK112)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13" start="0" length="0">
      <dxf>
        <font>
          <sz val="12"/>
          <color theme="1"/>
          <name val="Calibri"/>
          <family val="2"/>
          <charset val="238"/>
          <scheme val="minor"/>
        </font>
      </dxf>
    </rfmt>
  </rrc>
  <rrc rId="5161" sId="1" ref="A113:XFD113" action="deleteRow">
    <undo index="65535" exp="area" ref3D="1" dr="$H$1:$N$1048576" dn="Z_65B035E3_87FA_46C5_996E_864F2C8D0EBC_.wvu.Cols" sId="1"/>
    <rfmt sheetId="1" xfDxf="1" sqref="A113:XFD113" start="0" length="0"/>
    <rfmt sheetId="1" sqref="A11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3">
        <f>S113/AE113*100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3" t="inlineStr">
        <is>
          <t>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3"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1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3"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3"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1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13"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3" start="0" length="0">
      <dxf>
        <font>
          <sz val="12"/>
          <color theme="1"/>
          <name val="Calibri"/>
          <family val="2"/>
          <charset val="238"/>
          <scheme val="minor"/>
        </font>
      </dxf>
    </rfmt>
  </rrc>
  <rrc rId="5162" sId="1" ref="A114:XFD114" action="deleteRow">
    <undo index="65535" exp="area" ref3D="1" dr="$H$1:$N$1048576" dn="Z_65B035E3_87FA_46C5_996E_864F2C8D0EBC_.wvu.Cols" sId="1"/>
    <rfmt sheetId="1" xfDxf="1" sqref="A114:XFD114" start="0" length="0"/>
    <rcc rId="0" sId="1" dxf="1">
      <nc r="A11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4">
        <f>S114/AE114*100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4">
        <f>T114+U114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4"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4">
        <f>W114+X114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4"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4"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4">
        <f>AC114+AD114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14">
        <f>S114+V114+Y114+AB114</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4">
        <f>AE114+AF114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4" start="0" length="0">
      <dxf>
        <font>
          <sz val="12"/>
          <color theme="1"/>
          <name val="Calibri"/>
          <family val="2"/>
          <charset val="238"/>
          <scheme val="minor"/>
        </font>
      </dxf>
    </rfmt>
  </rrc>
  <rrc rId="5163" sId="1" ref="A114:XFD114" action="deleteRow">
    <undo index="65535" exp="area" dr="AK113:AK114" r="AK115" sId="1"/>
    <undo index="65535" exp="area" dr="AJ113:AJ114" r="AJ115" sId="1"/>
    <undo index="65535" exp="area" dr="AI113:AI114" r="AI115" sId="1"/>
    <undo index="65535" exp="area" dr="AG113:AG114" r="AG115" sId="1"/>
    <undo index="65535" exp="area" dr="AF113:AF114" r="AF115" sId="1"/>
    <undo index="65535" exp="area" dr="AE113:AE114" r="AE115" sId="1"/>
    <undo index="65535" exp="area" dr="AD113:AD114" r="AD115" sId="1"/>
    <undo index="65535" exp="area" dr="AC113:AC114" r="AC115" sId="1"/>
    <undo index="65535" exp="area" dr="AB113:AB114" r="AB115" sId="1"/>
    <undo index="65535" exp="area" dr="AA113:AA114" r="AA115" sId="1"/>
    <undo index="65535" exp="area" dr="Z113:Z114" r="Z115" sId="1"/>
    <undo index="65535" exp="area" dr="Y113:Y114" r="Y115" sId="1"/>
    <undo index="65535" exp="area" dr="X113:X114" r="X115" sId="1"/>
    <undo index="65535" exp="area" dr="W113:W114" r="W115" sId="1"/>
    <undo index="65535" exp="area" dr="V113:V114" r="V115" sId="1"/>
    <undo index="65535" exp="area" dr="U113:U114" r="U115" sId="1"/>
    <undo index="65535" exp="area" dr="T113:T114" r="T115" sId="1"/>
    <undo index="65535" exp="area" dr="S113:S114" r="S115" sId="1"/>
    <undo index="65535" exp="area" ref3D="1" dr="$H$1:$N$1048576" dn="Z_65B035E3_87FA_46C5_996E_864F2C8D0EBC_.wvu.Cols" sId="1"/>
    <rfmt sheetId="1" xfDxf="1" sqref="A114:XFD114" start="0" length="0"/>
    <rfmt sheetId="1" sqref="A1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4">
        <f>S114/AE114*100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4">
        <f>T114+U114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4"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4">
        <f>W114+X114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4"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4"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4">
        <f>AC114+AD114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14">
        <f>S114+V114+Y114+AB114</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4">
        <f>AE114+AF114</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4" start="0" length="0">
      <dxf>
        <font>
          <sz val="12"/>
          <color theme="1"/>
          <name val="Calibri"/>
          <family val="2"/>
          <charset val="238"/>
          <scheme val="minor"/>
        </font>
      </dxf>
    </rfmt>
  </rrc>
  <rrc rId="5164" sId="1" ref="A114:XFD114" action="deleteRow">
    <undo index="65535" exp="area" ref3D="1" dr="$H$1:$N$1048576" dn="Z_65B035E3_87FA_46C5_996E_864F2C8D0EBC_.wvu.Cols" sId="1"/>
    <rfmt sheetId="1" xfDxf="1" sqref="A114:XFD114" start="0" length="0"/>
    <rfmt sheetId="1" sqref="A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14" t="inlineStr">
        <is>
          <t>TOTAL SUCEAVA</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14">
        <f>SUM(S113:S113)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14">
        <f>SUM(T113:T113)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14">
        <f>SUM(U113:U113)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14">
        <f>SUM(V113:V113)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14">
        <f>SUM(W113:W113)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14">
        <f>SUM(X113:X113)</f>
      </nc>
      <n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dxf="1">
      <nc r="Y114">
        <f>SUM(Y113:Y113)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14">
        <f>SUM(Z113:Z113)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14">
        <f>SUM(AA113:AA113)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14">
        <f>SUM(AB113:AB113)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14">
        <f>SUM(AC113:AC113)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14">
        <f>SUM(AD113:AD113)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14">
        <f>SUM(AE113:AE113)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14">
        <f>SUM(AF113:AF113)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14">
        <f>SUM(AG113:AG113)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14"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14">
        <f>SUM(AI113:AI113)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14">
        <f>SUM(AJ113:AJ113)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14">
        <f>SUM(AK113:AK113)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14" start="0" length="0">
      <dxf>
        <font>
          <sz val="12"/>
          <color theme="1"/>
          <name val="Calibri"/>
          <family val="2"/>
          <charset val="238"/>
          <scheme val="minor"/>
        </font>
      </dxf>
    </rfmt>
  </rrc>
  <rrc rId="5165" sId="1" ref="A114:XFD114" action="deleteRow">
    <undo index="65535" exp="area" ref3D="1" dr="$H$1:$N$1048576" dn="Z_65B035E3_87FA_46C5_996E_864F2C8D0EBC_.wvu.Cols" sId="1"/>
    <rfmt sheetId="1" xfDxf="1" sqref="A114:XFD114" start="0" length="0"/>
    <rfmt sheetId="1" sqref="A11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4"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4" t="inlineStr">
        <is>
          <t>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4"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1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X114"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rder>
      </dxf>
    </rfmt>
    <rfmt sheetId="1" sqref="Z1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114"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1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14"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4" start="0" length="0">
      <dxf>
        <font>
          <sz val="12"/>
          <color theme="1"/>
          <name val="Calibri"/>
          <family val="2"/>
          <charset val="238"/>
          <scheme val="minor"/>
        </font>
      </dxf>
    </rfmt>
  </rrc>
  <rrc rId="5166" sId="1" ref="A116:XFD116" action="deleteRow">
    <undo index="65535" exp="area" dr="AK114:AK116" r="AK117" sId="1"/>
    <undo index="65535" exp="area" dr="AJ114:AJ116" r="AJ117" sId="1"/>
    <undo index="65535" exp="area" dr="AI114:AI116" r="AI117" sId="1"/>
    <undo index="65535" exp="area" dr="AG114:AG116" r="AG117" sId="1"/>
    <undo index="65535" exp="area" dr="AF114:AF116" r="AF117" sId="1"/>
    <undo index="65535" exp="area" dr="AE114:AE116" r="AE117" sId="1"/>
    <undo index="65535" exp="area" dr="AD114:AD116" r="AD117" sId="1"/>
    <undo index="65535" exp="area" dr="AC114:AC116" r="AC117" sId="1"/>
    <undo index="65535" exp="area" dr="AB114:AB116" r="AB117" sId="1"/>
    <undo index="65535" exp="area" dr="AA114:AA116" r="AA117" sId="1"/>
    <undo index="65535" exp="area" dr="Z114:Z116" r="Z117" sId="1"/>
    <undo index="65535" exp="area" dr="Y114:Y116" r="Y117" sId="1"/>
    <undo index="65535" exp="area" dr="X114:X116" r="X117" sId="1"/>
    <undo index="65535" exp="area" dr="W114:W116" r="W117" sId="1"/>
    <undo index="65535" exp="area" dr="V114:V116" r="V117" sId="1"/>
    <undo index="65535" exp="area" dr="U114:U116" r="U117" sId="1"/>
    <undo index="65535" exp="area" dr="T114:T116" r="T117" sId="1"/>
    <undo index="65535" exp="area" dr="S114:S116" r="S117" sId="1"/>
    <undo index="65535" exp="area" ref3D="1" dr="$H$1:$N$1048576" dn="Z_65B035E3_87FA_46C5_996E_864F2C8D0EBC_.wvu.Cols" sId="1"/>
    <rfmt sheetId="1" xfDxf="1" sqref="A116:XFD116" start="0" length="0"/>
    <rfmt sheetId="1" sqref="A1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16">
        <f>S116/AE116*100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16">
        <f>T116+U116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6"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6">
        <f>W116+X116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6"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16">
        <f>Z116+AA116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6"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6">
        <f>AC116+AD116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16">
        <f>S116+V116+Y116+AB116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16">
        <f>AE116+AF116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1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6" start="0" length="0">
      <dxf>
        <font>
          <sz val="12"/>
          <color theme="1"/>
          <name val="Calibri"/>
          <family val="2"/>
          <charset val="238"/>
          <scheme val="minor"/>
        </font>
      </dxf>
    </rfmt>
  </rrc>
  <rrc rId="5167" sId="1" ref="A116:XFD116" action="deleteRow">
    <undo index="65535" exp="area" ref3D="1" dr="$H$1:$N$1048576" dn="Z_65B035E3_87FA_46C5_996E_864F2C8D0EBC_.wvu.Cols" sId="1"/>
    <rfmt sheetId="1" xfDxf="1" sqref="A116:XFD116" start="0" length="0"/>
    <rfmt sheetId="1" sqref="A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16" t="inlineStr">
        <is>
          <t>TOTAL TELEORMAN</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16">
        <f>SUM(S114:S115)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16">
        <f>SUM(T114:T115)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16">
        <f>SUM(U114:U115)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16">
        <f>SUM(V114:V115)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16">
        <f>SUM(W114:W115)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16">
        <f>SUM(X114:X115)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16">
        <f>SUM(Y114:Y115)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16">
        <f>SUM(Z114:Z115)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16">
        <f>SUM(AA114:AA115)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16">
        <f>SUM(AB114:AB115)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16">
        <f>SUM(AC114:AC115)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16">
        <f>SUM(AD114:AD115)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16">
        <f>SUM(AE114:AE115)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16">
        <f>SUM(AF114:AF115)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16">
        <f>SUM(AG114:AG115)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16"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16">
        <f>SUM(AI114:AI115)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16">
        <f>SUM(AJ114:AJ115)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16">
        <f>SUM(AK114:AK115)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16" start="0" length="0">
      <dxf>
        <font>
          <sz val="12"/>
          <color theme="1"/>
          <name val="Calibri"/>
          <family val="2"/>
          <charset val="238"/>
          <scheme val="minor"/>
        </font>
      </dxf>
    </rfmt>
  </rrc>
  <rrc rId="5168" sId="1" ref="A116:XFD116" action="deleteRow">
    <undo index="65535" exp="area" ref3D="1" dr="$H$1:$N$1048576" dn="Z_65B035E3_87FA_46C5_996E_864F2C8D0EBC_.wvu.Cols" sId="1"/>
    <rfmt sheetId="1" xfDxf="1" sqref="A116:XFD116" start="0" length="0"/>
    <rfmt sheetId="1" sqref="A11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6"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6" t="inlineStr">
        <is>
          <t>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6"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1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6"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6"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1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16"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6" start="0" length="0">
      <dxf>
        <font>
          <sz val="12"/>
          <color theme="1"/>
          <name val="Calibri"/>
          <family val="2"/>
          <charset val="238"/>
          <scheme val="minor"/>
        </font>
      </dxf>
    </rfmt>
  </rrc>
  <rrc rId="5169" sId="1" ref="A119:XFD119" action="deleteRow">
    <undo index="65535" exp="area" ref3D="1" dr="$H$1:$N$1048576" dn="Z_65B035E3_87FA_46C5_996E_864F2C8D0EBC_.wvu.Cols" sId="1"/>
    <rfmt sheetId="1" xfDxf="1" sqref="A119:XFD119" start="0" length="0"/>
    <rfmt sheetId="1" sqref="A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19" t="inlineStr">
        <is>
          <t>TOTAL TIMIȘ</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19">
        <f>SUM(S116:S118)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19">
        <f>SUM(T116:T118)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19">
        <f>SUM(U116:U118)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19">
        <f>SUM(V116:V118)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19">
        <f>SUM(W116:W118)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19">
        <f>SUM(X116:X118)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19">
        <f>SUM(Y116:Y118)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19">
        <f>SUM(Z116:Z118)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19">
        <f>SUM(AA116:AA118)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19">
        <f>SUM(AB116:AB118)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19">
        <f>SUM(AC116:AC118)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19">
        <f>SUM(AD116:AD118)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19">
        <f>SUM(AE116:AE118)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19">
        <f>SUM(AF116:AF118)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19">
        <f>SUM(AG116:AG118)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19"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19">
        <f>SUM(AI116:AI118)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19">
        <f>SUM(AJ116:AJ118)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19">
        <f>SUM(AK116:AK118)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19" start="0" length="0">
      <dxf>
        <font>
          <sz val="12"/>
          <color theme="1"/>
          <name val="Calibri"/>
          <family val="2"/>
          <charset val="238"/>
          <scheme val="minor"/>
        </font>
      </dxf>
    </rfmt>
  </rrc>
  <rrc rId="5170" sId="1" ref="A119:XFD119" action="deleteRow">
    <undo index="65535" exp="area" ref3D="1" dr="$H$1:$N$1048576" dn="Z_65B035E3_87FA_46C5_996E_864F2C8D0EBC_.wvu.Cols" sId="1"/>
    <rfmt sheetId="1" xfDxf="1" sqref="A119:XFD119" start="0" length="0"/>
    <rfmt sheetId="1" sqref="A11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9" t="inlineStr">
        <is>
          <t>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19"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1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19" start="0" length="0">
      <dxf>
        <font>
          <sz val="12"/>
          <color theme="1"/>
          <name val="Calibri"/>
          <family val="2"/>
          <charset val="238"/>
          <scheme val="minor"/>
        </font>
      </dxf>
    </rfmt>
  </rrc>
  <rrc rId="5171" sId="1" ref="A121:XFD121" action="deleteRow">
    <undo index="65535" exp="area" dr="AK119:AK121" r="AK122" sId="1"/>
    <undo index="65535" exp="area" dr="AJ119:AJ121" r="AJ122" sId="1"/>
    <undo index="65535" exp="area" dr="AI119:AI121" r="AI122" sId="1"/>
    <undo index="65535" exp="area" dr="AG119:AG121" r="AG122" sId="1"/>
    <undo index="65535" exp="area" dr="AF119:AF121" r="AF122" sId="1"/>
    <undo index="65535" exp="area" dr="AE119:AE121" r="AE122" sId="1"/>
    <undo index="65535" exp="area" dr="AD119:AD121" r="AD122" sId="1"/>
    <undo index="65535" exp="area" dr="AC119:AC121" r="AC122" sId="1"/>
    <undo index="65535" exp="area" dr="AB119:AB121" r="AB122" sId="1"/>
    <undo index="65535" exp="area" dr="AA119:AA121" r="AA122" sId="1"/>
    <undo index="65535" exp="area" dr="Z119:Z121" r="Z122" sId="1"/>
    <undo index="65535" exp="area" dr="Y119:Y121" r="Y122" sId="1"/>
    <undo index="65535" exp="area" dr="X119:X121" r="X122" sId="1"/>
    <undo index="65535" exp="area" dr="W119:W121" r="W122" sId="1"/>
    <undo index="65535" exp="area" dr="V119:V121" r="V122" sId="1"/>
    <undo index="65535" exp="area" dr="U119:U121" r="U122" sId="1"/>
    <undo index="65535" exp="area" dr="T119:T121" r="T122" sId="1"/>
    <undo index="65535" exp="area" dr="S119:S121" r="S122" sId="1"/>
    <undo index="65535" exp="area" ref3D="1" dr="$H$1:$N$1048576" dn="Z_65B035E3_87FA_46C5_996E_864F2C8D0EBC_.wvu.Cols" sId="1"/>
    <rfmt sheetId="1" xfDxf="1" sqref="A121:XFD121" start="0" length="0"/>
    <rfmt sheetId="1" sqref="A1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21" t="inlineStr">
        <is>
          <t>PUBLICE LOCALE</t>
        </is>
      </nc>
      <n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ndxf>
    </rcc>
    <rfmt sheetId="1" sqref="H1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1">
        <f>S121/AE121*100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1">
        <f>T121+U121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1">
        <f>W121+X121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1">
        <f>Z121+AA121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1">
        <f>AC121+AD121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1">
        <f>S121+V121+Y121+AB121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1">
        <f>AE121+AF121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1" start="0" length="0">
      <dxf>
        <font>
          <sz val="12"/>
          <color theme="1"/>
          <name val="Calibri"/>
          <family val="2"/>
          <charset val="238"/>
          <scheme val="minor"/>
        </font>
      </dxf>
    </rfmt>
  </rrc>
  <rrc rId="5172" sId="1" ref="A121:XFD121" action="deleteRow">
    <undo index="65535" exp="area" ref3D="1" dr="$H$1:$N$1048576" dn="Z_65B035E3_87FA_46C5_996E_864F2C8D0EBC_.wvu.Cols" sId="1"/>
    <rfmt sheetId="1" xfDxf="1" sqref="A121:XFD121" start="0" length="0"/>
    <rfmt sheetId="1" sqref="A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21" t="inlineStr">
        <is>
          <t>TOTAL TULCEA</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21">
        <f>SUM(S119:S120)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21">
        <f>SUM(T119:T120)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21">
        <f>SUM(U119:U120)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21">
        <f>SUM(V119:V120)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21">
        <f>SUM(W119:W120)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21">
        <f>SUM(X119:X120)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21">
        <f>SUM(Y119:Y120)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21">
        <f>SUM(Z119:Z120)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21">
        <f>SUM(AA119:AA120)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21">
        <f>SUM(AB119:AB120)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21">
        <f>SUM(AC119:AC120)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21">
        <f>SUM(AD119:AD120)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21">
        <f>SUM(AE119:AE120)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21">
        <f>SUM(AF119:AF120)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21">
        <f>SUM(AG119:AG120)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21"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21">
        <f>SUM(AI119:AI120)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21">
        <f>SUM(AJ119:AJ120)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21">
        <f>SUM(AK119:AK120)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21" start="0" length="0">
      <dxf>
        <font>
          <sz val="12"/>
          <color theme="1"/>
          <name val="Calibri"/>
          <family val="2"/>
          <charset val="238"/>
          <scheme val="minor"/>
        </font>
      </dxf>
    </rfmt>
  </rrc>
  <rrc rId="5173" sId="1" ref="A121:XFD121" action="deleteRow">
    <undo index="65535" exp="area" ref3D="1" dr="$H$1:$N$1048576" dn="Z_65B035E3_87FA_46C5_996E_864F2C8D0EBC_.wvu.Cols" sId="1"/>
    <rfmt sheetId="1" xfDxf="1" sqref="A121:XFD121" start="0" length="0"/>
    <rfmt sheetId="1" sqref="A1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1" t="inlineStr">
        <is>
          <t>VÂLCEA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2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2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2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1" start="0" length="0">
      <dxf>
        <font>
          <sz val="12"/>
          <color theme="1"/>
          <name val="Calibri"/>
          <family val="2"/>
          <charset val="238"/>
          <scheme val="minor"/>
        </font>
      </dxf>
    </rfmt>
  </rrc>
  <rrc rId="5174" sId="1" ref="A123:XFD123" action="deleteRow">
    <undo index="65535" exp="area" dr="AK121:AK123" r="AK124" sId="1"/>
    <undo index="65535" exp="area" dr="AJ121:AJ123" r="AJ124" sId="1"/>
    <undo index="65535" exp="area" dr="AI121:AI123" r="AI124" sId="1"/>
    <undo index="65535" exp="area" dr="AG121:AG123" r="AG124" sId="1"/>
    <undo index="65535" exp="area" dr="AF121:AF123" r="AF124" sId="1"/>
    <undo index="65535" exp="area" dr="AE121:AE123" r="AE124" sId="1"/>
    <undo index="65535" exp="area" dr="AD121:AD123" r="AD124" sId="1"/>
    <undo index="65535" exp="area" dr="AC121:AC123" r="AC124" sId="1"/>
    <undo index="65535" exp="area" dr="AB121:AB123" r="AB124" sId="1"/>
    <undo index="65535" exp="area" dr="AA121:AA123" r="AA124" sId="1"/>
    <undo index="65535" exp="area" dr="Z121:Z123" r="Z124" sId="1"/>
    <undo index="65535" exp="area" dr="Y121:Y123" r="Y124" sId="1"/>
    <undo index="65535" exp="area" dr="X121:X123" r="X124" sId="1"/>
    <undo index="65535" exp="area" dr="W121:W123" r="W124" sId="1"/>
    <undo index="65535" exp="area" dr="V121:V123" r="V124" sId="1"/>
    <undo index="65535" exp="area" dr="U121:U123" r="U124" sId="1"/>
    <undo index="65535" exp="area" dr="T121:T123" r="T124" sId="1"/>
    <undo index="65535" exp="area" dr="S121:S123" r="S124" sId="1"/>
    <undo index="65535" exp="area" ref3D="1" dr="$H$1:$N$1048576" dn="Z_65B035E3_87FA_46C5_996E_864F2C8D0EBC_.wvu.Cols" sId="1"/>
    <rfmt sheetId="1" xfDxf="1" sqref="A123:XFD123" start="0" length="0"/>
    <rfmt sheetId="1" sqref="A1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3">
        <f>S123/AE123*100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3">
        <f>T123+U123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3">
        <f>W123+X123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3">
        <f>Z123+AA123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3">
        <f>AC123+AD123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3">
        <f>S123+V123+Y123+AB123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3">
        <f>AE123+AF123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3" start="0" length="0">
      <dxf>
        <font>
          <sz val="12"/>
          <color theme="1"/>
          <name val="Calibri"/>
          <family val="2"/>
          <charset val="238"/>
          <scheme val="minor"/>
        </font>
      </dxf>
    </rfmt>
  </rrc>
  <rrc rId="5175" sId="1" ref="A123:XFD123" action="deleteRow">
    <undo index="65535" exp="area" ref3D="1" dr="$H$1:$N$1048576" dn="Z_65B035E3_87FA_46C5_996E_864F2C8D0EBC_.wvu.Cols" sId="1"/>
    <rfmt sheetId="1" xfDxf="1" sqref="A123:XFD123" start="0" length="0"/>
    <rfmt sheetId="1" sqref="A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B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23" t="inlineStr">
        <is>
          <t>TOTAL VÂLCEA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2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23">
        <f>SUM(S121:S122)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23">
        <f>SUM(T121:T122)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23">
        <f>SUM(U121:U122)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23">
        <f>SUM(V121:V122)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23">
        <f>SUM(W121:W122)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23">
        <f>SUM(X121:X122)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23">
        <f>SUM(Y121:Y122)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23">
        <f>SUM(Z121:Z122)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23">
        <f>SUM(AA121:AA122)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23">
        <f>SUM(AB121:AB122)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23">
        <f>SUM(AC121:AC122)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23">
        <f>SUM(AD121:AD122)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23">
        <f>SUM(AE121:AE122)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23">
        <f>SUM(AF121:AF122)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23">
        <f>SUM(AG121:AG122)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23"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23">
        <f>SUM(AI121:AI122)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23">
        <f>SUM(AJ121:AJ122)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23">
        <f>SUM(AK121:AK122)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23" start="0" length="0">
      <dxf>
        <font>
          <sz val="12"/>
          <color theme="1"/>
          <name val="Calibri"/>
          <family val="2"/>
          <charset val="238"/>
          <scheme val="minor"/>
        </font>
      </dxf>
    </rfmt>
  </rrc>
  <rrc rId="5176" sId="1" ref="A123:XFD123" action="deleteRow">
    <undo index="65535" exp="area" ref3D="1" dr="$H$1:$N$1048576" dn="Z_65B035E3_87FA_46C5_996E_864F2C8D0EBC_.wvu.Cols" sId="1"/>
    <rfmt sheetId="1" xfDxf="1" sqref="A123:XFD123" start="0" length="0"/>
    <rfmt sheetId="1" sqref="A1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3"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3" t="inlineStr">
        <is>
          <t>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3">
        <f>AC123+AD123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3">
        <f>S123+V123+Y123+AB123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3">
        <f>AE123+AF123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3" start="0" length="0">
      <dxf>
        <font>
          <sz val="12"/>
          <color theme="1"/>
          <name val="Calibri"/>
          <family val="2"/>
          <charset val="238"/>
          <scheme val="minor"/>
        </font>
      </dxf>
    </rfmt>
  </rrc>
  <rrc rId="5177" sId="1" ref="A129:XFD129" action="deleteRow">
    <undo index="65535" exp="area" ref3D="1" dr="$H$1:$N$1048576" dn="Z_65B035E3_87FA_46C5_996E_864F2C8D0EBC_.wvu.Cols" sId="1"/>
    <rfmt sheetId="1" xfDxf="1" sqref="A129:XFD129" start="0" length="0"/>
    <rfmt sheetId="1" sqref="A12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9"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2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2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9">
        <f>S129/AE129*100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2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dxf="1">
      <nc r="S129">
        <f>T129+U129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9">
        <f>W129+X129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9">
        <f>Z129+AA129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ndxf>
    </rcc>
    <rfmt sheetId="1" sqref="Z129" start="0" length="0">
      <dxf>
        <numFmt numFmtId="166" formatCode="#,##0.00_ ;\-#,##0.00\ "/>
        <fill>
          <patternFill patternType="solid">
            <bgColor rgb="FFFFFF00"/>
          </patternFill>
        </fill>
        <border outline="0">
          <left style="thin">
            <color indexed="64"/>
          </left>
          <right style="thin">
            <color indexed="64"/>
          </right>
          <top style="thin">
            <color indexed="64"/>
          </top>
          <bottom style="thin">
            <color indexed="64"/>
          </bottom>
        </border>
      </dxf>
    </rfmt>
    <rfmt sheetId="1" sqref="AA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9">
        <f>AC129+AD129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9">
        <f>S129+V129+Y129+AB129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9">
        <f>AE129+AF129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2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9" start="0" length="0">
      <dxf>
        <font>
          <sz val="12"/>
          <color theme="1"/>
          <name val="Calibri"/>
          <family val="2"/>
          <charset val="238"/>
          <scheme val="minor"/>
        </font>
      </dxf>
    </rfmt>
  </rrc>
  <rrc rId="5178" sId="1" ref="A129:XFD129" action="deleteRow">
    <undo index="65535" exp="area" dr="AK123:AK129" r="AK130" sId="1"/>
    <undo index="65535" exp="area" dr="AJ123:AJ129" r="AJ130" sId="1"/>
    <undo index="65535" exp="area" dr="AI123:AI129" r="AI130" sId="1"/>
    <undo index="65535" exp="area" dr="AG123:AG129" r="AG130" sId="1"/>
    <undo index="65535" exp="area" dr="AF123:AF129" r="AF130" sId="1"/>
    <undo index="65535" exp="area" dr="AE123:AE129" r="AE130" sId="1"/>
    <undo index="65535" exp="area" dr="AD123:AD129" r="AD130" sId="1"/>
    <undo index="65535" exp="area" dr="AC123:AC129" r="AC130" sId="1"/>
    <undo index="65535" exp="area" dr="AB123:AB129" r="AB130" sId="1"/>
    <undo index="65535" exp="area" dr="AA123:AA129" r="AA130" sId="1"/>
    <undo index="65535" exp="area" dr="Z123:Z129" r="Z130" sId="1"/>
    <undo index="65535" exp="area" dr="Y123:Y129" r="Y130" sId="1"/>
    <undo index="65535" exp="area" dr="X123:X129" r="X130" sId="1"/>
    <undo index="65535" exp="area" dr="W123:W129" r="W130" sId="1"/>
    <undo index="65535" exp="area" dr="V123:V129" r="V130" sId="1"/>
    <undo index="65535" exp="area" dr="U123:U129" r="U130" sId="1"/>
    <undo index="65535" exp="area" dr="T123:T129" r="T130" sId="1"/>
    <undo index="65535" exp="area" dr="S123:S129" r="S130" sId="1"/>
    <undo index="65535" exp="area" ref3D="1" dr="$H$1:$N$1048576" dn="Z_65B035E3_87FA_46C5_996E_864F2C8D0EBC_.wvu.Cols" sId="1"/>
    <rfmt sheetId="1" xfDxf="1" sqref="A129:XFD129" start="0" length="0"/>
    <rfmt sheetId="1" sqref="A12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9"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2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9"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2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9">
        <f>S129/AE129*100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2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dxf="1">
      <nc r="S129">
        <f>T129+U129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V129">
        <f>W129+X129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29">
        <f>Z129+AA129</f>
      </nc>
      <ndxf>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29" start="0" length="0">
      <dxf>
        <numFmt numFmtId="166" formatCode="#,##0.00_ ;\-#,##0.00\ "/>
        <fill>
          <patternFill patternType="solid">
            <bgColor rgb="FFFFFF00"/>
          </patternFill>
        </fill>
        <border outline="0">
          <left style="thin">
            <color indexed="64"/>
          </left>
          <right style="thin">
            <color indexed="64"/>
          </right>
          <top style="thin">
            <color indexed="64"/>
          </top>
          <bottom style="thin">
            <color indexed="64"/>
          </bottom>
        </border>
      </dxf>
    </rfmt>
    <rfmt sheetId="1" sqref="AA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9">
        <f>AC129+AD129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9"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9">
        <f>S129+V129+Y129+AB129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9">
        <f>AE129+AF129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2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9" start="0" length="0">
      <dxf>
        <font>
          <sz val="12"/>
          <color theme="1"/>
          <name val="Calibri"/>
          <family val="2"/>
          <charset val="238"/>
          <scheme val="minor"/>
        </font>
      </dxf>
    </rfmt>
  </rrc>
  <rrc rId="5179" sId="1" ref="A129:XFD129" action="deleteRow">
    <undo index="65535" exp="area" ref3D="1" dr="$H$1:$N$1048576" dn="Z_65B035E3_87FA_46C5_996E_864F2C8D0EBC_.wvu.Cols" sId="1"/>
    <rfmt sheetId="1" xfDxf="1" sqref="A129:XFD129" start="0" length="0"/>
    <rfmt sheetId="1" sqref="A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29" t="inlineStr">
        <is>
          <t>TOTAL VASLUI</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I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29">
        <f>SUM(S123:S128)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29">
        <f>SUM(T123:T128)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29">
        <f>SUM(U123:U128)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29">
        <f>SUM(V123:V128)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29">
        <f>SUM(W123:W128)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29">
        <f>SUM(X123:X128)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29">
        <f>SUM(Y123:Y128)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29">
        <f>SUM(Z123:Z128)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29">
        <f>SUM(AA123:AA128)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29">
        <f>SUM(AB123:AB128)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29">
        <f>SUM(AC123:AC128)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29">
        <f>SUM(AD123:AD128)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29">
        <f>SUM(AE123:AE128)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29">
        <f>SUM(AF123:AF128)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29">
        <f>SUM(AG123:AG128)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29"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29">
        <f>SUM(AI123:AI128)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29">
        <f>SUM(AJ123:AJ128)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29">
        <f>SUM(AK123:AK128)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29" start="0" length="0">
      <dxf>
        <font>
          <sz val="12"/>
          <color theme="1"/>
          <name val="Calibri"/>
          <family val="2"/>
          <charset val="238"/>
          <scheme val="minor"/>
        </font>
      </dxf>
    </rfmt>
  </rrc>
  <rrc rId="5180" sId="1" ref="A131:XFD131" action="deleteRow">
    <undo index="65535" exp="area" dr="AK131:AK133" r="AK134" sId="1"/>
    <undo index="65535" exp="area" dr="AJ131:AJ133" r="AJ134" sId="1"/>
    <undo index="65535" exp="area" dr="AI131:AI133" r="AI134" sId="1"/>
    <undo index="65535" exp="area" ref3D="1" dr="$H$1:$N$1048576" dn="Z_65B035E3_87FA_46C5_996E_864F2C8D0EBC_.wvu.Cols" sId="1"/>
    <rfmt sheetId="1" xfDxf="1" sqref="A131:XFD131" start="0" length="0">
      <dxf/>
    </rfmt>
    <rcc rId="0" sId="1" dxf="1">
      <nc r="A131">
        <v>3</v>
      </nc>
      <ndxf>
        <font>
          <sz val="12"/>
          <color auto="1"/>
        </font>
        <alignment horizontal="center" vertical="center" wrapText="1"/>
        <border outline="0">
          <left style="medium">
            <color indexed="64"/>
          </left>
          <right style="thin">
            <color indexed="64"/>
          </right>
          <top style="thin">
            <color indexed="64"/>
          </top>
          <bottom style="thin">
            <color indexed="64"/>
          </bottom>
        </border>
      </ndxf>
    </rcc>
    <rfmt sheetId="1" sqref="B13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F13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1"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131" start="0" length="0">
      <dxf>
        <alignment vertical="top" wrapText="1"/>
      </dxf>
    </rfmt>
    <rfmt sheetId="1" sqref="I13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31"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131"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31"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31">
        <f>S131/AE131*100</f>
      </nc>
      <n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3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13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13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13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13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131">
        <f>T131+U131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3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31">
        <f>W131+X131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3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31" start="0" length="0">
      <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131"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1"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31" start="0" length="0">
      <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3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31" start="0" length="0">
      <dxf>
        <font>
          <sz val="12"/>
          <color auto="1"/>
          <name val="Calibri"/>
          <family val="2"/>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31"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31" start="0" length="0">
      <dxf>
        <font>
          <sz val="12"/>
          <color auto="1"/>
          <name val="Calibri"/>
          <family val="2"/>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31"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1"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umFmtId="4">
      <nc r="AJ131">
        <v>0</v>
      </nc>
      <n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umFmtId="4">
      <nc r="AK131">
        <v>0</v>
      </nc>
      <n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31" start="0" length="0">
      <dxf>
        <font>
          <sz val="12"/>
        </font>
      </dxf>
    </rfmt>
  </rrc>
  <rrc rId="5181" sId="1" ref="A131:XFD131" action="deleteRow">
    <undo index="65535" exp="area" dr="AK131:AK132" r="AK133" sId="1"/>
    <undo index="65535" exp="area" dr="AJ131:AJ132" r="AJ133" sId="1"/>
    <undo index="65535" exp="area" dr="AI131:AI132" r="AI133" sId="1"/>
    <undo index="65535" exp="area" ref3D="1" dr="$H$1:$N$1048576" dn="Z_65B035E3_87FA_46C5_996E_864F2C8D0EBC_.wvu.Cols" sId="1"/>
    <rfmt sheetId="1" xfDxf="1" sqref="A131:XFD131" start="0" length="0"/>
    <rcc rId="0" sId="1" dxf="1">
      <nc r="A131">
        <v>4</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3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3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31">
        <f>S131/AE131*100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31">
        <f>T131+U131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31">
        <f>W131+X131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31">
        <f>Z131+AA131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3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31" start="0" length="0">
      <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3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3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1" start="0" length="0">
      <dxf>
        <font>
          <sz val="12"/>
          <color theme="1"/>
          <name val="Calibri"/>
          <family val="2"/>
          <charset val="238"/>
          <scheme val="minor"/>
        </font>
      </dxf>
    </rfmt>
  </rrc>
  <rrc rId="5182" sId="1" ref="A131:XFD131" action="deleteRow">
    <undo index="65535" exp="area" dr="AK131" r="AK132" sId="1"/>
    <undo index="65535" exp="area" dr="AJ131" r="AJ132" sId="1"/>
    <undo index="65535" exp="area" dr="AI131" r="AI132" sId="1"/>
    <undo index="65535" exp="area" dr="AG129:AG131" r="AG132" sId="1"/>
    <undo index="65535" exp="area" dr="AF129:AF131" r="AF132" sId="1"/>
    <undo index="65535" exp="area" dr="AE129:AE131" r="AE132" sId="1"/>
    <undo index="65535" exp="area" dr="AD129:AD131" r="AD132" sId="1"/>
    <undo index="65535" exp="area" dr="AC129:AC131" r="AC132" sId="1"/>
    <undo index="65535" exp="area" dr="AB129:AB131" r="AB132" sId="1"/>
    <undo index="65535" exp="area" dr="AA129:AA131" r="AA132" sId="1"/>
    <undo index="65535" exp="area" dr="Z129:Z131" r="Z132" sId="1"/>
    <undo index="65535" exp="area" dr="Y129:Y131" r="Y132" sId="1"/>
    <undo index="65535" exp="area" dr="X129:X131" r="X132" sId="1"/>
    <undo index="65535" exp="area" dr="W129:W131" r="W132" sId="1"/>
    <undo index="65535" exp="area" dr="V129:V131" r="V132" sId="1"/>
    <undo index="65535" exp="area" dr="U129:U131" r="U132" sId="1"/>
    <undo index="65535" exp="area" dr="T129:T131" r="T132" sId="1"/>
    <undo index="65535" exp="area" dr="S129:S131" r="S132" sId="1"/>
    <undo index="65535" exp="area" ref3D="1" dr="$H$1:$N$1048576" dn="Z_65B035E3_87FA_46C5_996E_864F2C8D0EBC_.wvu.Cols" sId="1"/>
    <rfmt sheetId="1" xfDxf="1" sqref="A131:XFD131" start="0" length="0"/>
    <rfmt sheetId="1" sqref="A1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C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3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31">
        <f>S131/AE131*100</f>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N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31">
        <f>T131+U131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31">
        <f>W131+X131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31">
        <f>Z131+AA131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31">
        <f>AC131+AD131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31">
        <f>S131+V131+Y131+AB131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31">
        <f>AE131+AF131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3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1" start="0" length="0">
      <dxf>
        <font>
          <sz val="12"/>
          <color theme="1"/>
          <name val="Calibri"/>
          <family val="2"/>
          <charset val="238"/>
          <scheme val="minor"/>
        </font>
      </dxf>
    </rfmt>
  </rrc>
  <rrc rId="5183" sId="1" ref="A131:XFD131" action="deleteRow">
    <undo index="65535" exp="area" ref3D="1" dr="$H$1:$N$1048576" dn="Z_65B035E3_87FA_46C5_996E_864F2C8D0EBC_.wvu.Cols" sId="1"/>
    <rfmt sheetId="1" xfDxf="1" sqref="A131:XFD131" start="0" length="0"/>
    <rfmt sheetId="1" sqref="A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31" t="inlineStr">
        <is>
          <t>TOTAL VRANCEA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3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J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3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31">
        <f>SUM(S129:S130)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31">
        <f>SUM(T129:T130)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31">
        <f>SUM(U129:U130)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31">
        <f>SUM(V129:V130)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31">
        <f>SUM(W129:W130)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31">
        <f>SUM(X129:X130)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31">
        <f>SUM(Y129:Y130)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31">
        <f>SUM(Z129:Z130)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31">
        <f>SUM(AA129:AA130)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31">
        <f>SUM(AB129:AB130)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31">
        <f>SUM(AC129:AC130)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31">
        <f>SUM(AD129:AD130)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31">
        <f>SUM(AE129:AE130)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31">
        <f>SUM(AF129:AF130)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31">
        <f>SUM(AG129:AG130)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H131" start="0" length="0">
      <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cc rId="0" sId="1" dxf="1">
      <nc r="AI13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3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3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31" start="0" length="0">
      <dxf>
        <font>
          <sz val="12"/>
          <color theme="1"/>
          <name val="Calibri"/>
          <family val="2"/>
          <charset val="238"/>
          <scheme val="minor"/>
        </font>
      </dxf>
    </rfmt>
  </rrc>
  <rrc rId="5184" sId="1" ref="A131:XFD131" action="deleteRow">
    <undo index="65535" exp="area" ref3D="1" dr="$H$1:$N$1048576" dn="Z_65B035E3_87FA_46C5_996E_864F2C8D0EBC_.wvu.Cols" sId="1"/>
    <rfmt sheetId="1" xfDxf="1" sqref="A131:XFD131" start="0" length="0"/>
    <rfmt sheetId="1" sqref="A1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1"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13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31" t="inlineStr">
        <is>
          <t xml:space="preserve"> Proiect cu acoperire națională</t>
        </is>
      </nc>
      <ndxf>
        <font>
          <b/>
          <sz val="12"/>
          <color auto="1"/>
          <name val="Calibri"/>
          <family val="2"/>
          <charset val="238"/>
          <scheme val="minor"/>
        </font>
        <alignment horizontal="center" vertical="center"/>
        <border outline="0">
          <left style="thin">
            <color indexed="64"/>
          </left>
          <right style="thin">
            <color indexed="64"/>
          </right>
          <top style="thin">
            <color indexed="64"/>
          </top>
          <bottom style="thin">
            <color indexed="64"/>
          </bottom>
        </border>
      </ndxf>
    </rcc>
    <rfmt sheetId="1" sqref="P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31">
        <f>AC131+AD131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31">
        <f>S131+V131+Y131+AB131</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31">
        <f>AE131+AF131</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3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1" start="0" length="0">
      <dxf>
        <font>
          <sz val="12"/>
          <color theme="1"/>
          <name val="Calibri"/>
          <family val="2"/>
          <charset val="238"/>
          <scheme val="minor"/>
        </font>
      </dxf>
    </rfmt>
  </rrc>
  <rrc rId="5185" sId="1" ref="A310:XFD310" action="deleteRow">
    <undo index="65535" exp="area" ref3D="1" dr="$H$1:$N$1048576" dn="Z_65B035E3_87FA_46C5_996E_864F2C8D0EBC_.wvu.Cols" sId="1"/>
    <rfmt sheetId="1" xfDxf="1" sqref="A310:XFD310" start="0" length="0"/>
    <rfmt sheetId="1" sqref="A31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0"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10"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0"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10">
        <f>S310/AE310*100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0" start="0" length="0">
      <dxf>
        <alignment horizontal="center" vertical="center" wrapText="1"/>
        <border outline="0">
          <left style="thin">
            <color indexed="64"/>
          </left>
          <right style="thin">
            <color indexed="64"/>
          </right>
          <top style="thin">
            <color indexed="64"/>
          </top>
          <bottom style="thin">
            <color indexed="64"/>
          </bottom>
        </border>
      </dxf>
    </rfmt>
    <rcc rId="0" sId="1" s="1" dxf="1">
      <nc r="S310">
        <f>T310+U310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0">
        <f>W310+X310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W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0">
        <f>Z310+AA310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0">
        <f>AC310+AD310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0">
        <f>S310+V310+Y310+AB310</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10">
        <f>AE310+AF310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10" start="0" length="0">
      <dxf>
        <font>
          <sz val="12"/>
          <color theme="1"/>
          <name val="Calibri"/>
          <family val="2"/>
          <charset val="238"/>
          <scheme val="minor"/>
        </font>
      </dxf>
    </rfmt>
  </rrc>
  <rrc rId="5186" sId="1" ref="A310:XFD310" action="deleteRow">
    <undo index="65535" exp="area" ref3D="1" dr="$H$1:$N$1048576" dn="Z_65B035E3_87FA_46C5_996E_864F2C8D0EBC_.wvu.Cols" sId="1"/>
    <rfmt sheetId="1" xfDxf="1" sqref="A310:XFD310" start="0" length="0"/>
    <rfmt sheetId="1" sqref="A31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0"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10"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0"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10">
        <f>S310/AE310*100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0" start="0" length="0">
      <dxf>
        <alignment horizontal="center" vertical="center" wrapText="1"/>
        <border outline="0">
          <left style="thin">
            <color indexed="64"/>
          </left>
          <right style="thin">
            <color indexed="64"/>
          </right>
          <top style="thin">
            <color indexed="64"/>
          </top>
          <bottom style="thin">
            <color indexed="64"/>
          </bottom>
        </border>
      </dxf>
    </rfmt>
    <rcc rId="0" sId="1" s="1" dxf="1">
      <nc r="S310">
        <f>T310+U310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0">
        <f>W310+X310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W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0">
        <f>Z310+AA310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0">
        <f>AC310+AD310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0">
        <f>S310+V310+Y310+AB310</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10">
        <f>AE310+AF310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10" start="0" length="0">
      <dxf>
        <font>
          <sz val="12"/>
          <color theme="1"/>
          <name val="Calibri"/>
          <family val="2"/>
          <charset val="238"/>
          <scheme val="minor"/>
        </font>
      </dxf>
    </rfmt>
  </rrc>
  <rrc rId="5187" sId="1" ref="A310:XFD310" action="deleteRow">
    <undo index="65535" exp="area" ref3D="1" dr="$H$1:$N$1048576" dn="Z_65B035E3_87FA_46C5_996E_864F2C8D0EBC_.wvu.Cols" sId="1"/>
    <rfmt sheetId="1" xfDxf="1" sqref="A310:XFD310" start="0" length="0"/>
    <rfmt sheetId="1" sqref="A31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0"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10"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0"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10">
        <f>S310/AE310*100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0">
        <f>T310+U310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0">
        <f>W310+X310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W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0">
        <f>Z310+AA310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0">
        <f>AC310+AD310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0">
        <f>S310+V310+Y310+AB310</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10">
        <f>AE310+AF310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10" start="0" length="0">
      <dxf>
        <font>
          <sz val="12"/>
          <color theme="1"/>
          <name val="Calibri"/>
          <family val="2"/>
          <charset val="238"/>
          <scheme val="minor"/>
        </font>
      </dxf>
    </rfmt>
  </rrc>
  <rrc rId="5188" sId="1" ref="A310:XFD310" action="deleteRow">
    <undo index="65535" exp="area" ref3D="1" dr="$H$1:$N$1048576" dn="Z_65B035E3_87FA_46C5_996E_864F2C8D0EBC_.wvu.Cols" sId="1"/>
    <rfmt sheetId="1" xfDxf="1" sqref="A310:XFD310" start="0" length="0"/>
    <rfmt sheetId="1" sqref="A31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0"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10"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0"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10">
        <f>S310/AE310*100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0">
        <f>T310+U310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0">
        <f>W310+X310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W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0">
        <f>Z310+AA310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0">
        <f>AC310+AD310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0">
        <f>S310+V310+Y310+AB310</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10">
        <f>AE310+AF310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10" start="0" length="0">
      <dxf>
        <font>
          <sz val="12"/>
          <color theme="1"/>
          <name val="Calibri"/>
          <family val="2"/>
          <charset val="238"/>
          <scheme val="minor"/>
        </font>
      </dxf>
    </rfmt>
  </rrc>
  <rrc rId="5189" sId="1" ref="A310:XFD310" action="deleteRow">
    <undo index="65535" exp="area" ref3D="1" dr="$H$1:$N$1048576" dn="Z_65B035E3_87FA_46C5_996E_864F2C8D0EBC_.wvu.Cols" sId="1"/>
    <rfmt sheetId="1" xfDxf="1" sqref="A310:XFD310" start="0" length="0"/>
    <rfmt sheetId="1" sqref="A31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0"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10"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0"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10">
        <f>S310/AE310*100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0">
        <f>T310+U310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T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0">
        <f>W310+X310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W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0">
        <f>Z310+AA310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Z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0">
        <f>AC310+AD310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0">
        <f>S310+V310+Y310+AB310</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10">
        <f>AE310+AF310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10" start="0" length="0">
      <dxf>
        <font>
          <sz val="12"/>
          <color theme="1"/>
          <name val="Calibri"/>
          <family val="2"/>
          <charset val="238"/>
          <scheme val="minor"/>
        </font>
      </dxf>
    </rfmt>
  </rrc>
  <rrc rId="5190" sId="1" ref="A310:XFD310" action="deleteRow">
    <undo index="65535" exp="area" dr="AG131:AG310" r="AG311" sId="1"/>
    <undo index="65535" exp="area" dr="AF131:AF310" r="AF311" sId="1"/>
    <undo index="65535" exp="area" dr="AE131:AE310" r="AE311" sId="1"/>
    <undo index="65535" exp="area" dr="AD131:AD310" r="AD311" sId="1"/>
    <undo index="65535" exp="area" dr="AC131:AC310" r="AC311" sId="1"/>
    <undo index="65535" exp="area" dr="AB131:AB310" r="AB311" sId="1"/>
    <undo index="65535" exp="area" dr="AA131:AA310" r="AA311" sId="1"/>
    <undo index="65535" exp="area" dr="Z131:Z310" r="Z311" sId="1"/>
    <undo index="65535" exp="area" dr="Y131:Y310" r="Y311" sId="1"/>
    <undo index="65535" exp="area" dr="X131:X310" r="X311" sId="1"/>
    <undo index="65535" exp="area" dr="W131:W310" r="W311" sId="1"/>
    <undo index="65535" exp="area" dr="V131:V310" r="V311" sId="1"/>
    <undo index="65535" exp="area" dr="U131:U310" r="U311" sId="1"/>
    <undo index="65535" exp="area" dr="T131:T310" r="T311" sId="1"/>
    <undo index="65535" exp="area" dr="S131:S310" r="S311" sId="1"/>
    <undo index="65535" exp="area" ref3D="1" dr="$H$1:$N$1048576" dn="Z_65B035E3_87FA_46C5_996E_864F2C8D0EBC_.wvu.Cols" sId="1"/>
    <rfmt sheetId="1" xfDxf="1" sqref="A310:XFD310" start="0" length="0"/>
    <rfmt sheetId="1" sqref="A31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1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0"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10" start="0" length="0">
      <dxf>
        <font>
          <sz val="10"/>
          <color theme="1"/>
          <name val="Calibri"/>
          <family val="2"/>
          <charset val="1"/>
          <scheme val="minor"/>
        </font>
        <alignment horizontal="center" vertical="center" wrapText="1"/>
        <border outline="0">
          <right style="thin">
            <color indexed="64"/>
          </right>
          <top style="thin">
            <color indexed="64"/>
          </top>
          <bottom style="thin">
            <color indexed="64"/>
          </bottom>
        </border>
      </dxf>
    </rfmt>
    <rfmt sheetId="1" sqref="H310"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10" start="0" length="0">
      <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10">
        <f>S310/AE310*100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0">
        <f>T310+U310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0">
        <f>W310+X310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0">
        <f>Z310+AA310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0">
        <f>AC310+AD310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0"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0">
        <f>S310+V310+Y310+AB310</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0"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10">
        <f>AE310+AF310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1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1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10" start="0" length="0">
      <dxf>
        <font>
          <sz val="12"/>
          <color theme="1"/>
          <name val="Calibri"/>
          <family val="2"/>
          <charset val="238"/>
          <scheme val="minor"/>
        </font>
      </dxf>
    </rfmt>
  </rrc>
  <rrc rId="5191" sId="1" ref="A310:XFD310" action="deleteRow">
    <undo index="65535" exp="area" ref3D="1" dr="$A$1:$DG$310" dn="Z_DB51BB9F_5710_40B0_80E7_39B059BFD11D_.wvu.FilterData" sId="1"/>
    <undo index="65535" exp="area" ref3D="1" dr="$A$6:$DG$310" dn="Z_DB41C7D7_14F0_4834_A7BD_0F1115A89C8E_.wvu.FilterData" sId="1"/>
    <undo index="65535" exp="area" ref3D="1" dr="$A$6:$DG$310" dn="Z_EEA37434_2D22_478B_B49F_C3E8CD4AC2E1_.wvu.FilterData" sId="1"/>
    <undo index="65535" exp="area" ref3D="1" dr="$A$1:$AL$310" dn="Z_D2FD7F7E_681B_4254_A0DA_1E308AB96A20_.wvu.FilterData" sId="1"/>
    <undo index="65535" exp="area" ref3D="1" dr="$A$7:$DG$310" dn="Z_E875C76B_3648_4C9A_A6B2_C3654837AAAC_.wvu.FilterData" sId="1"/>
    <undo index="65535" exp="area" ref3D="1" dr="$A$6:$DG$310" dn="Z_D56F5ED6_74F2_4AA3_9A98_EE5750FE63AF_.wvu.FilterData" sId="1"/>
    <undo index="65535" exp="area" ref3D="1" dr="$H$1:$N$1048576" dn="Z_65B035E3_87FA_46C5_996E_864F2C8D0EBC_.wvu.Cols" sId="1"/>
    <undo index="65535" exp="area" ref3D="1" dr="$A$6:$DG$310" dn="Z_65B035E3_87FA_46C5_996E_864F2C8D0EBC_.wvu.FilterData" sId="1"/>
    <undo index="65535" exp="area" ref3D="1" dr="$A$1:$AL$310" dn="Z_C408A2F1_296F_4EAD_B15B_336D73846FDD_.wvu.FilterData" sId="1"/>
    <undo index="65535" exp="area" ref3D="1" dr="$A$6:$DG$310" dn="Z_B31B819C_CFEB_4B80_9AED_AC603C39BE78_.wvu.FilterData" sId="1"/>
    <undo index="65535" exp="area" ref3D="1" dr="$A$7:$DG$310" dn="Z_B5BED753_4D8C_498E_8AE1_A08F7C0956F7_.wvu.FilterData" sId="1"/>
    <undo index="65535" exp="area" ref3D="1" dr="$A$7:$DG$310" dn="Z_7C1B4D6D_D666_48DD_AB17_E00791B6F0B6_.wvu.FilterData" sId="1"/>
    <undo index="65535" exp="area" ref3D="1" dr="$A$1:$AL$310" dn="Z_9980B309_0131_4577_BF29_212714399FDF_.wvu.FilterData" sId="1"/>
    <undo index="65535" exp="area" ref3D="1" dr="$A$1:$AL$310" dn="Z_65C35D6D_934F_4431_BA92_90255FC17BA4_.wvu.FilterData" sId="1"/>
    <undo index="65535" exp="area" ref3D="1" dr="$A$1:$AL$310" dn="Z_0781B6C2_B440_4971_9809_BD16245A70FD_.wvu.FilterData" sId="1"/>
    <undo index="65535" exp="area" ref3D="1" dr="$A$7:$DG$310" dn="Z_340EDCDE_FAE5_4319_AEAD_F8264DCA5D27_.wvu.FilterData" sId="1"/>
    <undo index="65535" exp="area" ref3D="1" dr="$A$1:$AL$310" dn="_FilterDatabase" sId="1"/>
    <undo index="65535" exp="area" ref3D="1" dr="$A$1:$AL$310" dn="Z_471339A8_E0FA_4CA1_8194_04936068CF02_.wvu.FilterData" sId="1"/>
    <undo index="65535" exp="area" ref3D="1" dr="$A$3:$AL$310" dn="Z_250231BB_5F02_4B46_B1CA_B904A9B40BA2_.wvu.FilterData" sId="1"/>
    <undo index="65535" exp="area" ref3D="1" dr="$A$7:$DG$310" dn="Z_2A657C48_B241_4C19_9A74_98ECFC665F2A_.wvu.FilterData" sId="1"/>
    <rfmt sheetId="1" xfDxf="1" sqref="A310:XFD310" start="0" length="0"/>
    <rfmt sheetId="1" sqref="A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C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D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E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F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cc rId="0" sId="1" dxf="1">
      <nc r="G310" t="inlineStr">
        <is>
          <t>TOTAL - ACOPERIRE NAȚIONALĂ</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1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10">
        <f>SUM(S131:S309)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10">
        <f>SUM(T131:T309)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10">
        <f>SUM(U131:U309)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10">
        <f>SUM(V131:V309)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10">
        <f>SUM(W131:W309)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10">
        <f>SUM(X131:X309)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10">
        <f>SUM(Y131:Y309)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10">
        <f>SUM(Z131:Z309)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10">
        <f>SUM(AA131:AA309)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10">
        <f>SUM(AB131:AB309)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10">
        <f>SUM(AC131:AC309)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10">
        <f>SUM(AD131:AD309)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10">
        <f>SUM(AE131:AE309)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10">
        <f>SUM(AF131:AF309)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10">
        <f>SUM(AG131:AG309)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10">
        <f>SUM(AH131:AH298)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10">
        <f>SUM(AI131:AI298)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10">
        <f>SUM(AJ131:AJ302)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10">
        <f>SUM(AK131:AK302)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10" start="0" length="0">
      <dxf>
        <font>
          <sz val="12"/>
          <color theme="1"/>
          <name val="Calibri"/>
          <family val="2"/>
          <charset val="238"/>
          <scheme val="minor"/>
        </font>
      </dxf>
    </rfmt>
  </rrc>
  <rrc rId="5192" sId="1" ref="A310:XFD310" action="deleteRow">
    <undo index="65535" exp="area" dr="$F$7:$F$310" r="AK335" sId="1"/>
    <undo index="0" exp="area" dr="AK$7:AK$310" r="AK335" sId="1"/>
    <undo index="65535" exp="area" dr="$F$7:$F$310" r="AJ335" sId="1"/>
    <undo index="0" exp="area" dr="AJ$7:AJ$310" r="AJ335" sId="1"/>
    <undo index="65535" exp="area" dr="$F$7:$F$310" r="AG335" sId="1"/>
    <undo index="0" exp="area" dr="AG$7:AG$310" r="AG335" sId="1"/>
    <undo index="65535" exp="area" dr="$F$7:$F$310" r="AF335" sId="1"/>
    <undo index="0" exp="area" dr="AF$7:AF$310" r="AF335" sId="1"/>
    <undo index="65535" exp="area" dr="$F$7:$F$310" r="AE335" sId="1"/>
    <undo index="0" exp="area" dr="AE$7:AE$310" r="AE335" sId="1"/>
    <undo index="65535" exp="area" dr="$F$7:$F$310" r="AD335" sId="1"/>
    <undo index="0" exp="area" dr="AD$7:AD$310" r="AD335" sId="1"/>
    <undo index="65535" exp="area" dr="$F$7:$F$310" r="AC335" sId="1"/>
    <undo index="0" exp="area" dr="AC$7:AC$310" r="AC335" sId="1"/>
    <undo index="65535" exp="area" dr="$F$7:$F$310" r="AB335" sId="1"/>
    <undo index="0" exp="area" dr="AB$7:AB$310" r="AB335" sId="1"/>
    <undo index="65535" exp="area" dr="$F$131:$F$310" r="AA335" sId="1"/>
    <undo index="0" exp="area" dr="AA$131:AA$310" r="AA335" sId="1"/>
    <undo index="65535" exp="area" dr="$F$131:$F$310" r="Z335" sId="1"/>
    <undo index="0" exp="area" dr="Z$131:Z$310" r="Z335" sId="1"/>
    <undo index="65535" exp="area" dr="$F$131:$F$310" r="Y335" sId="1"/>
    <undo index="0" exp="area" dr="Y$131:Y$310" r="Y335" sId="1"/>
    <undo index="65535" exp="area" dr="$F$7:$F$310" r="X335" sId="1"/>
    <undo index="0" exp="area" dr="X$7:X$310" r="X335" sId="1"/>
    <undo index="65535" exp="area" dr="$F$7:$F$310" r="W335" sId="1"/>
    <undo index="0" exp="area" dr="W$7:W$310" r="W335" sId="1"/>
    <undo index="65535" exp="area" dr="$F$7:$F$310" r="V335" sId="1"/>
    <undo index="0" exp="area" dr="V$7:V$310" r="V335" sId="1"/>
    <undo index="65535" exp="area" dr="$F$7:$F$310" r="U335" sId="1"/>
    <undo index="0" exp="area" dr="U$7:U$310" r="U335" sId="1"/>
    <undo index="65535" exp="area" dr="$F$7:$F$310" r="T335" sId="1"/>
    <undo index="0" exp="area" dr="T$7:T$310" r="T335" sId="1"/>
    <undo index="65535" exp="area" dr="$F$7:$F$310" r="S335" sId="1"/>
    <undo index="0" exp="area" dr="S$7:S$310" r="S335" sId="1"/>
    <undo index="65535" exp="area" dr="$F$7:$F$310" r="AK333" sId="1"/>
    <undo index="0" exp="area" dr="AK$7:AK$310" r="AK333" sId="1"/>
    <undo index="65535" exp="area" dr="$F$7:$F$310" r="AJ333" sId="1"/>
    <undo index="0" exp="area" dr="AJ$7:AJ$310" r="AJ333" sId="1"/>
    <undo index="65535" exp="area" dr="$F$7:$F$310" r="AG333" sId="1"/>
    <undo index="0" exp="area" dr="AG$7:AG$310" r="AG333" sId="1"/>
    <undo index="65535" exp="area" dr="$F$7:$F$310" r="AF333" sId="1"/>
    <undo index="0" exp="area" dr="AF$7:AF$310" r="AF333" sId="1"/>
    <undo index="65535" exp="area" dr="$F$7:$F$310" r="AE333" sId="1"/>
    <undo index="0" exp="area" dr="AE$7:AE$310" r="AE333" sId="1"/>
    <undo index="65535" exp="area" dr="$F$7:$F$310" r="AD333" sId="1"/>
    <undo index="0" exp="area" dr="AD$7:AD$310" r="AD333" sId="1"/>
    <undo index="65535" exp="area" dr="$F$7:$F$310" r="AC333" sId="1"/>
    <undo index="0" exp="area" dr="AC$7:AC$310" r="AC333" sId="1"/>
    <undo index="65535" exp="area" dr="$F$7:$F$310" r="AB333" sId="1"/>
    <undo index="0" exp="area" dr="AB$7:AB$310" r="AB333" sId="1"/>
    <undo index="65535" exp="area" dr="$F$7:$F$310" r="AA333" sId="1"/>
    <undo index="0" exp="area" dr="AA$7:AA$310" r="AA333" sId="1"/>
    <undo index="65535" exp="area" dr="$F$7:$F$310" r="Z333" sId="1"/>
    <undo index="0" exp="area" dr="Z$7:Z$310" r="Z333" sId="1"/>
    <undo index="65535" exp="area" dr="$F$7:$F$310" r="Y333" sId="1"/>
    <undo index="0" exp="area" dr="Y$7:Y$310" r="Y333" sId="1"/>
    <undo index="65535" exp="area" dr="$F$7:$F$310" r="X333" sId="1"/>
    <undo index="0" exp="area" dr="X$7:X$310" r="X333" sId="1"/>
    <undo index="65535" exp="area" dr="$F$7:$F$310" r="W333" sId="1"/>
    <undo index="0" exp="area" dr="W$7:W$310" r="W333" sId="1"/>
    <undo index="65535" exp="area" dr="$F$7:$F$310" r="V333" sId="1"/>
    <undo index="0" exp="area" dr="V$7:V$310" r="V333" sId="1"/>
    <undo index="65535" exp="area" dr="$F$7:$F$310" r="U333" sId="1"/>
    <undo index="0" exp="area" dr="U$7:U$310" r="U333" sId="1"/>
    <undo index="65535" exp="area" dr="$F$7:$F$310" r="T333" sId="1"/>
    <undo index="0" exp="area" dr="T$7:T$310" r="T333" sId="1"/>
    <undo index="65535" exp="area" dr="$F$7:$F$310" r="S333" sId="1"/>
    <undo index="0" exp="area" dr="S$7:S$310" r="S333" sId="1"/>
    <undo index="0" exp="area" dr="F$7:F$310" r="D333" sId="1"/>
    <undo index="65535" exp="area" dr="$F$7:$F$310" r="AK332" sId="1"/>
    <undo index="0" exp="area" dr="AK$7:AK$310" r="AK332" sId="1"/>
    <undo index="65535" exp="area" dr="$F$7:$F$310" r="AJ332" sId="1"/>
    <undo index="0" exp="area" dr="AJ$7:AJ$310" r="AJ332" sId="1"/>
    <undo index="65535" exp="area" dr="$F$7:$F$310" r="AG332" sId="1"/>
    <undo index="0" exp="area" dr="AG$7:AG$310" r="AG332" sId="1"/>
    <undo index="65535" exp="area" dr="$F$7:$F$310" r="AF332" sId="1"/>
    <undo index="0" exp="area" dr="AF$7:AF$310" r="AF332" sId="1"/>
    <undo index="65535" exp="area" dr="$F$7:$F$310" r="AE332" sId="1"/>
    <undo index="0" exp="area" dr="AE$7:AE$310" r="AE332" sId="1"/>
    <undo index="65535" exp="area" dr="$F$7:$F$310" r="AD332" sId="1"/>
    <undo index="0" exp="area" dr="AD$7:AD$310" r="AD332" sId="1"/>
    <undo index="65535" exp="area" dr="$F$7:$F$310" r="AC332" sId="1"/>
    <undo index="0" exp="area" dr="AC$7:AC$310" r="AC332" sId="1"/>
    <undo index="65535" exp="area" dr="$F$7:$F$310" r="AB332" sId="1"/>
    <undo index="0" exp="area" dr="AB$7:AB$310" r="AB332" sId="1"/>
    <undo index="65535" exp="area" dr="$F$7:$F$310" r="AA332" sId="1"/>
    <undo index="0" exp="area" dr="AA$7:AA$310" r="AA332" sId="1"/>
    <undo index="65535" exp="area" dr="$F$7:$F$310" r="Z332" sId="1"/>
    <undo index="0" exp="area" dr="Z$7:Z$310" r="Z332" sId="1"/>
    <undo index="65535" exp="area" dr="$F$7:$F$310" r="Y332" sId="1"/>
    <undo index="0" exp="area" dr="Y$7:Y$310" r="Y332" sId="1"/>
    <undo index="65535" exp="area" dr="$F$7:$F$310" r="X332" sId="1"/>
    <undo index="0" exp="area" dr="X$7:X$310" r="X332" sId="1"/>
    <undo index="65535" exp="area" dr="$F$7:$F$310" r="W332" sId="1"/>
    <undo index="0" exp="area" dr="W$7:W$310" r="W332" sId="1"/>
    <undo index="65535" exp="area" dr="$F$7:$F$310" r="V332" sId="1"/>
    <undo index="0" exp="area" dr="V$7:V$310" r="V332" sId="1"/>
    <undo index="65535" exp="area" dr="$F$7:$F$310" r="U332" sId="1"/>
    <undo index="0" exp="area" dr="U$7:U$310" r="U332" sId="1"/>
    <undo index="65535" exp="area" dr="$F$7:$F$310" r="T332" sId="1"/>
    <undo index="0" exp="area" dr="T$7:T$310" r="T332" sId="1"/>
    <undo index="65535" exp="area" dr="$F$7:$F$310" r="S332" sId="1"/>
    <undo index="0" exp="area" dr="S$7:S$310" r="S332" sId="1"/>
    <undo index="0" exp="area" dr="F$7:F$310" r="D332" sId="1"/>
    <undo index="65535" exp="area" dr="$F$7:$F$310" r="AK331" sId="1"/>
    <undo index="0" exp="area" dr="AK$7:AK$310" r="AK331" sId="1"/>
    <undo index="65535" exp="area" dr="$F$7:$F$310" r="AJ331" sId="1"/>
    <undo index="0" exp="area" dr="AJ$7:AJ$310" r="AJ331" sId="1"/>
    <undo index="65535" exp="area" dr="$F$7:$F$310" r="AG331" sId="1"/>
    <undo index="0" exp="area" dr="AG$7:AG$310" r="AG331" sId="1"/>
    <undo index="65535" exp="area" dr="$F$7:$F$310" r="AF331" sId="1"/>
    <undo index="0" exp="area" dr="AF$7:AF$310" r="AF331" sId="1"/>
    <undo index="65535" exp="area" dr="$F$7:$F$310" r="AE331" sId="1"/>
    <undo index="0" exp="area" dr="AE$7:AE$310" r="AE331" sId="1"/>
    <undo index="65535" exp="area" dr="$F$7:$F$310" r="AD331" sId="1"/>
    <undo index="0" exp="area" dr="AD$7:AD$310" r="AD331" sId="1"/>
    <undo index="65535" exp="area" dr="$F$7:$F$310" r="AC331" sId="1"/>
    <undo index="0" exp="area" dr="AC$7:AC$310" r="AC331" sId="1"/>
    <undo index="65535" exp="area" dr="$F$7:$F$310" r="AB331" sId="1"/>
    <undo index="0" exp="area" dr="AB$7:AB$310" r="AB331" sId="1"/>
    <undo index="65535" exp="area" dr="$F$7:$F$310" r="AA331" sId="1"/>
    <undo index="0" exp="area" dr="AA$7:AA$310" r="AA331" sId="1"/>
    <undo index="65535" exp="area" dr="$F$7:$F$310" r="Z331" sId="1"/>
    <undo index="0" exp="area" dr="Z$7:Z$310" r="Z331" sId="1"/>
    <undo index="65535" exp="area" dr="$F$7:$F$310" r="Y331" sId="1"/>
    <undo index="0" exp="area" dr="Y$7:Y$310" r="Y331" sId="1"/>
    <undo index="65535" exp="area" dr="$F$7:$F$310" r="X331" sId="1"/>
    <undo index="0" exp="area" dr="X$7:X$310" r="X331" sId="1"/>
    <undo index="65535" exp="area" dr="$F$7:$F$310" r="W331" sId="1"/>
    <undo index="0" exp="area" dr="W$7:W$310" r="W331" sId="1"/>
    <undo index="65535" exp="area" dr="$F$7:$F$310" r="V331" sId="1"/>
    <undo index="0" exp="area" dr="V$7:V$310" r="V331" sId="1"/>
    <undo index="65535" exp="area" dr="$F$7:$F$310" r="U331" sId="1"/>
    <undo index="0" exp="area" dr="U$7:U$310" r="U331" sId="1"/>
    <undo index="65535" exp="area" dr="$F$7:$F$310" r="T331" sId="1"/>
    <undo index="0" exp="area" dr="T$7:T$310" r="T331" sId="1"/>
    <undo index="65535" exp="area" dr="$F$7:$F$310" r="S331" sId="1"/>
    <undo index="0" exp="area" dr="S$7:S$310" r="S331" sId="1"/>
    <undo index="0" exp="area" dr="F$7:F$310" r="D331" sId="1"/>
    <undo index="65535" exp="area" dr="$F$7:$F$310" r="AK330" sId="1"/>
    <undo index="0" exp="area" dr="AK$7:AK$310" r="AK330" sId="1"/>
    <undo index="65535" exp="area" dr="$F$7:$F$310" r="AJ330" sId="1"/>
    <undo index="0" exp="area" dr="AJ$7:AJ$310" r="AJ330" sId="1"/>
    <undo index="65535" exp="area" dr="$F$7:$F$310" r="AG330" sId="1"/>
    <undo index="0" exp="area" dr="AG$7:AG$310" r="AG330" sId="1"/>
    <undo index="65535" exp="area" dr="$F$7:$F$310" r="AF330" sId="1"/>
    <undo index="0" exp="area" dr="AF$7:AF$310" r="AF330" sId="1"/>
    <undo index="65535" exp="area" dr="$F$7:$F$310" r="AE330" sId="1"/>
    <undo index="0" exp="area" dr="AE$7:AE$310" r="AE330" sId="1"/>
    <undo index="65535" exp="area" dr="$F$7:$F$310" r="AD330" sId="1"/>
    <undo index="0" exp="area" dr="AD$7:AD$310" r="AD330" sId="1"/>
    <undo index="65535" exp="area" dr="$F$7:$F$310" r="AC330" sId="1"/>
    <undo index="0" exp="area" dr="AC$7:AC$310" r="AC330" sId="1"/>
    <undo index="65535" exp="area" dr="$F$7:$F$310" r="AB330" sId="1"/>
    <undo index="0" exp="area" dr="AB$7:AB$310" r="AB330" sId="1"/>
    <undo index="65535" exp="area" dr="$F$7:$F$310" r="AA330" sId="1"/>
    <undo index="0" exp="area" dr="AA$7:AA$310" r="AA330" sId="1"/>
    <undo index="65535" exp="area" dr="$F$7:$F$310" r="Z330" sId="1"/>
    <undo index="0" exp="area" dr="Z$7:Z$310" r="Z330" sId="1"/>
    <undo index="65535" exp="area" dr="$F$7:$F$310" r="Y330" sId="1"/>
    <undo index="0" exp="area" dr="Y$7:Y$310" r="Y330" sId="1"/>
    <undo index="65535" exp="area" dr="$F$7:$F$310" r="X330" sId="1"/>
    <undo index="0" exp="area" dr="X$7:X$310" r="X330" sId="1"/>
    <undo index="65535" exp="area" dr="$F$7:$F$310" r="W330" sId="1"/>
    <undo index="0" exp="area" dr="W$7:W$310" r="W330" sId="1"/>
    <undo index="65535" exp="area" dr="$F$7:$F$310" r="V330" sId="1"/>
    <undo index="0" exp="area" dr="V$7:V$310" r="V330" sId="1"/>
    <undo index="65535" exp="area" dr="$F$7:$F$310" r="U330" sId="1"/>
    <undo index="0" exp="area" dr="U$7:U$310" r="U330" sId="1"/>
    <undo index="65535" exp="area" dr="$F$7:$F$310" r="T330" sId="1"/>
    <undo index="0" exp="area" dr="T$7:T$310" r="T330" sId="1"/>
    <undo index="65535" exp="area" dr="$F$7:$F$310" r="S330" sId="1"/>
    <undo index="0" exp="area" dr="S$7:S$310" r="S330" sId="1"/>
    <undo index="0" exp="area" dr="F$7:F$310" r="D330" sId="1"/>
    <undo index="65535" exp="area" dr="$F$7:$F$310" r="AK329" sId="1"/>
    <undo index="0" exp="area" dr="AK$7:AK$310" r="AK329" sId="1"/>
    <undo index="65535" exp="area" dr="$F$7:$F$310" r="AJ329" sId="1"/>
    <undo index="0" exp="area" dr="AJ$7:AJ$310" r="AJ329" sId="1"/>
    <undo index="65535" exp="area" dr="$F$7:$F$310" r="AG329" sId="1"/>
    <undo index="0" exp="area" dr="AG$7:AG$310" r="AG329" sId="1"/>
    <undo index="65535" exp="area" dr="$F$7:$F$310" r="AF329" sId="1"/>
    <undo index="0" exp="area" dr="AF$7:AF$310" r="AF329" sId="1"/>
    <undo index="65535" exp="area" dr="$F$7:$F$310" r="AE329" sId="1"/>
    <undo index="0" exp="area" dr="AE$7:AE$310" r="AE329" sId="1"/>
    <undo index="65535" exp="area" dr="$F$7:$F$310" r="AD329" sId="1"/>
    <undo index="0" exp="area" dr="AD$7:AD$310" r="AD329" sId="1"/>
    <undo index="65535" exp="area" dr="$F$7:$F$310" r="AC329" sId="1"/>
    <undo index="0" exp="area" dr="AC$7:AC$310" r="AC329" sId="1"/>
    <undo index="65535" exp="area" dr="$F$7:$F$310" r="AB329" sId="1"/>
    <undo index="0" exp="area" dr="AB$7:AB$310" r="AB329" sId="1"/>
    <undo index="65535" exp="area" dr="$F$7:$F$310" r="AA329" sId="1"/>
    <undo index="0" exp="area" dr="AA$7:AA$310" r="AA329" sId="1"/>
    <undo index="65535" exp="area" dr="$F$7:$F$310" r="Z329" sId="1"/>
    <undo index="0" exp="area" dr="Z$7:Z$310" r="Z329" sId="1"/>
    <undo index="65535" exp="area" dr="$F$7:$F$310" r="Y329" sId="1"/>
    <undo index="0" exp="area" dr="Y$7:Y$310" r="Y329" sId="1"/>
    <undo index="65535" exp="area" dr="$F$7:$F$310" r="X329" sId="1"/>
    <undo index="0" exp="area" dr="X$7:X$310" r="X329" sId="1"/>
    <undo index="65535" exp="area" dr="$F$7:$F$310" r="W329" sId="1"/>
    <undo index="0" exp="area" dr="W$7:W$310" r="W329" sId="1"/>
    <undo index="65535" exp="area" dr="$F$7:$F$310" r="V329" sId="1"/>
    <undo index="0" exp="area" dr="V$7:V$310" r="V329" sId="1"/>
    <undo index="65535" exp="area" dr="$F$7:$F$310" r="U329" sId="1"/>
    <undo index="0" exp="area" dr="U$7:U$310" r="U329" sId="1"/>
    <undo index="65535" exp="area" dr="$F$7:$F$310" r="T329" sId="1"/>
    <undo index="0" exp="area" dr="T$7:T$310" r="T329" sId="1"/>
    <undo index="65535" exp="area" dr="$F$7:$F$310" r="S329" sId="1"/>
    <undo index="0" exp="area" dr="S$7:S$310" r="S329" sId="1"/>
    <undo index="0" exp="area" dr="F$7:F$310" r="D329" sId="1"/>
    <undo index="65535" exp="area" dr="$F$7:$F$310" r="AK327" sId="1"/>
    <undo index="0" exp="area" dr="AK$7:AK$310" r="AK327" sId="1"/>
    <undo index="65535" exp="area" dr="$F$7:$F$310" r="AJ327" sId="1"/>
    <undo index="0" exp="area" dr="AJ$7:AJ$310" r="AJ327" sId="1"/>
    <undo index="65535" exp="area" dr="$F$7:$F$310" r="AG327" sId="1"/>
    <undo index="0" exp="area" dr="AG$7:AG$310" r="AG327" sId="1"/>
    <undo index="65535" exp="area" dr="$F$7:$F$310" r="AF327" sId="1"/>
    <undo index="0" exp="area" dr="AF$7:AF$310" r="AF327" sId="1"/>
    <undo index="65535" exp="area" dr="$F$7:$F$310" r="AE327" sId="1"/>
    <undo index="0" exp="area" dr="AE$7:AE$310" r="AE327" sId="1"/>
    <undo index="65535" exp="area" dr="$F$7:$F$310" r="AD327" sId="1"/>
    <undo index="0" exp="area" dr="AD$7:AD$310" r="AD327" sId="1"/>
    <undo index="65535" exp="area" dr="$F$7:$F$310" r="AC327" sId="1"/>
    <undo index="0" exp="area" dr="AC$7:AC$310" r="AC327" sId="1"/>
    <undo index="65535" exp="area" dr="$F$7:$F$310" r="AB327" sId="1"/>
    <undo index="0" exp="area" dr="AB$7:AB$310" r="AB327" sId="1"/>
    <undo index="65535" exp="area" dr="$F$7:$F$310" r="AA327" sId="1"/>
    <undo index="0" exp="area" dr="AA$7:AA$310" r="AA327" sId="1"/>
    <undo index="65535" exp="area" dr="$F$7:$F$310" r="Z327" sId="1"/>
    <undo index="0" exp="area" dr="Z$7:Z$310" r="Z327" sId="1"/>
    <undo index="65535" exp="area" dr="$F$7:$F$310" r="Y327" sId="1"/>
    <undo index="0" exp="area" dr="Y$7:Y$310" r="Y327" sId="1"/>
    <undo index="65535" exp="area" dr="$F$7:$F$310" r="X327" sId="1"/>
    <undo index="0" exp="area" dr="X$7:X$310" r="X327" sId="1"/>
    <undo index="65535" exp="area" dr="$F$7:$F$310" r="W327" sId="1"/>
    <undo index="0" exp="area" dr="W$7:W$310" r="W327" sId="1"/>
    <undo index="65535" exp="area" dr="$F$7:$F$310" r="V327" sId="1"/>
    <undo index="0" exp="area" dr="V$7:V$310" r="V327" sId="1"/>
    <undo index="65535" exp="area" dr="$F$7:$F$310" r="U327" sId="1"/>
    <undo index="0" exp="area" dr="U$7:U$310" r="U327" sId="1"/>
    <undo index="65535" exp="area" dr="$F$7:$F$310" r="T327" sId="1"/>
    <undo index="0" exp="area" dr="T$7:T$310" r="T327" sId="1"/>
    <undo index="65535" exp="area" dr="$F$7:$F$310" r="S327" sId="1"/>
    <undo index="0" exp="area" dr="S$7:S$310" r="S327" sId="1"/>
    <undo index="0" exp="area" dr="F$7:F$310" r="D327" sId="1"/>
    <undo index="65535" exp="area" dr="$F$7:$F$310" r="AK326" sId="1"/>
    <undo index="0" exp="area" dr="AK$7:AK$310" r="AK326" sId="1"/>
    <undo index="65535" exp="area" dr="$F$7:$F$310" r="AJ326" sId="1"/>
    <undo index="0" exp="area" dr="AJ$7:AJ$310" r="AJ326" sId="1"/>
    <undo index="65535" exp="area" dr="$F$7:$F$310" r="AG326" sId="1"/>
    <undo index="0" exp="area" dr="AG$7:AG$310" r="AG326" sId="1"/>
    <undo index="65535" exp="area" dr="$F$7:$F$310" r="AF326" sId="1"/>
    <undo index="0" exp="area" dr="AF$7:AF$310" r="AF326" sId="1"/>
    <undo index="65535" exp="area" dr="$F$7:$F$310" r="AE326" sId="1"/>
    <undo index="0" exp="area" dr="AE$7:AE$310" r="AE326" sId="1"/>
    <undo index="65535" exp="area" dr="$F$7:$F$310" r="AD326" sId="1"/>
    <undo index="0" exp="area" dr="AD$7:AD$310" r="AD326" sId="1"/>
    <undo index="65535" exp="area" dr="$F$7:$F$310" r="AC326" sId="1"/>
    <undo index="0" exp="area" dr="AC$7:AC$310" r="AC326" sId="1"/>
    <undo index="65535" exp="area" dr="$F$7:$F$310" r="AB326" sId="1"/>
    <undo index="0" exp="area" dr="AB$7:AB$310" r="AB326" sId="1"/>
    <undo index="65535" exp="area" dr="$F$7:$F$310" r="AA326" sId="1"/>
    <undo index="0" exp="area" dr="AA$7:AA$310" r="AA326" sId="1"/>
    <undo index="65535" exp="area" dr="$F$7:$F$310" r="Z326" sId="1"/>
    <undo index="0" exp="area" dr="Z$7:Z$310" r="Z326" sId="1"/>
    <undo index="65535" exp="area" dr="$F$7:$F$310" r="Y326" sId="1"/>
    <undo index="0" exp="area" dr="Y$7:Y$310" r="Y326" sId="1"/>
    <undo index="65535" exp="area" dr="$F$7:$F$310" r="X326" sId="1"/>
    <undo index="0" exp="area" dr="X$7:X$310" r="X326" sId="1"/>
    <undo index="65535" exp="area" dr="$F$7:$F$310" r="W326" sId="1"/>
    <undo index="0" exp="area" dr="W$7:W$310" r="W326" sId="1"/>
    <undo index="65535" exp="area" dr="$F$7:$F$310" r="V326" sId="1"/>
    <undo index="0" exp="area" dr="V$7:V$310" r="V326" sId="1"/>
    <undo index="65535" exp="area" dr="$F$7:$F$310" r="U326" sId="1"/>
    <undo index="0" exp="area" dr="U$7:U$310" r="U326" sId="1"/>
    <undo index="65535" exp="area" dr="$F$7:$F$310" r="T326" sId="1"/>
    <undo index="0" exp="area" dr="T$7:T$310" r="T326" sId="1"/>
    <undo index="65535" exp="area" dr="$F$7:$F$310" r="S326" sId="1"/>
    <undo index="0" exp="area" dr="S$7:S$310" r="S326" sId="1"/>
    <undo index="0" exp="area" dr="F$7:F$310" r="D326" sId="1"/>
    <undo index="65535" exp="area" dr="$F$7:$F$310" r="AK325" sId="1"/>
    <undo index="0" exp="area" dr="AK$7:AK$310" r="AK325" sId="1"/>
    <undo index="65535" exp="area" dr="$F$7:$F$310" r="AJ325" sId="1"/>
    <undo index="0" exp="area" dr="AJ$7:AJ$310" r="AJ325" sId="1"/>
    <undo index="65535" exp="area" dr="$F$7:$F$310" r="AG325" sId="1"/>
    <undo index="0" exp="area" dr="AG$7:AG$310" r="AG325" sId="1"/>
    <undo index="65535" exp="area" dr="$F$7:$F$310" r="AF325" sId="1"/>
    <undo index="0" exp="area" dr="AF$7:AF$310" r="AF325" sId="1"/>
    <undo index="65535" exp="area" dr="$F$7:$F$310" r="AE325" sId="1"/>
    <undo index="0" exp="area" dr="AE$7:AE$310" r="AE325" sId="1"/>
    <undo index="65535" exp="area" dr="$F$7:$F$310" r="AD325" sId="1"/>
    <undo index="0" exp="area" dr="AD$7:AD$310" r="AD325" sId="1"/>
    <undo index="65535" exp="area" dr="$F$7:$F$310" r="AC325" sId="1"/>
    <undo index="0" exp="area" dr="AC$7:AC$310" r="AC325" sId="1"/>
    <undo index="65535" exp="area" dr="$F$7:$F$310" r="AB325" sId="1"/>
    <undo index="0" exp="area" dr="AB$7:AB$310" r="AB325" sId="1"/>
    <undo index="65535" exp="area" dr="$F$7:$F$310" r="AA325" sId="1"/>
    <undo index="0" exp="area" dr="AA$7:AA$310" r="AA325" sId="1"/>
    <undo index="65535" exp="area" dr="$F$7:$F$310" r="Z325" sId="1"/>
    <undo index="0" exp="area" dr="Z$7:Z$310" r="Z325" sId="1"/>
    <undo index="65535" exp="area" dr="$F$7:$F$310" r="Y325" sId="1"/>
    <undo index="0" exp="area" dr="Y$7:Y$310" r="Y325" sId="1"/>
    <undo index="65535" exp="area" dr="$F$7:$F$310" r="X325" sId="1"/>
    <undo index="0" exp="area" dr="X$7:X$310" r="X325" sId="1"/>
    <undo index="65535" exp="area" dr="$F$7:$F$310" r="W325" sId="1"/>
    <undo index="0" exp="area" dr="W$7:W$310" r="W325" sId="1"/>
    <undo index="65535" exp="area" dr="$F$7:$F$310" r="V325" sId="1"/>
    <undo index="0" exp="area" dr="V$7:V$310" r="V325" sId="1"/>
    <undo index="65535" exp="area" dr="$F$7:$F$310" r="U325" sId="1"/>
    <undo index="0" exp="area" dr="U$7:U$310" r="U325" sId="1"/>
    <undo index="65535" exp="area" dr="$F$7:$F$310" r="T325" sId="1"/>
    <undo index="0" exp="area" dr="T$7:T$310" r="T325" sId="1"/>
    <undo index="65535" exp="area" dr="$F$7:$F$310" r="S325" sId="1"/>
    <undo index="0" exp="area" dr="S$7:S$310" r="S325" sId="1"/>
    <undo index="0" exp="area" dr="F$7:F$310" r="D325" sId="1"/>
    <undo index="65535" exp="area" dr="$F$7:$F$310" r="AK324" sId="1"/>
    <undo index="0" exp="area" dr="AK$7:AK$310" r="AK324" sId="1"/>
    <undo index="65535" exp="area" dr="$F$7:$F$310" r="AJ324" sId="1"/>
    <undo index="0" exp="area" dr="AJ$7:AJ$310" r="AJ324" sId="1"/>
    <undo index="65535" exp="area" dr="$F$7:$F$310" r="AG324" sId="1"/>
    <undo index="0" exp="area" dr="AG$7:AG$310" r="AG324" sId="1"/>
    <undo index="65535" exp="area" dr="$F$7:$F$310" r="AF324" sId="1"/>
    <undo index="0" exp="area" dr="AF$7:AF$310" r="AF324" sId="1"/>
    <undo index="65535" exp="area" dr="$F$7:$F$310" r="AE324" sId="1"/>
    <undo index="0" exp="area" dr="AE$7:AE$310" r="AE324" sId="1"/>
    <undo index="65535" exp="area" dr="$F$7:$F$310" r="AD324" sId="1"/>
    <undo index="0" exp="area" dr="AD$7:AD$310" r="AD324" sId="1"/>
    <undo index="65535" exp="area" dr="$F$7:$F$310" r="AC324" sId="1"/>
    <undo index="0" exp="area" dr="AC$7:AC$310" r="AC324" sId="1"/>
    <undo index="65535" exp="area" dr="$F$7:$F$310" r="AB324" sId="1"/>
    <undo index="0" exp="area" dr="AB$7:AB$310" r="AB324" sId="1"/>
    <undo index="65535" exp="area" dr="$F$7:$F$310" r="AA324" sId="1"/>
    <undo index="0" exp="area" dr="AA$7:AA$310" r="AA324" sId="1"/>
    <undo index="65535" exp="area" dr="$F$7:$F$310" r="Z324" sId="1"/>
    <undo index="0" exp="area" dr="Z$7:Z$310" r="Z324" sId="1"/>
    <undo index="65535" exp="area" dr="$F$7:$F$310" r="Y324" sId="1"/>
    <undo index="0" exp="area" dr="Y$7:Y$310" r="Y324" sId="1"/>
    <undo index="65535" exp="area" dr="$F$7:$F$310" r="X324" sId="1"/>
    <undo index="0" exp="area" dr="X$7:X$310" r="X324" sId="1"/>
    <undo index="65535" exp="area" dr="$F$7:$F$310" r="W324" sId="1"/>
    <undo index="0" exp="area" dr="W$7:W$310" r="W324" sId="1"/>
    <undo index="65535" exp="area" dr="$F$7:$F$310" r="V324" sId="1"/>
    <undo index="0" exp="area" dr="V$7:V$310" r="V324" sId="1"/>
    <undo index="65535" exp="area" dr="$F$7:$F$310" r="U324" sId="1"/>
    <undo index="0" exp="area" dr="U$7:U$310" r="U324" sId="1"/>
    <undo index="65535" exp="area" dr="$F$7:$F$310" r="T324" sId="1"/>
    <undo index="0" exp="area" dr="T$7:T$310" r="T324" sId="1"/>
    <undo index="65535" exp="area" dr="$F$7:$F$310" r="S324" sId="1"/>
    <undo index="0" exp="area" dr="S$7:S$310" r="S324" sId="1"/>
    <undo index="0" exp="area" dr="F$7:F$310" r="D324" sId="1"/>
    <undo index="65535" exp="area" dr="$F$7:$F$310" r="AK323" sId="1"/>
    <undo index="0" exp="area" dr="AK$7:AK$310" r="AK323" sId="1"/>
    <undo index="65535" exp="area" dr="$F$7:$F$310" r="AJ323" sId="1"/>
    <undo index="0" exp="area" dr="AJ$7:AJ$310" r="AJ323" sId="1"/>
    <undo index="65535" exp="area" dr="$F$7:$F$310" r="AG323" sId="1"/>
    <undo index="0" exp="area" dr="AG$7:AG$310" r="AG323" sId="1"/>
    <undo index="65535" exp="area" dr="$F$7:$F$310" r="AF323" sId="1"/>
    <undo index="0" exp="area" dr="AF$7:AF$310" r="AF323" sId="1"/>
    <undo index="65535" exp="area" dr="$F$7:$F$310" r="AE323" sId="1"/>
    <undo index="0" exp="area" dr="AE$7:AE$310" r="AE323" sId="1"/>
    <undo index="65535" exp="area" dr="$F$7:$F$310" r="AD323" sId="1"/>
    <undo index="0" exp="area" dr="AD$7:AD$310" r="AD323" sId="1"/>
    <undo index="65535" exp="area" dr="$F$7:$F$310" r="AC323" sId="1"/>
    <undo index="0" exp="area" dr="AC$7:AC$310" r="AC323" sId="1"/>
    <undo index="65535" exp="area" dr="$F$7:$F$310" r="AB323" sId="1"/>
    <undo index="0" exp="area" dr="AB$7:AB$310" r="AB323" sId="1"/>
    <undo index="65535" exp="area" dr="$F$7:$F$310" r="AA323" sId="1"/>
    <undo index="0" exp="area" dr="AA$7:AA$310" r="AA323" sId="1"/>
    <undo index="65535" exp="area" dr="$F$7:$F$310" r="Z323" sId="1"/>
    <undo index="0" exp="area" dr="Z$7:Z$310" r="Z323" sId="1"/>
    <undo index="65535" exp="area" dr="$F$7:$F$310" r="Y323" sId="1"/>
    <undo index="0" exp="area" dr="Y$7:Y$310" r="Y323" sId="1"/>
    <undo index="65535" exp="area" dr="$F$7:$F$310" r="X323" sId="1"/>
    <undo index="0" exp="area" dr="X$7:X$310" r="X323" sId="1"/>
    <undo index="65535" exp="area" dr="$F$7:$F$310" r="W323" sId="1"/>
    <undo index="0" exp="area" dr="W$7:W$310" r="W323" sId="1"/>
    <undo index="65535" exp="area" dr="$F$7:$F$310" r="V323" sId="1"/>
    <undo index="0" exp="area" dr="V$7:V$310" r="V323" sId="1"/>
    <undo index="65535" exp="area" dr="$F$7:$F$310" r="U323" sId="1"/>
    <undo index="0" exp="area" dr="U$7:U$310" r="U323" sId="1"/>
    <undo index="65535" exp="area" dr="$F$7:$F$310" r="T323" sId="1"/>
    <undo index="0" exp="area" dr="T$7:T$310" r="T323" sId="1"/>
    <undo index="65535" exp="area" dr="$F$7:$F$310" r="S323" sId="1"/>
    <undo index="0" exp="area" dr="S$7:S$310" r="S323" sId="1"/>
    <undo index="0" exp="area" dr="F$7:F$310" r="D323" sId="1"/>
    <undo index="65535" exp="area" dr="$F$7:$F$310" r="AK322" sId="1"/>
    <undo index="0" exp="area" dr="AK$7:AK$310" r="AK322" sId="1"/>
    <undo index="65535" exp="area" dr="$F$7:$F$310" r="AJ322" sId="1"/>
    <undo index="0" exp="area" dr="AJ$7:AJ$310" r="AJ322" sId="1"/>
    <undo index="65535" exp="area" dr="$F$7:$F$310" r="AG322" sId="1"/>
    <undo index="0" exp="area" dr="AG$7:AG$310" r="AG322" sId="1"/>
    <undo index="65535" exp="area" dr="$F$7:$F$310" r="AF322" sId="1"/>
    <undo index="0" exp="area" dr="AF$7:AF$310" r="AF322" sId="1"/>
    <undo index="65535" exp="area" dr="$F$7:$F$310" r="AE322" sId="1"/>
    <undo index="0" exp="area" dr="AE$7:AE$310" r="AE322" sId="1"/>
    <undo index="65535" exp="area" dr="$F$7:$F$310" r="AD322" sId="1"/>
    <undo index="0" exp="area" dr="AD$7:AD$310" r="AD322" sId="1"/>
    <undo index="65535" exp="area" dr="$F$7:$F$310" r="AC322" sId="1"/>
    <undo index="0" exp="area" dr="AC$7:AC$310" r="AC322" sId="1"/>
    <undo index="65535" exp="area" dr="$F$7:$F$310" r="AB322" sId="1"/>
    <undo index="0" exp="area" dr="AB$7:AB$310" r="AB322" sId="1"/>
    <undo index="65535" exp="area" dr="$F$7:$F$310" r="AA322" sId="1"/>
    <undo index="0" exp="area" dr="AA$7:AA$310" r="AA322" sId="1"/>
    <undo index="65535" exp="area" dr="$F$7:$F$310" r="Z322" sId="1"/>
    <undo index="0" exp="area" dr="Z$7:Z$310" r="Z322" sId="1"/>
    <undo index="65535" exp="area" dr="$F$7:$F$310" r="Y322" sId="1"/>
    <undo index="0" exp="area" dr="Y$7:Y$310" r="Y322" sId="1"/>
    <undo index="65535" exp="area" dr="$F$7:$F$310" r="X322" sId="1"/>
    <undo index="0" exp="area" dr="X$7:X$310" r="X322" sId="1"/>
    <undo index="65535" exp="area" dr="$F$7:$F$310" r="W322" sId="1"/>
    <undo index="0" exp="area" dr="W$7:W$310" r="W322" sId="1"/>
    <undo index="65535" exp="area" dr="$F$7:$F$310" r="V322" sId="1"/>
    <undo index="0" exp="area" dr="V$7:V$310" r="V322" sId="1"/>
    <undo index="65535" exp="area" dr="$F$7:$F$310" r="U322" sId="1"/>
    <undo index="0" exp="area" dr="U$7:U$310" r="U322" sId="1"/>
    <undo index="65535" exp="area" dr="$F$7:$F$310" r="T322" sId="1"/>
    <undo index="0" exp="area" dr="T$7:T$310" r="T322" sId="1"/>
    <undo index="65535" exp="area" dr="$F$7:$F$310" r="S322" sId="1"/>
    <undo index="0" exp="area" dr="S$7:S$310" r="S322" sId="1"/>
    <undo index="0" exp="area" dr="F$7:F$310" r="D322" sId="1"/>
    <undo index="65535" exp="area" dr="$F$7:$F$310" r="AK321" sId="1"/>
    <undo index="0" exp="area" dr="AK$7:AK$310" r="AK321" sId="1"/>
    <undo index="65535" exp="area" dr="$F$7:$F$310" r="AJ321" sId="1"/>
    <undo index="0" exp="area" dr="AJ$7:AJ$310" r="AJ321" sId="1"/>
    <undo index="65535" exp="area" dr="$F$7:$F$310" r="AG321" sId="1"/>
    <undo index="0" exp="area" dr="AG$7:AG$310" r="AG321" sId="1"/>
    <undo index="65535" exp="area" dr="$F$7:$F$310" r="AF321" sId="1"/>
    <undo index="0" exp="area" dr="AF$7:AF$310" r="AF321" sId="1"/>
    <undo index="65535" exp="area" dr="$F$7:$F$310" r="AE321" sId="1"/>
    <undo index="0" exp="area" dr="AE$7:AE$310" r="AE321" sId="1"/>
    <undo index="65535" exp="area" dr="$F$7:$F$310" r="AD321" sId="1"/>
    <undo index="0" exp="area" dr="AD$7:AD$310" r="AD321" sId="1"/>
    <undo index="65535" exp="area" dr="$F$7:$F$310" r="AC321" sId="1"/>
    <undo index="0" exp="area" dr="AC$7:AC$310" r="AC321" sId="1"/>
    <undo index="65535" exp="area" dr="$F$7:$F$310" r="AB321" sId="1"/>
    <undo index="0" exp="area" dr="AB$7:AB$310" r="AB321" sId="1"/>
    <undo index="65535" exp="area" dr="$F$7:$F$310" r="AA321" sId="1"/>
    <undo index="0" exp="area" dr="AA$7:AA$310" r="AA321" sId="1"/>
    <undo index="65535" exp="area" dr="$F$7:$F$310" r="Z321" sId="1"/>
    <undo index="0" exp="area" dr="Z$7:Z$310" r="Z321" sId="1"/>
    <undo index="65535" exp="area" dr="$F$7:$F$310" r="Y321" sId="1"/>
    <undo index="0" exp="area" dr="Y$7:Y$310" r="Y321" sId="1"/>
    <undo index="65535" exp="area" dr="$F$7:$F$310" r="X321" sId="1"/>
    <undo index="0" exp="area" dr="X$7:X$310" r="X321" sId="1"/>
    <undo index="65535" exp="area" dr="$F$7:$F$310" r="W321" sId="1"/>
    <undo index="0" exp="area" dr="W$7:W$310" r="W321" sId="1"/>
    <undo index="65535" exp="area" dr="$F$7:$F$310" r="V321" sId="1"/>
    <undo index="0" exp="area" dr="V$7:V$310" r="V321" sId="1"/>
    <undo index="65535" exp="area" dr="$F$7:$F$310" r="U321" sId="1"/>
    <undo index="0" exp="area" dr="U$7:U$310" r="U321" sId="1"/>
    <undo index="65535" exp="area" dr="$F$7:$F$310" r="T321" sId="1"/>
    <undo index="0" exp="area" dr="T$7:T$310" r="T321" sId="1"/>
    <undo index="65535" exp="area" dr="$F$7:$F$310" r="S321" sId="1"/>
    <undo index="0" exp="area" dr="S$7:S$310" r="S321" sId="1"/>
    <undo index="0" exp="area" dr="F$7:F$310" r="D321" sId="1"/>
    <undo index="65535" exp="area" dr="$F$7:$F$310" r="AK320" sId="1"/>
    <undo index="0" exp="area" dr="AK$7:AK$310" r="AK320" sId="1"/>
    <undo index="65535" exp="area" dr="$F$7:$F$310" r="AJ320" sId="1"/>
    <undo index="0" exp="area" dr="AJ$7:AJ$310" r="AJ320" sId="1"/>
    <undo index="65535" exp="area" dr="$F$7:$F$310" r="AG320" sId="1"/>
    <undo index="0" exp="area" dr="AG$7:AG$310" r="AG320" sId="1"/>
    <undo index="65535" exp="area" dr="$F$7:$F$310" r="AF320" sId="1"/>
    <undo index="0" exp="area" dr="AF$7:AF$310" r="AF320" sId="1"/>
    <undo index="65535" exp="area" dr="$F$7:$F$310" r="AE320" sId="1"/>
    <undo index="0" exp="area" dr="AE$7:AE$310" r="AE320" sId="1"/>
    <undo index="65535" exp="area" dr="$F$7:$F$310" r="AD320" sId="1"/>
    <undo index="0" exp="area" dr="AD$7:AD$310" r="AD320" sId="1"/>
    <undo index="65535" exp="area" dr="$F$7:$F$310" r="AC320" sId="1"/>
    <undo index="0" exp="area" dr="AC$7:AC$310" r="AC320" sId="1"/>
    <undo index="65535" exp="area" dr="$F$7:$F$310" r="AB320" sId="1"/>
    <undo index="0" exp="area" dr="AB$7:AB$310" r="AB320" sId="1"/>
    <undo index="65535" exp="area" dr="$F$7:$F$310" r="AA320" sId="1"/>
    <undo index="0" exp="area" dr="AA$7:AA$310" r="AA320" sId="1"/>
    <undo index="65535" exp="area" dr="$F$7:$F$310" r="Z320" sId="1"/>
    <undo index="0" exp="area" dr="Z$7:Z$310" r="Z320" sId="1"/>
    <undo index="65535" exp="area" dr="$F$7:$F$310" r="Y320" sId="1"/>
    <undo index="0" exp="area" dr="Y$7:Y$310" r="Y320" sId="1"/>
    <undo index="65535" exp="area" dr="$F$7:$F$310" r="X320" sId="1"/>
    <undo index="0" exp="area" dr="X$7:X$310" r="X320" sId="1"/>
    <undo index="65535" exp="area" dr="$F$7:$F$310" r="W320" sId="1"/>
    <undo index="0" exp="area" dr="W$7:W$310" r="W320" sId="1"/>
    <undo index="65535" exp="area" dr="$F$7:$F$310" r="V320" sId="1"/>
    <undo index="0" exp="area" dr="V$7:V$310" r="V320" sId="1"/>
    <undo index="65535" exp="area" dr="$F$7:$F$310" r="U320" sId="1"/>
    <undo index="0" exp="area" dr="U$7:U$310" r="U320" sId="1"/>
    <undo index="65535" exp="area" dr="$F$7:$F$310" r="T320" sId="1"/>
    <undo index="0" exp="area" dr="T$7:T$310" r="T320" sId="1"/>
    <undo index="65535" exp="area" dr="$F$7:$F$310" r="S320" sId="1"/>
    <undo index="0" exp="area" dr="S$7:S$310" r="S320" sId="1"/>
    <undo index="0" exp="area" dr="F$7:F$310" r="D320" sId="1"/>
    <undo index="65535" exp="area" dr="$F$7:$F$310" r="AK318" sId="1"/>
    <undo index="0" exp="area" dr="AK$7:AK$310" r="AK318" sId="1"/>
    <undo index="65535" exp="area" dr="$F$7:$F$310" r="AJ318" sId="1"/>
    <undo index="0" exp="area" dr="AJ$7:AJ$310" r="AJ318" sId="1"/>
    <undo index="65535" exp="area" dr="$F$7:$F$310" r="AG318" sId="1"/>
    <undo index="0" exp="area" dr="AG$7:AG$310" r="AG318" sId="1"/>
    <undo index="65535" exp="area" dr="$F$7:$F$310" r="AF318" sId="1"/>
    <undo index="0" exp="area" dr="AF$7:AF$310" r="AF318" sId="1"/>
    <undo index="65535" exp="area" dr="$F$7:$F$310" r="AE318" sId="1"/>
    <undo index="0" exp="area" dr="AE$7:AE$310" r="AE318" sId="1"/>
    <undo index="65535" exp="area" dr="$F$7:$F$310" r="AD318" sId="1"/>
    <undo index="0" exp="area" dr="AD$7:AD$310" r="AD318" sId="1"/>
    <undo index="65535" exp="area" dr="$F$7:$F$310" r="AC318" sId="1"/>
    <undo index="0" exp="area" dr="AC$7:AC$310" r="AC318" sId="1"/>
    <undo index="65535" exp="area" dr="$F$7:$F$310" r="AB318" sId="1"/>
    <undo index="0" exp="area" dr="AB$7:AB$310" r="AB318" sId="1"/>
    <undo index="65535" exp="area" dr="$F$7:$F$310" r="AA318" sId="1"/>
    <undo index="0" exp="area" dr="AA$7:AA$310" r="AA318" sId="1"/>
    <undo index="65535" exp="area" dr="$F$7:$F$310" r="Z318" sId="1"/>
    <undo index="0" exp="area" dr="Z$7:Z$310" r="Z318" sId="1"/>
    <undo index="65535" exp="area" dr="$F$7:$F$310" r="Y318" sId="1"/>
    <undo index="0" exp="area" dr="Y$7:Y$310" r="Y318" sId="1"/>
    <undo index="65535" exp="area" dr="$F$7:$F$310" r="X318" sId="1"/>
    <undo index="0" exp="area" dr="X$7:X$310" r="X318" sId="1"/>
    <undo index="65535" exp="area" dr="$F$7:$F$310" r="W318" sId="1"/>
    <undo index="0" exp="area" dr="W$7:W$310" r="W318" sId="1"/>
    <undo index="65535" exp="area" dr="$F$7:$F$310" r="V318" sId="1"/>
    <undo index="0" exp="area" dr="V$7:V$310" r="V318" sId="1"/>
    <undo index="65535" exp="area" dr="$F$7:$F$310" r="U318" sId="1"/>
    <undo index="0" exp="area" dr="U$7:U$310" r="U318" sId="1"/>
    <undo index="65535" exp="area" dr="$F$7:$F$310" r="T318" sId="1"/>
    <undo index="0" exp="area" dr="T$7:T$310" r="T318" sId="1"/>
    <undo index="65535" exp="area" dr="$F$7:$F$310" r="S318" sId="1"/>
    <undo index="0" exp="area" dr="S$7:S$310" r="S318" sId="1"/>
    <undo index="0" exp="area" dr="F$7:F$310" r="D318" sId="1"/>
    <undo index="65535" exp="area" dr="$F$7:$F$310" r="AK317" sId="1"/>
    <undo index="0" exp="area" dr="AK$7:AK$310" r="AK317" sId="1"/>
    <undo index="65535" exp="area" dr="$F$7:$F$310" r="AJ317" sId="1"/>
    <undo index="0" exp="area" dr="AJ$7:AJ$310" r="AJ317" sId="1"/>
    <undo index="65535" exp="area" dr="$F$7:$F$310" r="AG317" sId="1"/>
    <undo index="0" exp="area" dr="AG$7:AG$310" r="AG317" sId="1"/>
    <undo index="65535" exp="area" dr="$F$7:$F$310" r="AF317" sId="1"/>
    <undo index="0" exp="area" dr="AF$7:AF$310" r="AF317" sId="1"/>
    <undo index="65535" exp="area" dr="$F$7:$F$310" r="AE317" sId="1"/>
    <undo index="0" exp="area" dr="AE$7:AE$310" r="AE317" sId="1"/>
    <undo index="65535" exp="area" dr="$F$7:$F$310" r="AD317" sId="1"/>
    <undo index="0" exp="area" dr="AD$7:AD$310" r="AD317" sId="1"/>
    <undo index="65535" exp="area" dr="$F$7:$F$310" r="AC317" sId="1"/>
    <undo index="0" exp="area" dr="AC$7:AC$310" r="AC317" sId="1"/>
    <undo index="65535" exp="area" dr="$F$7:$F$310" r="AB317" sId="1"/>
    <undo index="0" exp="area" dr="AB$7:AB$310" r="AB317" sId="1"/>
    <undo index="65535" exp="area" dr="$F$7:$F$310" r="AA317" sId="1"/>
    <undo index="0" exp="area" dr="AA$7:AA$310" r="AA317" sId="1"/>
    <undo index="65535" exp="area" dr="$F$7:$F$310" r="Z317" sId="1"/>
    <undo index="0" exp="area" dr="Z$7:Z$310" r="Z317" sId="1"/>
    <undo index="65535" exp="area" dr="$F$7:$F$310" r="Y317" sId="1"/>
    <undo index="0" exp="area" dr="Y$7:Y$310" r="Y317" sId="1"/>
    <undo index="65535" exp="area" dr="$F$7:$F$310" r="X317" sId="1"/>
    <undo index="0" exp="area" dr="X$7:X$310" r="X317" sId="1"/>
    <undo index="65535" exp="area" dr="$F$7:$F$310" r="W317" sId="1"/>
    <undo index="0" exp="area" dr="W$7:W$310" r="W317" sId="1"/>
    <undo index="65535" exp="area" dr="$F$7:$F$310" r="V317" sId="1"/>
    <undo index="0" exp="area" dr="V$7:V$310" r="V317" sId="1"/>
    <undo index="65535" exp="area" dr="$F$7:$F$310" r="U317" sId="1"/>
    <undo index="0" exp="area" dr="U$7:U$310" r="U317" sId="1"/>
    <undo index="65535" exp="area" dr="$F$7:$F$310" r="T317" sId="1"/>
    <undo index="0" exp="area" dr="T$7:T$310" r="T317" sId="1"/>
    <undo index="65535" exp="area" dr="$F$7:$F$310" r="S317" sId="1"/>
    <undo index="0" exp="area" dr="S$7:S$310" r="S317" sId="1"/>
    <undo index="0" exp="area" dr="F$7:F$310" r="D317" sId="1"/>
    <undo index="65535" exp="area" dr="$F$7:$F$310" r="AK316" sId="1"/>
    <undo index="0" exp="area" dr="AK$7:AK$310" r="AK316" sId="1"/>
    <undo index="65535" exp="area" dr="$F$7:$F$310" r="AJ316" sId="1"/>
    <undo index="0" exp="area" dr="AJ$7:AJ$310" r="AJ316" sId="1"/>
    <undo index="65535" exp="area" dr="$F$7:$F$310" r="AG316" sId="1"/>
    <undo index="0" exp="area" dr="AG$7:AG$310" r="AG316" sId="1"/>
    <undo index="65535" exp="area" dr="$F$7:$F$310" r="AF316" sId="1"/>
    <undo index="0" exp="area" dr="AF$7:AF$310" r="AF316" sId="1"/>
    <undo index="65535" exp="area" dr="$F$7:$F$310" r="AE316" sId="1"/>
    <undo index="0" exp="area" dr="AE$7:AE$310" r="AE316" sId="1"/>
    <undo index="65535" exp="area" dr="$F$7:$F$310" r="AD316" sId="1"/>
    <undo index="0" exp="area" dr="AD$7:AD$310" r="AD316" sId="1"/>
    <undo index="65535" exp="area" dr="$F$7:$F$310" r="AC316" sId="1"/>
    <undo index="0" exp="area" dr="AC$7:AC$310" r="AC316" sId="1"/>
    <undo index="65535" exp="area" dr="$F$7:$F$310" r="AB316" sId="1"/>
    <undo index="0" exp="area" dr="AB$7:AB$310" r="AB316" sId="1"/>
    <undo index="65535" exp="area" dr="$F$7:$F$310" r="AA316" sId="1"/>
    <undo index="0" exp="area" dr="AA$7:AA$310" r="AA316" sId="1"/>
    <undo index="65535" exp="area" dr="$F$7:$F$310" r="Z316" sId="1"/>
    <undo index="0" exp="area" dr="Z$7:Z$310" r="Z316" sId="1"/>
    <undo index="65535" exp="area" dr="$F$7:$F$310" r="Y316" sId="1"/>
    <undo index="0" exp="area" dr="Y$7:Y$310" r="Y316" sId="1"/>
    <undo index="65535" exp="area" dr="$F$7:$F$310" r="X316" sId="1"/>
    <undo index="0" exp="area" dr="X$7:X$310" r="X316" sId="1"/>
    <undo index="65535" exp="area" dr="$F$7:$F$310" r="W316" sId="1"/>
    <undo index="0" exp="area" dr="W$7:W$310" r="W316" sId="1"/>
    <undo index="65535" exp="area" dr="$F$7:$F$310" r="V316" sId="1"/>
    <undo index="0" exp="area" dr="V$7:V$310" r="V316" sId="1"/>
    <undo index="65535" exp="area" dr="$F$7:$F$310" r="U316" sId="1"/>
    <undo index="0" exp="area" dr="U$7:U$310" r="U316" sId="1"/>
    <undo index="65535" exp="area" dr="$F$7:$F$310" r="T316" sId="1"/>
    <undo index="0" exp="area" dr="T$7:T$310" r="T316" sId="1"/>
    <undo index="65535" exp="area" dr="$F$7:$F$310" r="S316" sId="1"/>
    <undo index="0" exp="area" dr="S$7:S$310" r="S316" sId="1"/>
    <undo index="0" exp="area" dr="F$7:F$310" r="D316" sId="1"/>
    <undo index="65535" exp="area" dr="$F$7:$F$310" r="AK315" sId="1"/>
    <undo index="0" exp="area" dr="AK$7:AK$310" r="AK315" sId="1"/>
    <undo index="65535" exp="area" dr="$F$7:$F$310" r="AJ315" sId="1"/>
    <undo index="0" exp="area" dr="AJ$7:AJ$310" r="AJ315" sId="1"/>
    <undo index="65535" exp="area" dr="$F$7:$F$310" r="AG315" sId="1"/>
    <undo index="0" exp="area" dr="AG$7:AG$310" r="AG315" sId="1"/>
    <undo index="65535" exp="area" dr="$F$7:$F$310" r="AF315" sId="1"/>
    <undo index="0" exp="area" dr="AF$7:AF$310" r="AF315" sId="1"/>
    <undo index="65535" exp="area" dr="$F$7:$F$310" r="AE315" sId="1"/>
    <undo index="0" exp="area" dr="AE$7:AE$310" r="AE315" sId="1"/>
    <undo index="65535" exp="area" dr="$F$7:$F$310" r="AD315" sId="1"/>
    <undo index="0" exp="area" dr="AD$7:AD$310" r="AD315" sId="1"/>
    <undo index="65535" exp="area" dr="$F$7:$F$310" r="AC315" sId="1"/>
    <undo index="0" exp="area" dr="AC$7:AC$310" r="AC315" sId="1"/>
    <undo index="65535" exp="area" dr="$F$7:$F$310" r="AB315" sId="1"/>
    <undo index="0" exp="area" dr="AB$7:AB$310" r="AB315" sId="1"/>
    <undo index="65535" exp="area" dr="$F$7:$F$310" r="AA315" sId="1"/>
    <undo index="0" exp="area" dr="AA$7:AA$310" r="AA315" sId="1"/>
    <undo index="65535" exp="area" dr="$F$7:$F$310" r="Z315" sId="1"/>
    <undo index="0" exp="area" dr="Z$7:Z$310" r="Z315" sId="1"/>
    <undo index="65535" exp="area" dr="$F$7:$F$310" r="Y315" sId="1"/>
    <undo index="0" exp="area" dr="Y$7:Y$310" r="Y315" sId="1"/>
    <undo index="65535" exp="area" dr="$F$7:$F$310" r="X315" sId="1"/>
    <undo index="0" exp="area" dr="X$7:X$310" r="X315" sId="1"/>
    <undo index="65535" exp="area" dr="$F$7:$F$310" r="W315" sId="1"/>
    <undo index="0" exp="area" dr="W$7:W$310" r="W315" sId="1"/>
    <undo index="65535" exp="area" dr="$F$7:$F$310" r="V315" sId="1"/>
    <undo index="0" exp="area" dr="V$7:V$310" r="V315" sId="1"/>
    <undo index="65535" exp="area" dr="$F$7:$F$310" r="U315" sId="1"/>
    <undo index="0" exp="area" dr="U$7:U$310" r="U315" sId="1"/>
    <undo index="65535" exp="area" dr="$F$7:$F$310" r="T315" sId="1"/>
    <undo index="0" exp="area" dr="T$7:T$310" r="T315" sId="1"/>
    <undo index="65535" exp="area" dr="$F$7:$F$310" r="S315" sId="1"/>
    <undo index="0" exp="area" dr="S$7:S$310" r="S315" sId="1"/>
    <undo index="0" exp="area" dr="F$7:F$310" r="D315" sId="1"/>
    <undo index="65535" exp="area" dr="$F$7:$F$310" r="AK314" sId="1"/>
    <undo index="0" exp="area" dr="AK$7:AK$310" r="AK314" sId="1"/>
    <undo index="65535" exp="area" dr="$F$7:$F$310" r="AJ314" sId="1"/>
    <undo index="0" exp="area" dr="AJ$7:AJ$310" r="AJ314" sId="1"/>
    <undo index="65535" exp="area" dr="$F$7:$F$310" r="AG314" sId="1"/>
    <undo index="0" exp="area" dr="AG$7:AG$310" r="AG314" sId="1"/>
    <undo index="65535" exp="area" dr="$F$7:$F$310" r="AF314" sId="1"/>
    <undo index="0" exp="area" dr="AF$7:AF$310" r="AF314" sId="1"/>
    <undo index="65535" exp="area" dr="$F$7:$F$310" r="AE314" sId="1"/>
    <undo index="0" exp="area" dr="AE$7:AE$310" r="AE314" sId="1"/>
    <undo index="65535" exp="area" dr="$F$7:$F$310" r="AD314" sId="1"/>
    <undo index="0" exp="area" dr="AD$7:AD$310" r="AD314" sId="1"/>
    <undo index="65535" exp="area" dr="$F$7:$F$310" r="AC314" sId="1"/>
    <undo index="0" exp="area" dr="AC$7:AC$310" r="AC314" sId="1"/>
    <undo index="65535" exp="area" dr="$F$7:$F$310" r="AB314" sId="1"/>
    <undo index="0" exp="area" dr="AB$7:AB$310" r="AB314" sId="1"/>
    <undo index="65535" exp="area" dr="$F$7:$F$310" r="AA314" sId="1"/>
    <undo index="0" exp="area" dr="AA$7:AA$310" r="AA314" sId="1"/>
    <undo index="65535" exp="area" dr="$F$7:$F$310" r="Z314" sId="1"/>
    <undo index="0" exp="area" dr="Z$7:Z$310" r="Z314" sId="1"/>
    <undo index="65535" exp="area" dr="$F$7:$F$310" r="Y314" sId="1"/>
    <undo index="0" exp="area" dr="Y$7:Y$310" r="Y314" sId="1"/>
    <undo index="65535" exp="area" dr="$F$7:$F$310" r="X314" sId="1"/>
    <undo index="0" exp="area" dr="X$7:X$310" r="X314" sId="1"/>
    <undo index="65535" exp="area" dr="$F$7:$F$310" r="W314" sId="1"/>
    <undo index="0" exp="area" dr="W$7:W$310" r="W314" sId="1"/>
    <undo index="65535" exp="area" dr="$F$7:$F$310" r="V314" sId="1"/>
    <undo index="0" exp="area" dr="V$7:V$310" r="V314" sId="1"/>
    <undo index="65535" exp="area" dr="$F$7:$F$310" r="U314" sId="1"/>
    <undo index="0" exp="area" dr="U$7:U$310" r="U314" sId="1"/>
    <undo index="65535" exp="area" dr="$F$7:$F$310" r="T314" sId="1"/>
    <undo index="0" exp="area" dr="T$7:T$310" r="T314" sId="1"/>
    <undo index="65535" exp="area" dr="$F$7:$F$310" r="S314" sId="1"/>
    <undo index="0" exp="area" dr="S$7:S$310" r="S314" sId="1"/>
    <undo index="0" exp="area" dr="F$131:F$310" r="D314" sId="1"/>
    <undo index="65535" exp="area" dr="$F$7:$F$310" r="AK313" sId="1"/>
    <undo index="0" exp="area" dr="AK$7:AK$310" r="AK313" sId="1"/>
    <undo index="65535" exp="area" dr="$F$7:$F$310" r="AJ313" sId="1"/>
    <undo index="0" exp="area" dr="AJ$7:AJ$310" r="AJ313" sId="1"/>
    <undo index="65535" exp="area" dr="$F$7:$F$310" r="AG313" sId="1"/>
    <undo index="0" exp="area" dr="AG$7:AG$310" r="AG313" sId="1"/>
    <undo index="65535" exp="area" dr="$F$7:$F$310" r="AF313" sId="1"/>
    <undo index="0" exp="area" dr="AF$7:AF$310" r="AF313" sId="1"/>
    <undo index="65535" exp="area" dr="$F$7:$F$310" r="AE313" sId="1"/>
    <undo index="0" exp="area" dr="AE$7:AE$310" r="AE313" sId="1"/>
    <undo index="65535" exp="area" dr="$F$7:$F$310" r="AD313" sId="1"/>
    <undo index="0" exp="area" dr="AD$7:AD$310" r="AD313" sId="1"/>
    <undo index="65535" exp="area" dr="$F$7:$F$310" r="AC313" sId="1"/>
    <undo index="0" exp="area" dr="AC$7:AC$310" r="AC313" sId="1"/>
    <undo index="65535" exp="area" dr="$F$7:$F$310" r="AB313" sId="1"/>
    <undo index="0" exp="area" dr="AB$7:AB$310" r="AB313" sId="1"/>
    <undo index="65535" exp="area" dr="$F$7:$F$310" r="AA313" sId="1"/>
    <undo index="0" exp="area" dr="AA$7:AA$310" r="AA313" sId="1"/>
    <undo index="65535" exp="area" dr="$F$7:$F$310" r="Z313" sId="1"/>
    <undo index="0" exp="area" dr="Z$7:Z$310" r="Z313" sId="1"/>
    <undo index="65535" exp="area" dr="$F$7:$F$310" r="Y313" sId="1"/>
    <undo index="0" exp="area" dr="Y$7:Y$310" r="Y313" sId="1"/>
    <undo index="65535" exp="area" dr="$F$7:$F$310" r="X313" sId="1"/>
    <undo index="0" exp="area" dr="X$7:X$310" r="X313" sId="1"/>
    <undo index="65535" exp="area" dr="$F$7:$F$310" r="W313" sId="1"/>
    <undo index="0" exp="area" dr="W$7:W$310" r="W313" sId="1"/>
    <undo index="65535" exp="area" dr="$F$7:$F$310" r="V313" sId="1"/>
    <undo index="0" exp="area" dr="V$7:V$310" r="V313" sId="1"/>
    <undo index="65535" exp="area" dr="$F$7:$F$310" r="U313" sId="1"/>
    <undo index="0" exp="area" dr="U$7:U$310" r="U313" sId="1"/>
    <undo index="65535" exp="area" dr="$F$7:$F$310" r="T313" sId="1"/>
    <undo index="0" exp="area" dr="T$7:T$310" r="T313" sId="1"/>
    <undo index="65535" exp="area" dr="$F$7:$F$310" r="S313" sId="1"/>
    <undo index="0" exp="area" dr="S$7:S$310" r="S313" sId="1"/>
    <undo index="0" exp="area" dr="F$7:F$310" r="D313" sId="1"/>
    <undo index="65535" exp="area" dr="$F$7:$F$310" r="AK312" sId="1"/>
    <undo index="0" exp="area" dr="AK$7:AK$310" r="AK312" sId="1"/>
    <undo index="65535" exp="area" dr="$F$7:$F$310" r="AJ312" sId="1"/>
    <undo index="0" exp="area" dr="AJ$7:AJ$310" r="AJ312" sId="1"/>
    <undo index="65535" exp="area" dr="$F$7:$F$310" r="AG312" sId="1"/>
    <undo index="0" exp="area" dr="AG$7:AG$310" r="AG312" sId="1"/>
    <undo index="65535" exp="area" dr="$F$7:$F$310" r="AF312" sId="1"/>
    <undo index="0" exp="area" dr="AF$7:AF$310" r="AF312" sId="1"/>
    <undo index="65535" exp="area" dr="$F$7:$F$310" r="AE312" sId="1"/>
    <undo index="0" exp="area" dr="AE$7:AE$310" r="AE312" sId="1"/>
    <undo index="65535" exp="area" dr="$F$7:$F$310" r="AD312" sId="1"/>
    <undo index="0" exp="area" dr="AD$7:AD$310" r="AD312" sId="1"/>
    <undo index="65535" exp="area" dr="$F$7:$F$310" r="AC312" sId="1"/>
    <undo index="0" exp="area" dr="AC$7:AC$310" r="AC312" sId="1"/>
    <undo index="65535" exp="area" dr="$F$7:$F$310" r="AB312" sId="1"/>
    <undo index="0" exp="area" dr="AB$7:AB$310" r="AB312" sId="1"/>
    <undo index="65535" exp="area" dr="$F$7:$F$310" r="AA312" sId="1"/>
    <undo index="0" exp="area" dr="AA$7:AA$310" r="AA312" sId="1"/>
    <undo index="65535" exp="area" dr="$F$7:$F$310" r="Z312" sId="1"/>
    <undo index="0" exp="area" dr="Z$7:Z$310" r="Z312" sId="1"/>
    <undo index="65535" exp="area" dr="$F$7:$F$310" r="Y312" sId="1"/>
    <undo index="0" exp="area" dr="Y$7:Y$310" r="Y312" sId="1"/>
    <undo index="65535" exp="area" dr="$F$7:$F$310" r="X312" sId="1"/>
    <undo index="0" exp="area" dr="X$7:X$310" r="X312" sId="1"/>
    <undo index="65535" exp="area" dr="$F$7:$F$310" r="W312" sId="1"/>
    <undo index="0" exp="area" dr="W$7:W$310" r="W312" sId="1"/>
    <undo index="65535" exp="area" dr="$F$7:$F$310" r="V312" sId="1"/>
    <undo index="0" exp="area" dr="V$7:V$310" r="V312" sId="1"/>
    <undo index="65535" exp="area" dr="$F$7:$F$310" r="U312" sId="1"/>
    <undo index="0" exp="area" dr="U$7:U$310" r="U312" sId="1"/>
    <undo index="65535" exp="area" dr="$F$7:$F$310" r="T312" sId="1"/>
    <undo index="0" exp="area" dr="T$7:T$310" r="T312" sId="1"/>
    <undo index="65535" exp="area" dr="$F$7:$F$310" r="S312" sId="1"/>
    <undo index="0" exp="area" dr="S$7:S$310" r="S312" sId="1"/>
    <undo index="0" exp="area" dr="F$7:F$310" r="D312" sId="1"/>
    <undo index="65535" exp="area" dr="$F$7:$F$310" r="AK311" sId="1"/>
    <undo index="0" exp="area" dr="AK$7:AK$310" r="AK311" sId="1"/>
    <undo index="65535" exp="area" dr="$F$7:$F$310" r="AJ311" sId="1"/>
    <undo index="0" exp="area" dr="AJ$7:AJ$310" r="AJ311" sId="1"/>
    <undo index="65535" exp="area" dr="$F$7:$F$310" r="AG311" sId="1"/>
    <undo index="0" exp="area" dr="AG$7:AG$310" r="AG311" sId="1"/>
    <undo index="65535" exp="area" dr="$F$7:$F$310" r="AF311" sId="1"/>
    <undo index="0" exp="area" dr="AF$7:AF$310" r="AF311" sId="1"/>
    <undo index="65535" exp="area" dr="$F$7:$F$310" r="AE311" sId="1"/>
    <undo index="0" exp="area" dr="AE$7:AE$310" r="AE311" sId="1"/>
    <undo index="65535" exp="area" dr="$F$7:$F$310" r="AD311" sId="1"/>
    <undo index="0" exp="area" dr="AD$7:AD$310" r="AD311" sId="1"/>
    <undo index="65535" exp="area" dr="$F$7:$F$310" r="AC311" sId="1"/>
    <undo index="0" exp="area" dr="AC$7:AC$310" r="AC311" sId="1"/>
    <undo index="65535" exp="area" dr="$F$7:$F$310" r="AB311" sId="1"/>
    <undo index="0" exp="area" dr="AB$7:AB$310" r="AB311" sId="1"/>
    <undo index="65535" exp="area" dr="$F$7:$F$310" r="AA311" sId="1"/>
    <undo index="0" exp="area" dr="AA$7:AA$310" r="AA311" sId="1"/>
    <undo index="65535" exp="area" dr="$F$7:$F$310" r="Z311" sId="1"/>
    <undo index="0" exp="area" dr="Z$7:Z$310" r="Z311" sId="1"/>
    <undo index="65535" exp="area" dr="$F$7:$F$310" r="Y311" sId="1"/>
    <undo index="0" exp="area" dr="Y$7:Y$310" r="Y311" sId="1"/>
    <undo index="65535" exp="area" dr="$F$7:$F$310" r="X311" sId="1"/>
    <undo index="0" exp="area" dr="X$7:X$310" r="X311" sId="1"/>
    <undo index="65535" exp="area" dr="$F$7:$F$310" r="W311" sId="1"/>
    <undo index="0" exp="area" dr="W$7:W$310" r="W311" sId="1"/>
    <undo index="65535" exp="area" dr="$F$7:$F$310" r="V311" sId="1"/>
    <undo index="0" exp="area" dr="V$7:V$310" r="V311" sId="1"/>
    <undo index="65535" exp="area" dr="$F$7:$F$310" r="U311" sId="1"/>
    <undo index="0" exp="area" dr="U$7:U$310" r="U311" sId="1"/>
    <undo index="65535" exp="area" dr="$F$7:$F$310" r="T311" sId="1"/>
    <undo index="0" exp="area" dr="T$7:T$310" r="T311" sId="1"/>
    <undo index="65535" exp="area" dr="$F$7:$F$310" r="S311" sId="1"/>
    <undo index="0" exp="area" dr="S$7:S$310" r="S311" sId="1"/>
    <undo index="0" exp="area" dr="F$7:F$310" r="D311" sId="1"/>
    <undo index="65535" exp="area" ref3D="1" dr="$A$1:$DG$310" dn="Z_FE50EAC0_52A5_4C33_B973_65E93D03D3EA_.wvu.FilterData" sId="1"/>
    <undo index="65535" exp="area" ref3D="1" dr="$A$1:$DG$310" dn="Z_EA64E7D7_BA48_4965_B650_778AE412FE0C_.wvu.FilterData" sId="1"/>
    <undo index="65535" exp="area" ref3D="1" dr="$H$1:$N$1048576" dn="Z_65B035E3_87FA_46C5_996E_864F2C8D0EBC_.wvu.Cols" sId="1"/>
    <undo index="65535" exp="area" ref3D="1" dr="$A$1:$DG$310" dn="Z_5AAA4DFE_88B1_4674_95ED_5FCD7A50BC22_.wvu.FilterData" sId="1"/>
    <undo index="65535" exp="area" ref3D="1" dr="$A$1:$DG$310" dn="Z_747340EB_2B31_46D2_ACDE_4FA91E2B50F6_.wvu.FilterData" sId="1"/>
    <undo index="65535" exp="area" ref3D="1" dr="$A$1:$DG$310" dn="Z_BBF2EF6C_D4AD_46E1_803F_582F4D45F852_.wvu.FilterData" sId="1"/>
    <undo index="65535" exp="area" ref3D="1" dr="$A$1:$DG$310" dn="Z_8EDB8BF9_8BBB_4EEE_B4F0_C5928D0746DD_.wvu.FilterData" sId="1"/>
    <undo index="65535" exp="area" ref3D="1" dr="$A$1:$DG$310" dn="Z_A5B1481C_EF26_486A_984F_85CDDC2FD94F_.wvu.FilterData" sId="1"/>
    <undo index="65535" exp="area" ref3D="1" dr="$A$1:$DG$310" dn="Z_AD1D8E66_18A9_4CB7_BBE4_02F7E757257F_.wvu.FilterData" sId="1"/>
    <undo index="65535" exp="area" ref3D="1" dr="$A$1:$DG$310" dn="Z_36624B2D_80F9_4F79_AC4A_B3547C36F23F_.wvu.FilterData" sId="1"/>
    <undo index="65535" exp="area" ref3D="1" dr="$A$1:$DG$310" dn="Z_2C296388_EDB5_4F1F_B0F4_90EC07CCD947_.wvu.FilterData"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193" sId="1" ref="A310:XFD310" action="deleteRow">
    <undo index="65535" exp="area" dr="AK310:AK317" r="AK318" sId="1"/>
    <undo index="65535" exp="area" dr="AJ310:AJ317" r="AJ318" sId="1"/>
    <undo index="65535" exp="area" dr="AI310:AI317" r="AI318" sId="1"/>
    <undo index="65535" exp="area" dr="AH310:AH317" r="AH318" sId="1"/>
    <undo index="65535" exp="area" dr="AG310:AG317" r="AG318" sId="1"/>
    <undo index="65535" exp="area" dr="AF310:AF317" r="AF318" sId="1"/>
    <undo index="65535" exp="area" dr="AE310:AE317" r="AE318" sId="1"/>
    <undo index="65535" exp="area" dr="AD310:AD317" r="AD318" sId="1"/>
    <undo index="65535" exp="area" dr="AC310:AC317" r="AC318" sId="1"/>
    <undo index="65535" exp="area" dr="AB310:AB317" r="AB318" sId="1"/>
    <undo index="65535" exp="area" dr="AA310:AA317" r="AA318" sId="1"/>
    <undo index="65535" exp="area" dr="Z310:Z317" r="Z318" sId="1"/>
    <undo index="65535" exp="area" dr="Y310:Y317" r="Y318" sId="1"/>
    <undo index="65535" exp="area" dr="X310:X317" r="X318" sId="1"/>
    <undo index="65535" exp="area" dr="W310:W317" r="W318" sId="1"/>
    <undo index="65535" exp="area" dr="V310:V317" r="V318" sId="1"/>
    <undo index="65535" exp="area" dr="U310:U317" r="U318" sId="1"/>
    <undo index="65535" exp="area" dr="T310:T317" r="T318" sId="1"/>
    <undo index="65535" exp="area" dr="S310:S317" r="S318" sId="1"/>
    <undo index="65535" exp="area" dr="D310:D317" r="D318" sId="1"/>
    <undo index="65535" exp="area" ref3D="1" dr="$H$1:$N$1048576" dn="Z_65B035E3_87FA_46C5_996E_864F2C8D0EBC_.wvu.Cols" sId="1"/>
    <rfmt sheetId="1" xfDxf="1" sqref="A310:XFD310" start="0" length="0">
      <dxf>
        <font>
          <b/>
        </font>
      </dxf>
    </rfmt>
    <rfmt sheetId="1" sqref="A310" start="0" length="0">
      <dxf>
        <font>
          <b val="0"/>
          <sz val="12"/>
        </font>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1" sqref="B310" start="0" length="0">
      <dxf>
        <font>
          <b val="0"/>
          <sz val="12"/>
        </font>
        <fill>
          <patternFill patternType="solid">
            <bgColor rgb="FFFFFF00"/>
          </patternFill>
        </fill>
        <border outline="0">
          <left style="thin">
            <color indexed="64"/>
          </left>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IP1/2015</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194" sId="1" ref="A310:XFD310" action="deleteRow">
    <undo index="65535" exp="area" dr="AK310:AK316" r="AK317" sId="1"/>
    <undo index="65535" exp="area" dr="AJ310:AJ316" r="AJ317" sId="1"/>
    <undo index="65535" exp="area" dr="AI310:AI316" r="AI317" sId="1"/>
    <undo index="65535" exp="area" dr="AH310:AH316" r="AH317" sId="1"/>
    <undo index="65535" exp="area" dr="AG310:AG316" r="AG317" sId="1"/>
    <undo index="65535" exp="area" dr="AF310:AF316" r="AF317" sId="1"/>
    <undo index="65535" exp="area" dr="AE310:AE316" r="AE317" sId="1"/>
    <undo index="65535" exp="area" dr="AD310:AD316" r="AD317" sId="1"/>
    <undo index="65535" exp="area" dr="AC310:AC316" r="AC317" sId="1"/>
    <undo index="65535" exp="area" dr="AB310:AB316" r="AB317" sId="1"/>
    <undo index="65535" exp="area" dr="AA310:AA316" r="AA317" sId="1"/>
    <undo index="65535" exp="area" dr="Z310:Z316" r="Z317" sId="1"/>
    <undo index="65535" exp="area" dr="Y310:Y316" r="Y317" sId="1"/>
    <undo index="65535" exp="area" dr="X310:X316" r="X317" sId="1"/>
    <undo index="65535" exp="area" dr="W310:W316" r="W317" sId="1"/>
    <undo index="65535" exp="area" dr="V310:V316" r="V317" sId="1"/>
    <undo index="65535" exp="area" dr="U310:U316" r="U317" sId="1"/>
    <undo index="65535" exp="area" dr="T310:T316" r="T317" sId="1"/>
    <undo index="65535" exp="area" dr="S310:S316" r="S317" sId="1"/>
    <undo index="65535" exp="area" dr="D310:D316" r="D317" sId="1"/>
    <undo index="65535" exp="area" ref3D="1" dr="$H$1:$N$1048576" dn="Z_65B035E3_87FA_46C5_996E_864F2C8D0EBC_.wvu.Cols" sId="1"/>
    <rfmt sheetId="1" xfDxf="1" sqref="A310:XFD310" start="0" length="0">
      <dxf>
        <font>
          <b/>
          <sz val="12"/>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IP3/2016</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rfmt>
  </rrc>
  <rrc rId="5195" sId="1" ref="A310:XFD310" action="deleteRow">
    <undo index="65535" exp="area" dr="AK310:AK315" r="AK316" sId="1"/>
    <undo index="65535" exp="area" dr="AJ310:AJ315" r="AJ316" sId="1"/>
    <undo index="65535" exp="area" dr="AI310:AI315" r="AI316" sId="1"/>
    <undo index="65535" exp="area" dr="AH310:AH315" r="AH316" sId="1"/>
    <undo index="65535" exp="area" dr="AG310:AG315" r="AG316" sId="1"/>
    <undo index="65535" exp="area" dr="AF310:AF315" r="AF316" sId="1"/>
    <undo index="65535" exp="area" dr="AE310:AE315" r="AE316" sId="1"/>
    <undo index="65535" exp="area" dr="AD310:AD315" r="AD316" sId="1"/>
    <undo index="65535" exp="area" dr="AC310:AC315" r="AC316" sId="1"/>
    <undo index="65535" exp="area" dr="AB310:AB315" r="AB316" sId="1"/>
    <undo index="65535" exp="area" dr="AA310:AA315" r="AA316" sId="1"/>
    <undo index="65535" exp="area" dr="Z310:Z315" r="Z316" sId="1"/>
    <undo index="65535" exp="area" dr="Y310:Y315" r="Y316" sId="1"/>
    <undo index="65535" exp="area" dr="X310:X315" r="X316" sId="1"/>
    <undo index="65535" exp="area" dr="W310:W315" r="W316" sId="1"/>
    <undo index="65535" exp="area" dr="V310:V315" r="V316" sId="1"/>
    <undo index="65535" exp="area" dr="U310:U315" r="U316" sId="1"/>
    <undo index="65535" exp="area" dr="T310:T315" r="T316" sId="1"/>
    <undo index="65535" exp="area" dr="S310:S315" r="S316" sId="1"/>
    <undo index="65535" exp="area" dr="D310:D315" r="D316" sId="1"/>
    <undo index="65535" exp="area" ref3D="1" dr="$H$1:$N$1048576" dn="Z_65B035E3_87FA_46C5_996E_864F2C8D0EBC_.wvu.Cols" sId="1"/>
    <rfmt sheetId="1" xfDxf="1" sqref="A310:XFD310" start="0" length="0">
      <dxf>
        <font>
          <b/>
          <sz val="12"/>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IP5/2016</t>
        </is>
      </nc>
      <ndxf>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rfmt>
  </rrc>
  <rrc rId="5196" sId="1" ref="A310:XFD310" action="deleteRow">
    <undo index="65535" exp="area" dr="AK310:AK314" r="AK315" sId="1"/>
    <undo index="65535" exp="area" dr="AJ310:AJ314" r="AJ315" sId="1"/>
    <undo index="65535" exp="area" dr="AI310:AI314" r="AI315" sId="1"/>
    <undo index="65535" exp="area" dr="AH310:AH314" r="AH315" sId="1"/>
    <undo index="65535" exp="area" dr="AG310:AG314" r="AG315" sId="1"/>
    <undo index="65535" exp="area" dr="AF310:AF314" r="AF315" sId="1"/>
    <undo index="65535" exp="area" dr="AE310:AE314" r="AE315" sId="1"/>
    <undo index="65535" exp="area" dr="AD310:AD314" r="AD315" sId="1"/>
    <undo index="65535" exp="area" dr="AC310:AC314" r="AC315" sId="1"/>
    <undo index="65535" exp="area" dr="AB310:AB314" r="AB315" sId="1"/>
    <undo index="65535" exp="area" dr="AA310:AA314" r="AA315" sId="1"/>
    <undo index="65535" exp="area" dr="Z310:Z314" r="Z315" sId="1"/>
    <undo index="65535" exp="area" dr="Y310:Y314" r="Y315" sId="1"/>
    <undo index="65535" exp="area" dr="X310:X314" r="X315" sId="1"/>
    <undo index="65535" exp="area" dr="W310:W314" r="W315" sId="1"/>
    <undo index="65535" exp="area" dr="V310:V314" r="V315" sId="1"/>
    <undo index="65535" exp="area" dr="U310:U314" r="U315" sId="1"/>
    <undo index="65535" exp="area" dr="T310:T314" r="T315" sId="1"/>
    <undo index="65535" exp="area" dr="S310:S314" r="S315" sId="1"/>
    <undo index="65535" exp="area" dr="D310:D314" r="D315"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COUNTIFS(F$131:F$309,$F310)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IP4/2016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197" sId="1" ref="A310:XFD310" action="deleteRow">
    <undo index="65535" exp="area" dr="AK310:AK313" r="AK314" sId="1"/>
    <undo index="65535" exp="area" dr="AJ310:AJ313" r="AJ314" sId="1"/>
    <undo index="65535" exp="area" dr="AI310:AI313" r="AI314" sId="1"/>
    <undo index="65535" exp="area" dr="AH310:AH313" r="AH314" sId="1"/>
    <undo index="65535" exp="area" dr="AG310:AG313" r="AG314" sId="1"/>
    <undo index="65535" exp="area" dr="AF310:AF313" r="AF314" sId="1"/>
    <undo index="65535" exp="area" dr="AE310:AE313" r="AE314" sId="1"/>
    <undo index="65535" exp="area" dr="AD310:AD313" r="AD314" sId="1"/>
    <undo index="65535" exp="area" dr="AC310:AC313" r="AC314" sId="1"/>
    <undo index="65535" exp="area" dr="AB310:AB313" r="AB314" sId="1"/>
    <undo index="65535" exp="area" dr="AA310:AA313" r="AA314" sId="1"/>
    <undo index="65535" exp="area" dr="Z310:Z313" r="Z314" sId="1"/>
    <undo index="65535" exp="area" dr="Y310:Y313" r="Y314" sId="1"/>
    <undo index="65535" exp="area" dr="X310:X313" r="X314" sId="1"/>
    <undo index="65535" exp="area" dr="W310:W313" r="W314" sId="1"/>
    <undo index="65535" exp="area" dr="V310:V313" r="V314" sId="1"/>
    <undo index="65535" exp="area" dr="U310:U313" r="U314" sId="1"/>
    <undo index="65535" exp="area" dr="T310:T313" r="T314" sId="1"/>
    <undo index="65535" exp="area" dr="S310:S313" r="S314" sId="1"/>
    <undo index="65535" exp="area" dr="D310:D313" r="D314"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IP6/2016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198" sId="1" ref="A310:XFD310" action="deleteRow">
    <undo index="65535" exp="area" dr="AK310:AK312" r="AK313" sId="1"/>
    <undo index="65535" exp="area" dr="AJ310:AJ312" r="AJ313" sId="1"/>
    <undo index="65535" exp="area" dr="AI310:AI312" r="AI313" sId="1"/>
    <undo index="65535" exp="area" dr="AH310:AH312" r="AH313" sId="1"/>
    <undo index="65535" exp="area" dr="AG310:AG312" r="AG313" sId="1"/>
    <undo index="65535" exp="area" dr="AF310:AF312" r="AF313" sId="1"/>
    <undo index="65535" exp="area" dr="AE310:AE312" r="AE313" sId="1"/>
    <undo index="65535" exp="area" dr="AD310:AD312" r="AD313" sId="1"/>
    <undo index="65535" exp="area" dr="AC310:AC312" r="AC313" sId="1"/>
    <undo index="65535" exp="area" dr="AB310:AB312" r="AB313" sId="1"/>
    <undo index="65535" exp="area" dr="AA310:AA312" r="AA313" sId="1"/>
    <undo index="65535" exp="area" dr="Z310:Z312" r="Z313" sId="1"/>
    <undo index="65535" exp="area" dr="Y310:Y312" r="Y313" sId="1"/>
    <undo index="65535" exp="area" dr="X310:X312" r="X313" sId="1"/>
    <undo index="65535" exp="area" dr="W310:W312" r="W313" sId="1"/>
    <undo index="65535" exp="area" dr="V310:V312" r="V313" sId="1"/>
    <undo index="65535" exp="area" dr="U310:U312" r="U313" sId="1"/>
    <undo index="65535" exp="area" dr="T310:T312" r="T313" sId="1"/>
    <undo index="65535" exp="area" dr="S310:S312" r="S313" sId="1"/>
    <undo index="65535" exp="area" dr="D310:D312" r="D313"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 2/2017 (MySMIS: POCA/111/1/1)</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199" sId="1" ref="A310:XFD310" action="deleteRow">
    <undo index="65535" exp="area" dr="AK310:AK311" r="AK312" sId="1"/>
    <undo index="65535" exp="area" dr="AJ310:AJ311" r="AJ312" sId="1"/>
    <undo index="65535" exp="area" dr="AI310:AI311" r="AI312" sId="1"/>
    <undo index="65535" exp="area" dr="AH310:AH311" r="AH312" sId="1"/>
    <undo index="65535" exp="area" dr="AG310:AG311" r="AG312" sId="1"/>
    <undo index="65535" exp="area" dr="AF310:AF311" r="AF312" sId="1"/>
    <undo index="65535" exp="area" dr="AE310:AE311" r="AE312" sId="1"/>
    <undo index="65535" exp="area" dr="AD310:AD311" r="AD312" sId="1"/>
    <undo index="65535" exp="area" dr="AC310:AC311" r="AC312" sId="1"/>
    <undo index="65535" exp="area" dr="AB310:AB311" r="AB312" sId="1"/>
    <undo index="65535" exp="area" dr="AA310:AA311" r="AA312" sId="1"/>
    <undo index="65535" exp="area" dr="Z310:Z311" r="Z312" sId="1"/>
    <undo index="65535" exp="area" dr="Y310:Y311" r="Y312" sId="1"/>
    <undo index="65535" exp="area" dr="X310:X311" r="X312" sId="1"/>
    <undo index="65535" exp="area" dr="W310:W311" r="W312" sId="1"/>
    <undo index="65535" exp="area" dr="V310:V311" r="V312" sId="1"/>
    <undo index="65535" exp="area" dr="U310:U311" r="U312" sId="1"/>
    <undo index="65535" exp="area" dr="T310:T311" r="T312" sId="1"/>
    <undo index="65535" exp="area" dr="S310:S311" r="S312" sId="1"/>
    <undo index="65535" exp="area" dr="D310:D311" r="D312"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IP8/2017 (MySMIS:
POCA/129/1/1)</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0" sId="1" ref="A310:XFD310" action="deleteRow">
    <undo index="65535" exp="area" dr="AK310" r="AK311" sId="1"/>
    <undo index="65535" exp="area" dr="AJ310" r="AJ311" sId="1"/>
    <undo index="65535" exp="area" dr="AI310" r="AI311" sId="1"/>
    <undo index="65535" exp="area" dr="AH310" r="AH311" sId="1"/>
    <undo index="65535" exp="area" dr="AG310" r="AG311" sId="1"/>
    <undo index="65535" exp="area" dr="AF310" r="AF311" sId="1"/>
    <undo index="65535" exp="area" dr="AE310" r="AE311" sId="1"/>
    <undo index="65535" exp="area" dr="AD310" r="AD311" sId="1"/>
    <undo index="65535" exp="area" dr="AC310" r="AC311" sId="1"/>
    <undo index="65535" exp="area" dr="AB310" r="AB311" sId="1"/>
    <undo index="65535" exp="area" dr="AA310" r="AA311" sId="1"/>
    <undo index="65535" exp="area" dr="Z310" r="Z311" sId="1"/>
    <undo index="65535" exp="area" dr="Y310" r="Y311" sId="1"/>
    <undo index="65535" exp="area" dr="X310" r="X311" sId="1"/>
    <undo index="65535" exp="area" dr="W310" r="W311" sId="1"/>
    <undo index="65535" exp="area" dr="V310" r="V311" sId="1"/>
    <undo index="65535" exp="area" dr="U310" r="U311" sId="1"/>
    <undo index="65535" exp="area" dr="T310" r="T311" sId="1"/>
    <undo index="65535" exp="area" dr="S310" r="S311" sId="1"/>
    <undo index="65535" exp="area" dr="D310" r="D311"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IP12/2018
(MuSMIS: 
POCA/ 399/1/1)</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1" sId="1" ref="A310:XFD310" action="deleteRow">
    <undo index="65535" exp="ref" v="1" dr="AE310" r="AE332" sId="1"/>
    <undo index="0" exp="ref" v="1" dr="AK310" r="AK327" sId="1"/>
    <undo index="0" exp="ref" v="1" dr="AJ310" r="AJ327" sId="1"/>
    <undo index="0" exp="ref" v="1" dr="AI310" r="AI327" sId="1"/>
    <undo index="0" exp="ref" v="1" dr="AH310" r="AH327" sId="1"/>
    <undo index="0" exp="ref" v="1" dr="AG310" r="AG327" sId="1"/>
    <undo index="0" exp="ref" v="1" dr="AF310" r="AF327" sId="1"/>
    <undo index="0" exp="ref" v="1" dr="AE310" r="AE327" sId="1"/>
    <undo index="0" exp="ref" v="1" dr="AD310" r="AD327" sId="1"/>
    <undo index="0" exp="ref" v="1" dr="AC310" r="AC327" sId="1"/>
    <undo index="0" exp="ref" v="1" dr="AB310" r="AB327" sId="1"/>
    <undo index="0" exp="ref" v="1" dr="AA310" r="AA327" sId="1"/>
    <undo index="0" exp="ref" v="1" dr="Z310" r="Z327" sId="1"/>
    <undo index="0" exp="ref" v="1" dr="Y310" r="Y327" sId="1"/>
    <undo index="0" exp="ref" v="1" dr="X310" r="X327" sId="1"/>
    <undo index="0" exp="ref" v="1" dr="W310" r="W327" sId="1"/>
    <undo index="0" exp="ref" v="1" dr="V310" r="V327" sId="1"/>
    <undo index="0" exp="ref" v="1" dr="U310" r="U327" sId="1"/>
    <undo index="0" exp="ref" v="1" dr="T310" r="T327" sId="1"/>
    <undo index="0" exp="ref" v="1" dr="S310" r="S327" sId="1"/>
    <undo index="65535" exp="ref" v="1" dr="D310" r="D327"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numFmt numFmtId="4" formatCode="#,##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SUM(#REF!)</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 AXA 1</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310"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310"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2" sId="1" ref="A310:XFD310" action="deleteRow">
    <undo index="65535" exp="area" dr="AK310:AK323" r="AK324" sId="1"/>
    <undo index="65535" exp="area" dr="AJ310:AJ323" r="AJ324" sId="1"/>
    <undo index="65535" exp="area" dr="AI310:AI323" r="AI324" sId="1"/>
    <undo index="65535" exp="area" dr="AH310:AH323" r="AH324" sId="1"/>
    <undo index="65535" exp="area" dr="AG310:AG323" r="AG324" sId="1"/>
    <undo index="65535" exp="area" dr="AF310:AF323" r="AF324" sId="1"/>
    <undo index="65535" exp="area" dr="AE310:AE323" r="AE324" sId="1"/>
    <undo index="65535" exp="area" dr="AD310:AD323" r="AD324" sId="1"/>
    <undo index="65535" exp="area" dr="AC310:AC323" r="AC324" sId="1"/>
    <undo index="65535" exp="area" dr="AB310:AB323" r="AB324" sId="1"/>
    <undo index="65535" exp="area" dr="AA310:AA323" r="AA324" sId="1"/>
    <undo index="65535" exp="area" dr="Z310:Z323" r="Z324" sId="1"/>
    <undo index="65535" exp="area" dr="Y310:Y323" r="Y324" sId="1"/>
    <undo index="65535" exp="area" dr="X310:X323" r="X324" sId="1"/>
    <undo index="65535" exp="area" dr="W310:W323" r="W324" sId="1"/>
    <undo index="65535" exp="area" dr="V310:V323" r="V324" sId="1"/>
    <undo index="65535" exp="area" dr="U310:U323" r="U324" sId="1"/>
    <undo index="65535" exp="area" dr="T310:T323" r="T324" sId="1"/>
    <undo index="65535" exp="area" dr="S310:S323" r="S324" sId="1"/>
    <undo index="65535" exp="area" dr="D310:D323" r="D324"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IP2/2015</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3" sId="1" ref="A310:XFD310" action="deleteRow">
    <undo index="65535" exp="area" dr="AK310:AK322" r="AK323" sId="1"/>
    <undo index="65535" exp="area" dr="AJ310:AJ322" r="AJ323" sId="1"/>
    <undo index="65535" exp="area" dr="AI310:AI322" r="AI323" sId="1"/>
    <undo index="65535" exp="area" dr="AH310:AH322" r="AH323" sId="1"/>
    <undo index="65535" exp="area" dr="AG310:AG322" r="AG323" sId="1"/>
    <undo index="65535" exp="area" dr="AF310:AF322" r="AF323" sId="1"/>
    <undo index="65535" exp="area" dr="AE310:AE322" r="AE323" sId="1"/>
    <undo index="65535" exp="area" dr="AD310:AD322" r="AD323" sId="1"/>
    <undo index="65535" exp="area" dr="AC310:AC322" r="AC323" sId="1"/>
    <undo index="65535" exp="area" dr="AB310:AB322" r="AB323" sId="1"/>
    <undo index="65535" exp="area" dr="AA310:AA322" r="AA323" sId="1"/>
    <undo index="65535" exp="area" dr="Z310:Z322" r="Z323" sId="1"/>
    <undo index="65535" exp="area" dr="Y310:Y322" r="Y323" sId="1"/>
    <undo index="65535" exp="area" dr="X310:X322" r="X323" sId="1"/>
    <undo index="65535" exp="area" dr="W310:W322" r="W323" sId="1"/>
    <undo index="65535" exp="area" dr="V310:V322" r="V323" sId="1"/>
    <undo index="65535" exp="area" dr="U310:U322" r="U323" sId="1"/>
    <undo index="65535" exp="area" dr="T310:T322" r="T323" sId="1"/>
    <undo index="65535" exp="area" dr="S310:S322" r="S323" sId="1"/>
    <undo index="65535" exp="area" dr="D310:D322" r="D323"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IP7/2017</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4" sId="1" ref="A310:XFD310" action="deleteRow">
    <undo index="65535" exp="area" dr="AK310:AK321" r="AK322" sId="1"/>
    <undo index="65535" exp="area" dr="AJ310:AJ321" r="AJ322" sId="1"/>
    <undo index="65535" exp="area" dr="AI310:AI321" r="AI322" sId="1"/>
    <undo index="65535" exp="area" dr="AH310:AH321" r="AH322" sId="1"/>
    <undo index="65535" exp="area" dr="AG310:AG321" r="AG322" sId="1"/>
    <undo index="65535" exp="area" dr="AF310:AF321" r="AF322" sId="1"/>
    <undo index="65535" exp="area" dr="AE310:AE321" r="AE322" sId="1"/>
    <undo index="65535" exp="area" dr="AD310:AD321" r="AD322" sId="1"/>
    <undo index="65535" exp="area" dr="AC310:AC321" r="AC322" sId="1"/>
    <undo index="65535" exp="area" dr="AB310:AB321" r="AB322" sId="1"/>
    <undo index="65535" exp="area" dr="AA310:AA321" r="AA322" sId="1"/>
    <undo index="65535" exp="area" dr="Z310:Z321" r="Z322" sId="1"/>
    <undo index="65535" exp="area" dr="Y310:Y321" r="Y322" sId="1"/>
    <undo index="65535" exp="area" dr="X310:X321" r="X322" sId="1"/>
    <undo index="65535" exp="area" dr="W310:W321" r="W322" sId="1"/>
    <undo index="65535" exp="area" dr="V310:V321" r="V322" sId="1"/>
    <undo index="65535" exp="area" dr="U310:U321" r="U322" sId="1"/>
    <undo index="65535" exp="area" dr="T310:T321" r="T322" sId="1"/>
    <undo index="65535" exp="area" dr="S310:S321" r="S322" sId="1"/>
    <undo index="65535" exp="area" dr="D310:D321" r="D322"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CP4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5" sId="1" ref="A310:XFD310" action="deleteRow">
    <undo index="65535" exp="area" dr="AK310:AK320" r="AK321" sId="1"/>
    <undo index="65535" exp="area" dr="AJ310:AJ320" r="AJ321" sId="1"/>
    <undo index="65535" exp="area" dr="AI310:AI320" r="AI321" sId="1"/>
    <undo index="65535" exp="area" dr="AH310:AH320" r="AH321" sId="1"/>
    <undo index="65535" exp="area" dr="AG310:AG320" r="AG321" sId="1"/>
    <undo index="65535" exp="area" dr="AF310:AF320" r="AF321" sId="1"/>
    <undo index="65535" exp="area" dr="AE310:AE320" r="AE321" sId="1"/>
    <undo index="65535" exp="area" dr="AD310:AD320" r="AD321" sId="1"/>
    <undo index="65535" exp="area" dr="AC310:AC320" r="AC321" sId="1"/>
    <undo index="65535" exp="area" dr="AB310:AB320" r="AB321" sId="1"/>
    <undo index="65535" exp="area" dr="AA310:AA320" r="AA321" sId="1"/>
    <undo index="65535" exp="area" dr="Z310:Z320" r="Z321" sId="1"/>
    <undo index="65535" exp="area" dr="Y310:Y320" r="Y321" sId="1"/>
    <undo index="65535" exp="area" dr="X310:X320" r="X321" sId="1"/>
    <undo index="65535" exp="area" dr="W310:W320" r="W321" sId="1"/>
    <undo index="65535" exp="area" dr="V310:V320" r="V321" sId="1"/>
    <undo index="65535" exp="area" dr="U310:U320" r="U321" sId="1"/>
    <undo index="65535" exp="area" dr="T310:T320" r="T321" sId="1"/>
    <undo index="65535" exp="area" dr="S310:S320" r="S321" sId="1"/>
    <undo index="65535" exp="area" dr="D310:D320" r="D321"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CP4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6" sId="1" ref="A310:XFD310" action="deleteRow">
    <undo index="65535" exp="area" dr="AK310:AK319" r="AK320" sId="1"/>
    <undo index="65535" exp="area" dr="AJ310:AJ319" r="AJ320" sId="1"/>
    <undo index="65535" exp="area" dr="AI310:AI319" r="AI320" sId="1"/>
    <undo index="65535" exp="area" dr="AH310:AH319" r="AH320" sId="1"/>
    <undo index="65535" exp="area" dr="AG310:AG319" r="AG320" sId="1"/>
    <undo index="65535" exp="area" dr="AF310:AF319" r="AF320" sId="1"/>
    <undo index="65535" exp="area" dr="AE310:AE319" r="AE320" sId="1"/>
    <undo index="65535" exp="area" dr="AD310:AD319" r="AD320" sId="1"/>
    <undo index="65535" exp="area" dr="AC310:AC319" r="AC320" sId="1"/>
    <undo index="65535" exp="area" dr="AB310:AB319" r="AB320" sId="1"/>
    <undo index="65535" exp="area" dr="AA310:AA319" r="AA320" sId="1"/>
    <undo index="65535" exp="area" dr="Z310:Z319" r="Z320" sId="1"/>
    <undo index="65535" exp="area" dr="Y310:Y319" r="Y320" sId="1"/>
    <undo index="65535" exp="area" dr="X310:X319" r="X320" sId="1"/>
    <undo index="65535" exp="area" dr="W310:W319" r="W320" sId="1"/>
    <undo index="65535" exp="area" dr="V310:V319" r="V320" sId="1"/>
    <undo index="65535" exp="area" dr="U310:U319" r="U320" sId="1"/>
    <undo index="65535" exp="area" dr="T310:T319" r="T320" sId="1"/>
    <undo index="65535" exp="area" dr="S310:S319" r="S320" sId="1"/>
    <undo index="65535" exp="area" dr="D310:D319" r="D320"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CP6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7" sId="1" ref="A310:XFD310" action="deleteRow">
    <undo index="65535" exp="area" dr="AK310:AK318" r="AK319" sId="1"/>
    <undo index="65535" exp="area" dr="AJ310:AJ318" r="AJ319" sId="1"/>
    <undo index="65535" exp="area" dr="AI310:AI318" r="AI319" sId="1"/>
    <undo index="65535" exp="area" dr="AH310:AH318" r="AH319" sId="1"/>
    <undo index="65535" exp="area" dr="AG310:AG318" r="AG319" sId="1"/>
    <undo index="65535" exp="area" dr="AF310:AF318" r="AF319" sId="1"/>
    <undo index="65535" exp="area" dr="AE310:AE318" r="AE319" sId="1"/>
    <undo index="65535" exp="area" dr="AD310:AD318" r="AD319" sId="1"/>
    <undo index="65535" exp="area" dr="AC310:AC318" r="AC319" sId="1"/>
    <undo index="65535" exp="area" dr="AB310:AB318" r="AB319" sId="1"/>
    <undo index="65535" exp="area" dr="AA310:AA318" r="AA319" sId="1"/>
    <undo index="65535" exp="area" dr="Z310:Z318" r="Z319" sId="1"/>
    <undo index="65535" exp="area" dr="Y310:Y318" r="Y319" sId="1"/>
    <undo index="65535" exp="area" dr="X310:X318" r="X319" sId="1"/>
    <undo index="65535" exp="area" dr="W310:W318" r="W319" sId="1"/>
    <undo index="65535" exp="area" dr="V310:V318" r="V319" sId="1"/>
    <undo index="65535" exp="area" dr="U310:U318" r="U319" sId="1"/>
    <undo index="65535" exp="area" dr="T310:T318" r="T319" sId="1"/>
    <undo index="65535" exp="area" dr="S310:S318" r="S319" sId="1"/>
    <undo index="65535" exp="area" dr="D310:D318" r="D319"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CP6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8" sId="1" ref="A310:XFD310" action="deleteRow">
    <undo index="65535" exp="area" dr="AK310:AK317" r="AK318" sId="1"/>
    <undo index="65535" exp="area" dr="AJ310:AJ317" r="AJ318" sId="1"/>
    <undo index="65535" exp="area" dr="AI310:AI317" r="AI318" sId="1"/>
    <undo index="65535" exp="area" dr="AH310:AH317" r="AH318" sId="1"/>
    <undo index="65535" exp="area" dr="AG310:AG317" r="AG318" sId="1"/>
    <undo index="65535" exp="area" dr="AF310:AF317" r="AF318" sId="1"/>
    <undo index="65535" exp="area" dr="AE310:AE317" r="AE318" sId="1"/>
    <undo index="65535" exp="area" dr="AD310:AD317" r="AD318" sId="1"/>
    <undo index="65535" exp="area" dr="AC310:AC317" r="AC318" sId="1"/>
    <undo index="65535" exp="area" dr="AB310:AB317" r="AB318" sId="1"/>
    <undo index="65535" exp="area" dr="AA310:AA317" r="AA318" sId="1"/>
    <undo index="65535" exp="area" dr="Z310:Z317" r="Z318" sId="1"/>
    <undo index="65535" exp="area" dr="Y310:Y317" r="Y318" sId="1"/>
    <undo index="65535" exp="area" dr="X310:X317" r="X318" sId="1"/>
    <undo index="65535" exp="area" dr="W310:W317" r="W318" sId="1"/>
    <undo index="65535" exp="area" dr="V310:V317" r="V318" sId="1"/>
    <undo index="65535" exp="area" dr="U310:U317" r="U318" sId="1"/>
    <undo index="65535" exp="area" dr="T310:T317" r="T318" sId="1"/>
    <undo index="65535" exp="area" dr="S310:S317" r="S318" sId="1"/>
    <undo index="65535" exp="area" dr="D310:D317" r="D318"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CP1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09" sId="1" ref="A310:XFD310" action="deleteRow">
    <undo index="65535" exp="area" dr="AK310:AK316" r="AK317" sId="1"/>
    <undo index="65535" exp="area" dr="AJ310:AJ316" r="AJ317" sId="1"/>
    <undo index="65535" exp="area" dr="AI310:AI316" r="AI317" sId="1"/>
    <undo index="65535" exp="area" dr="AH310:AH316" r="AH317" sId="1"/>
    <undo index="65535" exp="area" dr="AG310:AG316" r="AG317" sId="1"/>
    <undo index="65535" exp="area" dr="AF310:AF316" r="AF317" sId="1"/>
    <undo index="65535" exp="area" dr="AE310:AE316" r="AE317" sId="1"/>
    <undo index="65535" exp="area" dr="AD310:AD316" r="AD317" sId="1"/>
    <undo index="65535" exp="area" dr="AC310:AC316" r="AC317" sId="1"/>
    <undo index="65535" exp="area" dr="AB310:AB316" r="AB317" sId="1"/>
    <undo index="65535" exp="area" dr="AA310:AA316" r="AA317" sId="1"/>
    <undo index="65535" exp="area" dr="Z310:Z316" r="Z317" sId="1"/>
    <undo index="65535" exp="area" dr="Y310:Y316" r="Y317" sId="1"/>
    <undo index="65535" exp="area" dr="X310:X316" r="X317" sId="1"/>
    <undo index="65535" exp="area" dr="W310:W316" r="W317" sId="1"/>
    <undo index="65535" exp="area" dr="V310:V316" r="V317" sId="1"/>
    <undo index="65535" exp="area" dr="U310:U316" r="U317" sId="1"/>
    <undo index="65535" exp="area" dr="T310:T316" r="T317" sId="1"/>
    <undo index="65535" exp="area" dr="S310:S316" r="S317" sId="1"/>
    <undo index="65535" exp="area" dr="D310:D316" r="D317"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CP1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10" sId="1" ref="A310:XFD310" action="deleteRow">
    <undo index="65535" exp="area" dr="AK310:AK315" r="AK316" sId="1"/>
    <undo index="65535" exp="area" dr="AJ310:AJ315" r="AJ316" sId="1"/>
    <undo index="65535" exp="area" dr="AI310:AI315" r="AI316" sId="1"/>
    <undo index="65535" exp="area" dr="AH310:AH315" r="AH316" sId="1"/>
    <undo index="65535" exp="area" dr="AG310:AG315" r="AG316" sId="1"/>
    <undo index="65535" exp="area" dr="AF310:AF315" r="AF316" sId="1"/>
    <undo index="65535" exp="area" dr="AE310:AE315" r="AE316" sId="1"/>
    <undo index="65535" exp="area" dr="AD310:AD315" r="AD316" sId="1"/>
    <undo index="65535" exp="area" dr="AC310:AC315" r="AC316" sId="1"/>
    <undo index="65535" exp="area" dr="AB310:AB315" r="AB316" sId="1"/>
    <undo index="65535" exp="area" dr="AA310:AA315" r="AA316" sId="1"/>
    <undo index="65535" exp="area" dr="Z310:Z315" r="Z316" sId="1"/>
    <undo index="65535" exp="area" dr="Y310:Y315" r="Y316" sId="1"/>
    <undo index="65535" exp="area" dr="X310:X315" r="X316" sId="1"/>
    <undo index="65535" exp="area" dr="W310:W315" r="W316" sId="1"/>
    <undo index="65535" exp="area" dr="V310:V315" r="V316" sId="1"/>
    <undo index="65535" exp="area" dr="U310:U315" r="U316" sId="1"/>
    <undo index="65535" exp="area" dr="T310:T315" r="T316" sId="1"/>
    <undo index="65535" exp="area" dr="S310:S315" r="S316" sId="1"/>
    <undo index="65535" exp="area" dr="D310:D315" r="D316"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0" start="0" length="0">
      <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F310"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1" sqref="S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T310" start="0" length="0">
      <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U310" start="0" length="0">
      <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V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W310" start="0" length="0">
      <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X310" start="0" length="0">
      <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Y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Z310" start="0" length="0">
      <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A310" start="0" length="0">
      <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B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C310" start="0" length="0">
      <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D310" start="0" length="0">
      <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E310" start="0" length="0">
      <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1" sqref="AF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G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J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K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qref="AL310" start="0" length="0">
      <dxf>
        <font>
          <sz val="12"/>
        </font>
      </dxf>
    </rfmt>
  </rrc>
  <rrc rId="5211" sId="1" ref="A310:XFD310" action="deleteRow">
    <undo index="65535" exp="area" dr="AK310:AK314" r="AK315" sId="1"/>
    <undo index="65535" exp="area" dr="AJ310:AJ314" r="AJ315" sId="1"/>
    <undo index="65535" exp="area" dr="AI310:AI314" r="AI315" sId="1"/>
    <undo index="65535" exp="area" dr="AH310:AH314" r="AH315" sId="1"/>
    <undo index="65535" exp="area" dr="AG310:AG314" r="AG315" sId="1"/>
    <undo index="65535" exp="area" dr="AF310:AF314" r="AF315" sId="1"/>
    <undo index="65535" exp="area" dr="AE310:AE314" r="AE315" sId="1"/>
    <undo index="65535" exp="area" dr="AD310:AD314" r="AD315" sId="1"/>
    <undo index="65535" exp="area" dr="AC310:AC314" r="AC315" sId="1"/>
    <undo index="65535" exp="area" dr="AB310:AB314" r="AB315" sId="1"/>
    <undo index="65535" exp="area" dr="AA310:AA314" r="AA315" sId="1"/>
    <undo index="65535" exp="area" dr="Z310:Z314" r="Z315" sId="1"/>
    <undo index="65535" exp="area" dr="Y310:Y314" r="Y315" sId="1"/>
    <undo index="65535" exp="area" dr="X310:X314" r="X315" sId="1"/>
    <undo index="65535" exp="area" dr="W310:W314" r="W315" sId="1"/>
    <undo index="65535" exp="area" dr="V310:V314" r="V315" sId="1"/>
    <undo index="65535" exp="area" dr="U310:U314" r="U315" sId="1"/>
    <undo index="65535" exp="area" dr="T310:T314" r="T315" sId="1"/>
    <undo index="65535" exp="area" dr="S310:S314" r="S315" sId="1"/>
    <undo index="65535" exp="area" dr="D310:D314" r="D315"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CP10 less /2018</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12" sId="1" ref="A310:XFD310" action="deleteRow">
    <undo index="65535" exp="area" dr="AK310:AK313" r="AK314" sId="1"/>
    <undo index="65535" exp="area" dr="AJ310:AJ313" r="AJ314" sId="1"/>
    <undo index="65535" exp="area" dr="AI310:AI313" r="AI314" sId="1"/>
    <undo index="65535" exp="area" dr="AH310:AH313" r="AH314" sId="1"/>
    <undo index="65535" exp="area" dr="AG310:AG313" r="AG314" sId="1"/>
    <undo index="65535" exp="area" dr="AF310:AF313" r="AF314" sId="1"/>
    <undo index="65535" exp="area" dr="AE310:AE313" r="AE314" sId="1"/>
    <undo index="65535" exp="area" dr="AD310:AD313" r="AD314" sId="1"/>
    <undo index="65535" exp="area" dr="AC310:AC313" r="AC314" sId="1"/>
    <undo index="65535" exp="area" dr="AB310:AB313" r="AB314" sId="1"/>
    <undo index="65535" exp="area" dr="AA310:AA313" r="AA314" sId="1"/>
    <undo index="65535" exp="area" dr="Z310:Z313" r="Z314" sId="1"/>
    <undo index="65535" exp="area" dr="Y310:Y313" r="Y314" sId="1"/>
    <undo index="65535" exp="area" dr="X310:X313" r="X314" sId="1"/>
    <undo index="65535" exp="area" dr="W310:W313" r="W314" sId="1"/>
    <undo index="65535" exp="area" dr="V310:V313" r="V314" sId="1"/>
    <undo index="65535" exp="area" dr="U310:U313" r="U314" sId="1"/>
    <undo index="65535" exp="area" dr="T310:T313" r="T314" sId="1"/>
    <undo index="65535" exp="area" dr="S310:S313" r="S314" sId="1"/>
    <undo index="65535" exp="area" dr="D310:D313" r="D314"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CP10 more/2018</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13" sId="1" ref="A310:XFD310" action="deleteRow">
    <undo index="65535" exp="area" dr="AK310:AK312" r="AK313" sId="1"/>
    <undo index="65535" exp="area" dr="AJ310:AJ312" r="AJ313" sId="1"/>
    <undo index="65535" exp="area" dr="AI310:AI312" r="AI313" sId="1"/>
    <undo index="65535" exp="area" dr="AH310:AH312" r="AH313" sId="1"/>
    <undo index="65535" exp="area" dr="AG310:AG312" r="AG313" sId="1"/>
    <undo index="65535" exp="area" dr="AF310:AF312" r="AF313" sId="1"/>
    <undo index="65535" exp="area" dr="AE310:AE312" r="AE313" sId="1"/>
    <undo index="65535" exp="area" dr="AD310:AD312" r="AD313" sId="1"/>
    <undo index="65535" exp="area" dr="AC310:AC312" r="AC313" sId="1"/>
    <undo index="65535" exp="area" dr="AB310:AB312" r="AB313" sId="1"/>
    <undo index="65535" exp="area" dr="AA310:AA312" r="AA313" sId="1"/>
    <undo index="65535" exp="area" dr="Z310:Z312" r="Z313" sId="1"/>
    <undo index="65535" exp="area" dr="Y310:Y312" r="Y313" sId="1"/>
    <undo index="65535" exp="area" dr="X310:X312" r="X313" sId="1"/>
    <undo index="65535" exp="area" dr="W310:W312" r="W313" sId="1"/>
    <undo index="65535" exp="area" dr="V310:V312" r="V313" sId="1"/>
    <undo index="65535" exp="area" dr="U310:U312" r="U313" sId="1"/>
    <undo index="65535" exp="area" dr="T310:T312" r="T313" sId="1"/>
    <undo index="65535" exp="area" dr="S310:S312" r="S313" sId="1"/>
    <undo index="65535" exp="area" dr="D310:D312" r="D313"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 5/2017 (MySMIS: POCA/130/2/2)</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14" sId="1" ref="A310:XFD310" action="deleteRow">
    <undo index="65535" exp="area" dr="AK310:AK311" r="AK312" sId="1"/>
    <undo index="65535" exp="area" dr="AJ310:AJ311" r="AJ312" sId="1"/>
    <undo index="65535" exp="area" dr="AI310:AI311" r="AI312" sId="1"/>
    <undo index="65535" exp="area" dr="AH310:AH311" r="AH312" sId="1"/>
    <undo index="65535" exp="area" dr="AG310:AG311" r="AG312" sId="1"/>
    <undo index="65535" exp="area" dr="AF310:AF311" r="AF312" sId="1"/>
    <undo index="65535" exp="area" dr="AE310:AE311" r="AE312" sId="1"/>
    <undo index="65535" exp="area" dr="AD310:AD311" r="AD312" sId="1"/>
    <undo index="65535" exp="area" dr="AC310:AC311" r="AC312" sId="1"/>
    <undo index="65535" exp="area" dr="AB310:AB311" r="AB312" sId="1"/>
    <undo index="65535" exp="area" dr="AA310:AA311" r="AA312" sId="1"/>
    <undo index="65535" exp="area" dr="Z310:Z311" r="Z312" sId="1"/>
    <undo index="65535" exp="area" dr="Y310:Y311" r="Y312" sId="1"/>
    <undo index="65535" exp="area" dr="X310:X311" r="X312" sId="1"/>
    <undo index="65535" exp="area" dr="W310:W311" r="W312" sId="1"/>
    <undo index="65535" exp="area" dr="V310:V311" r="V312" sId="1"/>
    <undo index="65535" exp="area" dr="U310:U311" r="U312" sId="1"/>
    <undo index="65535" exp="area" dr="T310:T311" r="T312" sId="1"/>
    <undo index="65535" exp="area" dr="S310:S311" r="S312" sId="1"/>
    <undo index="65535" exp="area" dr="D310:D311" r="D312"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CP3/2017 (MySMIS: POCA/113/2/3)</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15" sId="1" ref="A310:XFD310" action="deleteRow">
    <undo index="65535" exp="area" dr="AK310" r="AK311" sId="1"/>
    <undo index="65535" exp="area" dr="AJ310" r="AJ311" sId="1"/>
    <undo index="65535" exp="area" dr="AI310" r="AI311" sId="1"/>
    <undo index="65535" exp="area" dr="AH310" r="AH311" sId="1"/>
    <undo index="65535" exp="area" dr="AG310" r="AG311" sId="1"/>
    <undo index="65535" exp="area" dr="AF310" r="AF311" sId="1"/>
    <undo index="65535" exp="area" dr="AE310" r="AE311" sId="1"/>
    <undo index="65535" exp="area" dr="AD310" r="AD311" sId="1"/>
    <undo index="65535" exp="area" dr="AC310" r="AC311" sId="1"/>
    <undo index="65535" exp="area" dr="AB310" r="AB311" sId="1"/>
    <undo index="65535" exp="area" dr="AA310" r="AA311" sId="1"/>
    <undo index="65535" exp="area" dr="Z310" r="Z311" sId="1"/>
    <undo index="65535" exp="area" dr="Y310" r="Y311" sId="1"/>
    <undo index="65535" exp="area" dr="X310" r="X311" sId="1"/>
    <undo index="65535" exp="area" dr="W310" r="W311" sId="1"/>
    <undo index="65535" exp="area" dr="V310" r="V311" sId="1"/>
    <undo index="65535" exp="area" dr="U310" r="U311" sId="1"/>
    <undo index="65535" exp="area" dr="T310" r="T311" sId="1"/>
    <undo index="65535" exp="area" dr="S310" r="S311" sId="1"/>
    <undo index="65535" exp="area" dr="D310" r="D311"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COUNTIFS(F$7:F$309,$F310)</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IP9/2017 (MySMIS:
POCA/131/2/3)</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310">
        <f>SUMIFS(Y$7:Y$309,$F$7:$F$309,$F310)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310">
        <f>SUMIFS(Z$7:Z$309,$F$7:$F$309,$F310)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310">
        <f>SUMIFS(AA$7:AA$309,$F$7:$F$309,$F310)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16" sId="1" ref="A310:XFD310" action="deleteRow">
    <undo index="65535" exp="ref" v="1" dr="AK310" r="AK312" sId="1"/>
    <undo index="65535" exp="ref" v="1" dr="AJ310" r="AJ312" sId="1"/>
    <undo index="65535" exp="ref" v="1" dr="AI310" r="AI312" sId="1"/>
    <undo index="65535" exp="ref" v="1" dr="AH310" r="AH312" sId="1"/>
    <undo index="65535" exp="ref" v="1" dr="AG310" r="AG312" sId="1"/>
    <undo index="65535" exp="ref" v="1" dr="AF310" r="AF312" sId="1"/>
    <undo index="65535" exp="ref" v="1" dr="AE310" r="AE312" sId="1"/>
    <undo index="65535" exp="ref" v="1" dr="AD310" r="AD312" sId="1"/>
    <undo index="65535" exp="ref" v="1" dr="AC310" r="AC312" sId="1"/>
    <undo index="65535" exp="ref" v="1" dr="AB310" r="AB312" sId="1"/>
    <undo index="65535" exp="ref" v="1" dr="AA310" r="AA312" sId="1"/>
    <undo index="65535" exp="ref" v="1" dr="Z310" r="Z312" sId="1"/>
    <undo index="65535" exp="ref" v="1" dr="Y310" r="Y312" sId="1"/>
    <undo index="65535" exp="ref" v="1" dr="X310" r="X312" sId="1"/>
    <undo index="65535" exp="ref" v="1" dr="W310" r="W312" sId="1"/>
    <undo index="65535" exp="ref" v="1" dr="V310" r="V312" sId="1"/>
    <undo index="65535" exp="ref" v="1" dr="U310" r="U312" sId="1"/>
    <undo index="65535" exp="ref" v="1" dr="T310" r="T312" sId="1"/>
    <undo index="65535" exp="ref" v="1" dr="S310" r="S312" sId="1"/>
    <undo index="65535" exp="ref" v="1" dr="D310" r="D312"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s="1" dxf="1">
      <nc r="D310">
        <f>SUM(#REF!)</f>
      </nc>
      <ndxf>
        <font>
          <sz val="12"/>
          <color auto="1"/>
          <name val="Calibri"/>
          <family val="2"/>
          <charset val="238"/>
          <scheme val="minor"/>
        </font>
        <numFmt numFmtId="167" formatCode="#,##0_ ;\-#,##0\ "/>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 AXA 2</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310"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310"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310">
        <f>SUM(#REF!)</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17" sId="1" ref="A310:XFD310" action="deleteRow">
    <undo index="65535" exp="ref" v="1" dr="AK310" r="AK311" sId="1"/>
    <undo index="65535" exp="ref" v="1" dr="AJ310" r="AJ311" sId="1"/>
    <undo index="65535" exp="ref" v="1" dr="AI310" r="AI311" sId="1"/>
    <undo index="65535" exp="ref" v="1" dr="AH310" r="AH311" sId="1"/>
    <undo index="65535" exp="ref" v="1" dr="AG310" r="AG311" sId="1"/>
    <undo index="65535" exp="ref" v="1" dr="AF310" r="AF311" sId="1"/>
    <undo index="65535" exp="ref" v="1" dr="AE310" r="AE311" sId="1"/>
    <undo index="65535" exp="ref" v="1" dr="AD310" r="AD311" sId="1"/>
    <undo index="65535" exp="ref" v="1" dr="AC310" r="AC311" sId="1"/>
    <undo index="65535" exp="ref" v="1" dr="AB310" r="AB311" sId="1"/>
    <undo index="65535" exp="ref" v="1" dr="AA310" r="AA311" sId="1"/>
    <undo index="65535" exp="ref" v="1" dr="Z310" r="Z311" sId="1"/>
    <undo index="65535" exp="ref" v="1" dr="Y310" r="Y311" sId="1"/>
    <undo index="65535" exp="ref" v="1" dr="X310" r="X311" sId="1"/>
    <undo index="65535" exp="ref" v="1" dr="W310" r="W311" sId="1"/>
    <undo index="65535" exp="ref" v="1" dr="V310" r="V311" sId="1"/>
    <undo index="65535" exp="ref" v="1" dr="U310" r="U311" sId="1"/>
    <undo index="65535" exp="ref" v="1" dr="T310" r="T311" sId="1"/>
    <undo index="65535" exp="ref" v="1" dr="S310" r="S311" sId="1"/>
    <undo index="0" exp="ref" v="1" dr="D310" r="D311" sId="1"/>
    <undo index="65535" exp="area" ref3D="1" dr="$H$1:$N$1048576" dn="Z_65B035E3_87FA_46C5_996E_864F2C8D0EBC_.wvu.Cols" sId="1"/>
    <rfmt sheetId="1" xfDxf="1" sqref="A310:XFD310" start="0" length="0">
      <dxf>
        <font>
          <b/>
        </font>
      </dxf>
    </rfmt>
    <rfmt sheetId="1" sqref="A310"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0"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310">
        <f>COUNT(C177:C179)</f>
      </nc>
      <n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10" t="inlineStr">
        <is>
          <t>TOTAL AXA 3</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cc rId="0" sId="1" dxf="1">
      <nc r="F310" t="inlineStr">
        <is>
          <t>AT 1/2016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310"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310"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10"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0"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310" start="0" length="0">
      <dxf>
        <font>
          <sz val="12"/>
          <color auto="1"/>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L310"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10" start="0" length="0">
      <dxf>
        <font>
          <sz val="12"/>
          <color auto="1"/>
        </font>
        <numFmt numFmtId="165"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10"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10"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310">
        <f>SUMIFS(S$7:S$309,$F$7:$F$309,$F310)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310">
        <f>SUMIFS(T$7:T$309,$F$7:$F$309,$F310)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310">
        <f>SUMIFS(U$7:U$309,$F$7:$F$309,$F310)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310">
        <f>SUMIFS(V$7:V$309,$F$7:$F$309,$F310)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310">
        <f>SUMIFS(W$7:W$309,$F$7:$F$309,$F310)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310">
        <f>SUMIFS(X$7:X$309,$F$7:$F$309,$F310)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310">
        <f>SUMIFS(Y$131:Y$309,$F$131:$F$309,$F310)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310">
        <f>SUMIFS(Z$131:Z$309,$F$131:$F$309,$F310)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310">
        <f>SUMIFS(AA$131:AA$309,$F$131:$F$309,$F310)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310">
        <f>SUMIFS(AB$7:AB$309,$F$7:$F$309,$F310)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310">
        <f>SUMIFS(AC$7:AC$309,$F$7:$F$309,$F310)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310">
        <f>SUMIFS(AD$7:AD$309,$F$7:$F$309,$F310)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310">
        <f>SUMIFS(AE$7:AE$309,$F$7:$F$309,$F310)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310">
        <f>SUMIFS(AF$7:AF$309,$F$7:$F$309,$F310)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310">
        <f>SUMIFS(AG$7:AG$309,$F$7:$F$309,$F310)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1" sqref="AH310" start="0" length="0">
      <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fmt sheetId="1" s="1" sqref="AI310" start="0" length="0">
      <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cc rId="0" sId="1" s="1" dxf="1">
      <nc r="AJ310">
        <f>SUMIFS(AJ$7:AJ$309,$F$7:$F$309,$F310)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310">
        <f>SUMIFS(AK$7:AK$309,$F$7:$F$309,$F310)</f>
      </nc>
      <ndxf>
        <font>
          <sz val="12"/>
          <color auto="1"/>
          <name val="Calibri"/>
          <family val="2"/>
          <charset val="238"/>
          <scheme val="minor"/>
        </font>
        <numFmt numFmtId="166"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310" start="0" length="0">
      <dxf>
        <font>
          <sz val="12"/>
        </font>
      </dxf>
    </rfmt>
  </rrc>
  <rrc rId="5218" sId="1" ref="A310:XFD310" action="deleteRow">
    <undo index="0" exp="ref" v="1" dr="AE310" r="AE333" sId="1"/>
    <undo index="65535" exp="ref" v="1" dr="AE310" r="AE323" sId="1"/>
    <undo index="65535" exp="ref" v="1" dr="V310" r="W323" sId="1"/>
    <undo index="65535" exp="ref" v="1" dr="AB310" r="Z322" sId="1"/>
    <undo index="65535" exp="ref" v="1" dr="Y310" r="Z322" sId="1"/>
    <undo index="65535" exp="ref" v="1" dr="S310" r="S322" sId="1"/>
    <undo index="0" exp="ref" v="1" dr="S310" r="S313" sId="1"/>
    <undo index="65535" exp="area" ref3D="1" dr="$A$1:$AL$310" dn="Z_D2FD7F7E_681B_4254_A0DA_1E308AB96A20_.wvu.PrintArea" sId="1"/>
    <undo index="65535" exp="area" ref3D="1" dr="$A$1:$AL$310" dn="Z_EA64E7D7_BA48_4965_B650_778AE412FE0C_.wvu.PrintArea" sId="1"/>
    <undo index="65535" exp="area" ref3D="1" dr="$A$6:$AL$310" dn="Z_DB43929D_F4B7_43FF_975F_960476D189E8_.wvu.FilterData" sId="1"/>
    <undo index="65535" exp="area" ref3D="1" dr="$A$6:$AL$310" dn="Z_D365E121_F95E_415A_8CA0_9EA7ECCC60F5_.wvu.FilterData" sId="1"/>
    <undo index="65535" exp="area" ref3D="1" dr="$A$1:$AL$310" dn="Z_EEA37434_2D22_478B_B49F_C3E8CD4AC2E1_.wvu.PrintArea" sId="1"/>
    <undo index="65535" exp="area" ref3D="1" dr="$A$1:$AL$310" dn="Z_EB0F2E6A_FA33_479E_9A47_8E3494FBB4DE_.wvu.PrintArea" sId="1"/>
    <undo index="65535" exp="area" ref3D="1" dr="$A$1:$AL$310" dn="Z_FE50EAC0_52A5_4C33_B973_65E93D03D3EA_.wvu.PrintArea" sId="1"/>
    <undo index="65535" exp="area" ref3D="1" dr="$A$6:$AL$310" dn="Z_EF10298D_3F59_43F1_9A86_8C1CCA3B5D93_.wvu.FilterData" sId="1"/>
    <undo index="65535" exp="area" ref3D="1" dr="$A$6:$AL$310" dn="Z_DE09B69C_7EEF_4060_8E06_F7DEC4B96D7E_.wvu.FilterData" sId="1"/>
    <undo index="65535" exp="area" ref3D="1" dr="$A$1:$AL$310" dn="Z_EF10298D_3F59_43F1_9A86_8C1CCA3B5D93_.wvu.PrintArea" sId="1"/>
    <undo index="65535" exp="area" ref3D="1" dr="$A$6:$AL$310" dn="Z_C4E44235_F714_4BCE_B2B0_F4813D3BDF91_.wvu.FilterData" sId="1"/>
    <undo index="65535" exp="area" ref3D="1" dr="$A$6:$AL$310" dn="Z_DD93CA86_AFD6_4C47_828D_70472BFCD288_.wvu.FilterData" sId="1"/>
    <undo index="65535" exp="area" ref3D="1" dr="$A$6:$AL$310" dn="Z_EB0F2E6A_FA33_479E_9A47_8E3494FBB4DE_.wvu.FilterData" sId="1"/>
    <undo index="65535" exp="area" ref3D="1" dr="$A$6:$AL$310" dn="Z_CAB79FAE_AA32_4D62_A794_A6DB6513D801_.wvu.FilterData" sId="1"/>
    <undo index="65535" exp="area" ref3D="1" dr="$A$1:$AL$310" dn="Z_DB51BB9F_5710_40B0_80E7_39B059BFD11D_.wvu.PrintArea" sId="1"/>
    <undo index="65535" exp="area" ref3D="1" dr="$A$6:$AL$310" dn="Z_F952A18B_3430_4F65_89F2_B7C17998F981_.wvu.FilterData" sId="1"/>
    <undo index="65535" exp="area" ref3D="1" dr="$A$6:$AL$310" dn="Z_F52D90D4_508D_43B6_8295_6D179E5F0FEB_.wvu.FilterData" sId="1"/>
    <undo index="65535" exp="area" ref3D="1" dr="$A$6:$AL$310" dn="Z_D802EE0F_98B9_4410_B31B_4ACC0EC9C9BC_.wvu.FilterData" sId="1"/>
    <undo index="65535" exp="area" ref3D="1" dr="$A$6:$AL$310" dn="Z_C71F80D5_B6C1_4ED9_B18D_D719D69F5A47_.wvu.FilterData" sId="1"/>
    <undo index="65535" exp="area" ref3D="1" dr="$A$6:$AL$310" dn="Z_EFE45138_A2B3_46EB_8A69_D9745D73FBF5_.wvu.FilterData" sId="1"/>
    <undo index="65535" exp="area" ref3D="1" dr="$H$1:$N$1048576" dn="Z_65B035E3_87FA_46C5_996E_864F2C8D0EBC_.wvu.Cols" sId="1"/>
    <undo index="65535" exp="area" ref3D="1" dr="$A$6:$AL$310" dn="Z_7D2F4374_D571_49E4_B659_129D2AFDC43C_.wvu.FilterData" sId="1"/>
    <undo index="65535" exp="area" ref3D="1" dr="$A$6:$AL$310" dn="Z_89F20599_320E_4C2A_9159_8E9F2F24F61C_.wvu.FilterData" sId="1"/>
    <undo index="65535" exp="area" ref3D="1" dr="$A$6:$AL$310" dn="Z_97F6C5A1_2596_4037_A854_1D6AE8A1071E_.wvu.FilterData" sId="1"/>
    <undo index="65535" exp="area" ref3D="1" dr="$A$1:$AL$310" dn="Z_9980B309_0131_4577_BF29_212714399FDF_.wvu.PrintArea" sId="1"/>
    <undo index="65535" exp="area" ref3D="1" dr="$A$1:$AL$310" dn="Z_84FB199A_D56E_4FDD_AC4A_70CE86CD87BC_.wvu.PrintArea" sId="1"/>
    <undo index="65535" exp="area" ref3D="1" dr="$A$6:$AL$310" dn="Z_6CE52079_5576_45A5_9A9F_9CA970D849EF_.wvu.FilterData" sId="1"/>
    <undo index="65535" exp="area" ref3D="1" dr="$A$1:$AL$310" dn="Z_C408A2F1_296F_4EAD_B15B_336D73846FDD_.wvu.PrintArea" sId="1"/>
    <undo index="65535" exp="area" ref3D="1" dr="$A$1:$AL$310" dn="Z_C3502361_AD2C_4705_878B_D12169ED60B1_.wvu.PrintArea" sId="1"/>
    <undo index="65535" exp="area" ref3D="1" dr="$A$1:$AL$310" dn="Z_5AAA4DFE_88B1_4674_95ED_5FCD7A50BC22_.wvu.PrintArea" sId="1"/>
    <undo index="65535" exp="area" ref3D="1" dr="$A$6:$AL$310" dn="Z_C3502361_AD2C_4705_878B_D12169ED60B1_.wvu.FilterData" sId="1"/>
    <undo index="65535" exp="area" ref3D="1" dr="$A$1:$AL$310" dn="Z_65C35D6D_934F_4431_BA92_90255FC17BA4_.wvu.PrintArea" sId="1"/>
    <undo index="65535" exp="area" ref3D="1" dr="$A$6:$AL$310" dn="Z_AECBC9F6_D9DE_4043_9C2F_160F7ECDAD3D_.wvu.FilterData" sId="1"/>
    <undo index="65535" exp="area" ref3D="1" dr="$A$1:$AL$310" dn="Z_901F9774_8BE7_424D_87C2_1026F3FA2E93_.wvu.PrintArea" sId="1"/>
    <undo index="65535" exp="area" ref3D="1" dr="$A$6:$AL$310" dn="Z_A87F3E0E_3A8E_4B82_8170_33752259B7DB_.wvu.FilterData" sId="1"/>
    <undo index="65535" exp="area" ref3D="1" dr="$A$1:$AL$310" dn="Z_905D93EA_5662_45AB_8995_A9908B3E5D52_.wvu.PrintArea" sId="1"/>
    <undo index="65535" exp="area" ref3D="1" dr="$A$6:$AL$310" dn="Z_9F268523_731B_48FE_86AA_1A6382332A83_.wvu.FilterData" sId="1"/>
    <undo index="65535" exp="area" ref3D="1" dr="$A$1:$AL$310" dn="Z_9EA5E3FA_46F1_4729_828C_4A08518018C1_.wvu.PrintArea" sId="1"/>
    <undo index="65535" exp="area" ref3D="1" dr="$A$6:$AL$310" dn="Z_4FDB167B_D56E_45D4_B120_847D0871AA6B_.wvu.FilterData" sId="1"/>
    <undo index="65535" exp="area" ref3D="1" dr="$A$1:$AL$310" dn="Z_7C1B4D6D_D666_48DD_AB17_E00791B6F0B6_.wvu.PrintArea" sId="1"/>
    <undo index="65535" exp="area" ref3D="1" dr="$A$6:$AL$310" dn="Z_53ED3D47_B2C0_43A1_9A1E_F030D529F74C_.wvu.FilterData" sId="1"/>
    <undo index="65535" exp="area" ref3D="1" dr="$A$1:$AL$310" dn="Z_A87F3E0E_3A8E_4B82_8170_33752259B7DB_.wvu.PrintArea" sId="1"/>
    <undo index="65535" exp="area" ref3D="1" dr="$A$6:$AL$310" dn="Z_902D3CAF_0577_4A3F_A86A_C01FD8CA4695_.wvu.FilterData" sId="1"/>
    <undo index="65535" exp="area" ref3D="1" dr="$A$6:$AL$310" dn="Z_831F7439_6937_483F_B601_184FEF5CECFD_.wvu.FilterData" sId="1"/>
    <undo index="65535" exp="area" ref3D="1" dr="$A$1:$AL$310" dn="Z_747340EB_2B31_46D2_ACDE_4FA91E2B50F6_.wvu.PrintArea" sId="1"/>
    <undo index="65535" exp="area" ref3D="1" dr="$A$1:$AL$310" dn="Z_53ED3D47_B2C0_43A1_9A1E_F030D529F74C_.wvu.PrintArea" sId="1"/>
    <undo index="65535" exp="area" ref3D="1" dr="$A$6:$AL$310" dn="Z_AE58BCBC_9F06_4E6C_A28B_2F5626DD7C1B_.wvu.FilterData" sId="1"/>
    <undo index="65535" exp="area" ref3D="1" dr="$A$6:$AL$310" dn="Z_84FB199A_D56E_4FDD_AC4A_70CE86CD87BC_.wvu.FilterData" sId="1"/>
    <undo index="65535" exp="area" ref3D="1" dr="$A$1:$AL$310" dn="Z_65B035E3_87FA_46C5_996E_864F2C8D0EBC_.wvu.PrintArea" sId="1"/>
    <undo index="65535" exp="area" ref3D="1" dr="$A$1:$AL$310" dn="Z_A5B1481C_EF26_486A_984F_85CDDC2FD94F_.wvu.PrintArea" sId="1"/>
    <undo index="65535" exp="area" ref3D="1" dr="$A$6:$AL$310" dn="Z_91199DA1_59E7_4345_8CB7_A1085C901326_.wvu.FilterData" sId="1"/>
    <undo index="65535" exp="area" ref3D="1" dr="$A$6:$AL$310" dn="Z_923E7374_9C36_4380_9E0A_313EA2F408F0_.wvu.FilterData" sId="1"/>
    <undo index="65535" exp="area" ref3D="1" dr="$A$1:$AL$310" dn="Z_0781B6C2_B440_4971_9809_BD16245A70FD_.wvu.PrintArea" sId="1"/>
    <undo index="65535" exp="area" ref3D="1" dr="$A$6:$AL$310" dn="Z_0585DD1B_89D4_4278_953B_FA6D57DCCE82_.wvu.FilterData" sId="1"/>
    <undo index="65535" exp="area" ref3D="1" dr="$A$1:$AL$310" dn="Print_Area" sId="1"/>
    <undo index="65535" exp="area" ref3D="1" dr="$A$6:$AL$310" dn="Z_2355B1FA_E7E3_44CD_A529_24812589AA28_.wvu.FilterData" sId="1"/>
    <undo index="65535" exp="area" ref3D="1" dr="$A$6:$AL$310" dn="Z_3E7AD119_0031_4735_857B_FBC0C47AB231_.wvu.FilterData" sId="1"/>
    <undo index="65535" exp="area" ref3D="1" dr="$A$6:$AL$310" dn="Z_2A26C971_CCE6_49C7_89EC_0B2699E5DD98_.wvu.FilterData" sId="1"/>
    <undo index="65535" exp="area" ref3D="1" dr="$A$1:$AL$310" dn="Z_3AFE79CE_CE75_447D_8C73_1AE63A224CBA_.wvu.PrintArea" sId="1"/>
    <undo index="65535" exp="area" ref3D="1" dr="$A$6:$AL$310" dn="Z_34BB42D3_88F0_437E_91ED_3E3C369B9525_.wvu.FilterData" sId="1"/>
    <undo index="65535" exp="area" ref3D="1" dr="$A$6:$AL$310" dn="Z_17F4A6A1_469E_46FB_A3A0_041FC3712E3B_.wvu.FilterData" sId="1"/>
    <undo index="65535" exp="area" ref3D="1" dr="$A$6:$AL$310" dn="Z_3AFE79CE_CE75_447D_8C73_1AE63A224CBA_.wvu.FilterData" sId="1"/>
    <undo index="65535" exp="area" ref3D="1" dr="$A$1:$AL$310" dn="Z_36624B2D_80F9_4F79_AC4A_B3547C36F23F_.wvu.PrintArea" sId="1"/>
    <undo index="65535" exp="area" ref3D="1" dr="$A$6:$AL$310" dn="Z_324E461A_DC75_4814_87BA_41F170D0ED0B_.wvu.FilterData" sId="1"/>
    <undo index="65535" exp="area" ref3D="1" dr="$A$1:$AL$310" dn="Z_2C296388_EDB5_4F1F_B0F4_90EC07CCD947_.wvu.PrintArea" sId="1"/>
    <undo index="65535" exp="area" ref3D="1" dr="$A$6:$AL$310" dn="Z_38C68E87_361F_434A_8BE4_BA2AF4CB3868_.wvu.FilterData" sId="1"/>
    <undo index="65535" exp="area" ref3D="1" dr="$A$6:$AL$310" dn="Z_305BEEB9_C99E_4E52_A4AB_56EA1595A366_.wvu.FilterData" sId="1"/>
    <undo index="65535" exp="area" ref3D="1" dr="$A$6:$AL$310" dn="Z_0A043D96_6DF8_4E40_9D1E_818A39BAFD81_.wvu.FilterData" sId="1"/>
    <undo index="65535" exp="area" ref3D="1" dr="$A$6:$AL$310" dn="Z_2547C3D7_22F7_4CAF_8E48_C8F3425DB942_.wvu.FilterData" sId="1"/>
    <undo index="65535" exp="area" ref3D="1" dr="$A$6:$AL$310" dn="Z_41AA4E5D_9625_4478_B720_2BD6AE34E699_.wvu.FilterData" sId="1"/>
    <rfmt sheetId="1" xfDxf="1" sqref="A310:XFD310" start="0" length="0">
      <dxf>
        <font>
          <b/>
        </font>
      </dxf>
    </rfmt>
    <rfmt sheetId="1" sqref="A310"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10" start="0" length="0">
      <dxf>
        <font>
          <sz val="12"/>
          <color auto="1"/>
        </font>
        <fill>
          <patternFill patternType="solid">
            <bgColor rgb="FFFFFF00"/>
          </patternFill>
        </fill>
        <alignment horizontal="center" vertical="center" wrapText="1"/>
        <border outline="0">
          <right style="thin">
            <color indexed="64"/>
          </right>
          <top style="thin">
            <color indexed="64"/>
          </top>
        </border>
      </dxf>
    </rfmt>
    <rfmt sheetId="1" sqref="C310"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cc rId="0" sId="1" dxf="1">
      <nc r="D310">
        <f>#REF!+#REF!+#REF!</f>
      </nc>
      <ndxf>
        <font>
          <sz val="12"/>
        </font>
        <numFmt numFmtId="1" formatCode="0"/>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cc rId="0" sId="1" dxf="1">
      <nc r="E310" t="inlineStr">
        <is>
          <t>TOTAL</t>
        </is>
      </nc>
      <ndxf>
        <font>
          <sz val="12"/>
        </font>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fmt sheetId="1" sqref="F310"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medium">
            <color indexed="64"/>
          </bottom>
        </border>
      </dxf>
    </rfmt>
    <rfmt sheetId="1" sqref="G310" start="0" length="0">
      <dxf>
        <font>
          <sz val="12"/>
        </font>
        <fill>
          <patternFill patternType="solid">
            <bgColor rgb="FFFFFF00"/>
          </patternFill>
        </fill>
        <alignment horizontal="left" vertical="top"/>
        <border outline="0">
          <left style="thin">
            <color indexed="64"/>
          </left>
          <right style="thin">
            <color indexed="64"/>
          </right>
          <top style="thin">
            <color indexed="64"/>
          </top>
          <bottom style="medium">
            <color indexed="64"/>
          </bottom>
        </border>
      </dxf>
    </rfmt>
    <rfmt sheetId="1" sqref="H310" start="0" length="0">
      <dxf>
        <font>
          <sz val="12"/>
        </font>
        <fill>
          <patternFill patternType="solid">
            <bgColor rgb="FFFFFF00"/>
          </patternFill>
        </fill>
        <alignment horizontal="left" vertical="top"/>
        <border outline="0">
          <left style="thin">
            <color indexed="64"/>
          </left>
          <right style="thin">
            <color indexed="64"/>
          </right>
          <top style="thin">
            <color indexed="64"/>
          </top>
        </border>
      </dxf>
    </rfmt>
    <rfmt sheetId="1" sqref="I310" start="0" length="0">
      <dxf>
        <font>
          <sz val="12"/>
        </font>
        <fill>
          <patternFill patternType="solid">
            <bgColor rgb="FFFFFF00"/>
          </patternFill>
        </fill>
        <alignment horizontal="center" vertical="top"/>
        <border outline="0">
          <left style="thin">
            <color indexed="64"/>
          </left>
          <right style="thin">
            <color indexed="64"/>
          </right>
          <top style="thin">
            <color indexed="64"/>
          </top>
        </border>
      </dxf>
    </rfmt>
    <rfmt sheetId="1" sqref="J310"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fmt sheetId="1" sqref="K310"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fmt sheetId="1" sqref="L310"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M310"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N310"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O310"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P310"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Q310"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R310"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cc rId="0" sId="1" s="1" dxf="1">
      <nc r="S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T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U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V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W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X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Y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Z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A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B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C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D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E310">
        <f>#REF!+#REF!+#REF!+0.01</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F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G310">
        <f>#REF!+#REF!+#REF!</f>
      </nc>
      <ndxf>
        <font>
          <sz val="12"/>
          <color theme="1"/>
          <name val="Calibri"/>
          <family val="2"/>
          <charset val="238"/>
          <scheme val="minor"/>
        </font>
        <numFmt numFmtId="166"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H310">
        <f>#REF!+#REF!+#REF!</f>
      </nc>
      <ndxf>
        <font>
          <sz val="12"/>
          <color theme="1"/>
          <name val="Calibri"/>
          <family val="2"/>
          <charset val="238"/>
          <scheme val="minor"/>
        </font>
        <numFmt numFmtId="164"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I310">
        <f>#REF!+#REF!+#REF!</f>
      </nc>
      <ndxf>
        <font>
          <sz val="12"/>
          <color theme="1"/>
          <name val="Calibri"/>
          <family val="2"/>
          <charset val="238"/>
          <scheme val="minor"/>
        </font>
        <numFmt numFmtId="164"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J310">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K310">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fmt sheetId="1" sqref="AL310" start="0" length="0">
      <dxf>
        <font>
          <sz val="12"/>
        </font>
      </dxf>
    </rfmt>
  </rrc>
  <rrc rId="521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cc rId="0" sId="1" dxf="1">
      <nc r="S310" t="inlineStr">
        <is>
          <t xml:space="preserve">Finanțare acordată </t>
        </is>
      </nc>
      <ndxf>
        <font>
          <b/>
          <sz val="12"/>
          <color auto="1"/>
          <name val="Calibri"/>
          <family val="2"/>
          <charset val="238"/>
          <scheme val="minor"/>
        </font>
        <numFmt numFmtId="4" formatCode="#,##0.00"/>
        <alignment horizontal="center" vertical="center" wrapText="1"/>
        <border outline="0">
          <left style="thin">
            <color indexed="64"/>
          </left>
          <top style="thin">
            <color indexed="64"/>
          </top>
          <bottom style="thin">
            <color indexed="64"/>
          </bottom>
        </border>
      </ndxf>
    </rcc>
    <rfmt sheetId="1" sqref="T310"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U310"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V310"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W310" start="0" length="0">
      <dxf>
        <alignment horizontal="center" vertical="center" wrapText="1"/>
        <border outline="0">
          <top style="thin">
            <color indexed="64"/>
          </top>
          <bottom style="thin">
            <color indexed="64"/>
          </bottom>
        </border>
      </dxf>
    </rfmt>
    <rfmt sheetId="1" sqref="X310" start="0" length="0">
      <dxf>
        <alignment horizontal="center" vertical="center" wrapText="1"/>
        <border outline="0">
          <right style="thin">
            <color indexed="64"/>
          </right>
          <top style="thin">
            <color indexed="64"/>
          </top>
          <bottom style="thin">
            <color indexed="64"/>
          </bottom>
        </border>
      </dxf>
    </rfmt>
    <rcc rId="0" sId="1" dxf="1">
      <nc r="Y310" t="inlineStr">
        <is>
          <t>Contribuția proprie a beneficiarului</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Z310"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310"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dxf="1">
      <nc r="AB310" t="inlineStr">
        <is>
          <t>Contribuție privată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C310"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310"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dxf="1">
      <nc r="AE310" t="inlineStr">
        <is>
          <t xml:space="preserve">Valoarea eligibila </t>
        </is>
      </nc>
      <n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dxf="1">
      <nc r="AF310" t="inlineStr">
        <is>
          <t>Cheltuieli neeligibile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G31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310"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310"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cc rId="0" sId="1" dxf="1">
      <nc r="AJ310"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K310" t="inlineStr">
        <is>
          <t>Contribuția națională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rc>
  <rrc rId="522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cc rId="0" sId="1" dxf="1">
      <nc r="S310"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310"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U310"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V310" t="inlineStr">
        <is>
          <t>Buget național</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310"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X310"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Y31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Z310"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AA310"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AB31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C310"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310"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310"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31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G31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310"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310"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31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31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5221" sId="1" ref="A310:XFD310" action="deleteRow">
    <undo index="0" exp="ref" v="1" dr="S310" r="S311" sId="1"/>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cc rId="0" sId="1" dxf="1">
      <nc r="S310">
        <f>#REF!+10000000</f>
      </nc>
      <ndxf>
        <numFmt numFmtId="4" formatCode="#,##0.00"/>
      </ndxf>
    </rcc>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2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cc rId="0" sId="1" dxf="1">
      <nc r="Q310" t="inlineStr">
        <is>
          <t>UE - POCA</t>
        </is>
      </nc>
      <ndxf>
        <alignment horizontal="center" vertical="top"/>
      </ndxf>
    </rcc>
    <rcc rId="0" sId="1" dxf="1" numFmtId="4">
      <nc r="R310">
        <v>2581744679.1599998</v>
      </nc>
      <ndxf>
        <numFmt numFmtId="168" formatCode="#,##0.00_ ;[Red]\-#,##0.00\ "/>
        <alignment horizontal="center" vertical="top"/>
      </ndxf>
    </rcc>
    <rcc rId="0" sId="1" dxf="1">
      <nc r="S310">
        <f>ROUND(#REF!*100/R310,2)</f>
      </nc>
      <ndxf>
        <numFmt numFmtId="4" formatCode="#,##0.00"/>
      </ndxf>
    </rcc>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cc rId="0" sId="1">
      <nc r="Y310" t="inlineStr">
        <is>
          <t xml:space="preserve"> </t>
        </is>
      </nc>
    </rcc>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cc rId="0" sId="1" dxf="1">
      <nc r="AG310">
        <f>AG174-11771303.25</f>
      </nc>
      <ndxf>
        <numFmt numFmtId="166" formatCode="#,##0.00_ ;\-#,##0.00\ "/>
      </ndxf>
    </rcc>
    <rfmt sheetId="1" sqref="AI310" start="0" length="0">
      <dxf>
        <alignment vertical="top" wrapText="1"/>
      </dxf>
    </rfmt>
  </rrc>
  <rrc rId="522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cc rId="0" sId="1" dxf="1">
      <nc r="AE310">
        <f>#REF!</f>
      </nc>
      <ndxf>
        <numFmt numFmtId="166" formatCode="#,##0.00_ ;\-#,##0.00\ "/>
        <fill>
          <patternFill patternType="solid">
            <bgColor theme="0"/>
          </patternFill>
        </fill>
      </ndxf>
    </rcc>
    <rfmt sheetId="1" sqref="AG310" start="0" length="0">
      <dxf>
        <numFmt numFmtId="166" formatCode="#,##0.00_ ;\-#,##0.00\ "/>
      </dxf>
    </rfmt>
    <rfmt sheetId="1" sqref="AI310" start="0" length="0">
      <dxf>
        <alignment vertical="top" wrapText="1"/>
      </dxf>
    </rfmt>
    <rfmt sheetId="1" sqref="AJ310" start="0" length="0">
      <dxf>
        <numFmt numFmtId="4" formatCode="#,##0.00"/>
      </dxf>
    </rfmt>
  </rrc>
  <rrc rId="522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S310" start="0" length="0">
      <dxf>
        <numFmt numFmtId="166" formatCode="#,##0.00_ ;\-#,##0.00\ "/>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25" sId="1" ref="A310:XFD310" action="deleteRow">
    <undo index="65535" exp="area" ref3D="1" dr="$H$1:$N$1048576" dn="Z_65B035E3_87FA_46C5_996E_864F2C8D0EBC_.wvu.Cols" sId="1"/>
    <undo index="65535" exp="area" ref3D="1" dr="$B$1:$B$310" dn="Z_905D93EA_5662_45AB_8995_A9908B3E5D52_.wvu.FilterData" sId="1"/>
    <undo index="65535" exp="area" ref3D="1" dr="$C$1:$C$310" dn="Z_59EBF1CB_AF85_469A_B1D0_E57CB0203158_.wvu.FilterData" sId="1"/>
    <undo index="65535" exp="area" ref3D="1" dr="$C$1:$C$310" dn="Z_7C389A6C_C379_45EF_8779_FEC15F27C7E7_.wvu.FilterData" sId="1"/>
    <undo index="65535" exp="area" ref3D="1" dr="$B$1:$B$310" dn="Z_A093D1FA_1747_4946_A02E_7D721604BB07_.wvu.FilterData" sId="1"/>
    <undo index="65535" exp="area" ref3D="1" dr="$C$1:$C$310" dn="Z_15F03B40_FCDD_463A_AE42_63F6121ACBED_.wvu.FilterData" sId="1"/>
    <undo index="65535" exp="area" ref3D="1" dr="$C$1:$C$310" dn="Z_4C2A0B30_0070_415E_A110_A9BCC2779710_.wvu.FilterData"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S310" start="0" length="0">
      <dxf>
        <numFmt numFmtId="164" formatCode="_-* #,##0.00\ _l_e_i_-;\-* #,##0.00\ _l_e_i_-;_-* &quot;-&quot;??\ _l_e_i_-;_-@_-"/>
      </dxf>
    </rfmt>
    <rfmt sheetId="1" sqref="T310" start="0" length="0">
      <dxf>
        <numFmt numFmtId="164" formatCode="_-* #,##0.00\ _l_e_i_-;\-* #,##0.00\ _l_e_i_-;_-* &quot;-&quot;??\ _l_e_i_-;_-@_-"/>
      </dxf>
    </rfmt>
    <rfmt sheetId="1" sqref="U310" start="0" length="0">
      <dxf>
        <numFmt numFmtId="164" formatCode="_-* #,##0.00\ _l_e_i_-;\-* #,##0.00\ _l_e_i_-;_-* &quot;-&quot;??\ _l_e_i_-;_-@_-"/>
      </dxf>
    </rfmt>
    <rfmt sheetId="1" sqref="V310" start="0" length="0">
      <dxf>
        <numFmt numFmtId="164" formatCode="_-* #,##0.00\ _l_e_i_-;\-* #,##0.00\ _l_e_i_-;_-* &quot;-&quot;??\ _l_e_i_-;_-@_-"/>
      </dxf>
    </rfmt>
    <rfmt sheetId="1" sqref="W310" start="0" length="0">
      <dxf>
        <numFmt numFmtId="164" formatCode="_-* #,##0.00\ _l_e_i_-;\-* #,##0.00\ _l_e_i_-;_-* &quot;-&quot;??\ _l_e_i_-;_-@_-"/>
      </dxf>
    </rfmt>
    <rfmt sheetId="1" sqref="X310" start="0" length="0">
      <dxf>
        <numFmt numFmtId="164" formatCode="_-* #,##0.00\ _l_e_i_-;\-* #,##0.00\ _l_e_i_-;_-* &quot;-&quot;??\ _l_e_i_-;_-@_-"/>
      </dxf>
    </rfmt>
    <rfmt sheetId="1" sqref="Y310" start="0" length="0">
      <dxf>
        <numFmt numFmtId="164" formatCode="_-* #,##0.00\ _l_e_i_-;\-* #,##0.00\ _l_e_i_-;_-* &quot;-&quot;??\ _l_e_i_-;_-@_-"/>
      </dxf>
    </rfmt>
    <rfmt sheetId="1" sqref="Z310" start="0" length="0">
      <dxf>
        <numFmt numFmtId="164" formatCode="_-* #,##0.00\ _l_e_i_-;\-* #,##0.00\ _l_e_i_-;_-* &quot;-&quot;??\ _l_e_i_-;_-@_-"/>
      </dxf>
    </rfmt>
    <rfmt sheetId="1" sqref="AA310" start="0" length="0">
      <dxf>
        <numFmt numFmtId="164" formatCode="_-* #,##0.00\ _l_e_i_-;\-* #,##0.00\ _l_e_i_-;_-* &quot;-&quot;??\ _l_e_i_-;_-@_-"/>
      </dxf>
    </rfmt>
    <rfmt sheetId="1" sqref="AB310" start="0" length="0">
      <dxf>
        <numFmt numFmtId="164" formatCode="_-* #,##0.00\ _l_e_i_-;\-* #,##0.00\ _l_e_i_-;_-* &quot;-&quot;??\ _l_e_i_-;_-@_-"/>
      </dxf>
    </rfmt>
    <rfmt sheetId="1" sqref="AC310" start="0" length="0">
      <dxf>
        <numFmt numFmtId="164" formatCode="_-* #,##0.00\ _l_e_i_-;\-* #,##0.00\ _l_e_i_-;_-* &quot;-&quot;??\ _l_e_i_-;_-@_-"/>
      </dxf>
    </rfmt>
    <rfmt sheetId="1" sqref="AD310" start="0" length="0">
      <dxf>
        <numFmt numFmtId="164" formatCode="_-* #,##0.00\ _l_e_i_-;\-* #,##0.00\ _l_e_i_-;_-* &quot;-&quot;??\ _l_e_i_-;_-@_-"/>
      </dxf>
    </rfmt>
    <rfmt sheetId="1" sqref="AE310" start="0" length="0">
      <dxf>
        <numFmt numFmtId="164" formatCode="_-* #,##0.00\ _l_e_i_-;\-* #,##0.00\ _l_e_i_-;_-* &quot;-&quot;??\ _l_e_i_-;_-@_-"/>
      </dxf>
    </rfmt>
    <rfmt sheetId="1" sqref="AF310" start="0" length="0">
      <dxf>
        <numFmt numFmtId="164" formatCode="_-* #,##0.00\ _l_e_i_-;\-* #,##0.00\ _l_e_i_-;_-* &quot;-&quot;??\ _l_e_i_-;_-@_-"/>
      </dxf>
    </rfmt>
    <rfmt sheetId="1" sqref="AG310" start="0" length="0">
      <dxf>
        <numFmt numFmtId="164" formatCode="_-* #,##0.00\ _l_e_i_-;\-* #,##0.00\ _l_e_i_-;_-* &quot;-&quot;??\ _l_e_i_-;_-@_-"/>
      </dxf>
    </rfmt>
    <rfmt sheetId="1" sqref="AI310" start="0" length="0">
      <dxf>
        <alignment vertical="top" wrapText="1"/>
      </dxf>
    </rfmt>
  </rrc>
  <rrc rId="522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2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28" sId="1" ref="A310:XFD310" action="deleteRow">
    <undo index="0" exp="ref" v="1" dr="AE310" r="AE313" sId="1"/>
    <undo index="0" exp="ref" v="1" dr="W310" r="W313" sId="1"/>
    <undo index="0" exp="ref" v="1" dr="Z310" r="Z312" sId="1"/>
    <undo index="0" exp="ref" v="1" dr="S310" r="S312" sId="1"/>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cc rId="0" sId="1" dxf="1">
      <nc r="S310">
        <f>1112320216.87</f>
      </nc>
      <ndxf>
        <font>
          <sz val="14"/>
          <color theme="1"/>
          <name val="Calibri"/>
          <family val="2"/>
          <charset val="238"/>
          <scheme val="minor"/>
        </font>
        <numFmt numFmtId="4" formatCode="#,##0.00"/>
      </ndxf>
    </rcc>
    <rfmt sheetId="1" sqref="T310" start="0" length="0">
      <dxf>
        <font>
          <sz val="14"/>
          <color theme="1"/>
          <name val="Calibri"/>
          <family val="2"/>
          <charset val="238"/>
          <scheme val="minor"/>
        </font>
        <numFmt numFmtId="4" formatCode="#,##0.00"/>
        <fill>
          <patternFill patternType="solid">
            <bgColor rgb="FFFFFF00"/>
          </patternFill>
        </fill>
      </dxf>
    </rfmt>
    <rfmt sheetId="1" sqref="U310" start="0" length="0">
      <dxf>
        <font>
          <sz val="14"/>
          <color theme="1"/>
          <name val="Calibri"/>
          <family val="2"/>
          <charset val="238"/>
          <scheme val="minor"/>
        </font>
        <numFmt numFmtId="4" formatCode="#,##0.00"/>
        <fill>
          <patternFill patternType="solid">
            <bgColor rgb="FFFFFF00"/>
          </patternFill>
        </fill>
      </dxf>
    </rfmt>
    <rfmt sheetId="1" sqref="V310" start="0" length="0">
      <dxf>
        <font>
          <sz val="14"/>
          <color theme="1"/>
          <name val="Calibri"/>
          <family val="2"/>
          <charset val="238"/>
          <scheme val="minor"/>
        </font>
        <numFmt numFmtId="4" formatCode="#,##0.00"/>
      </dxf>
    </rfmt>
    <rcc rId="0" sId="1" dxf="1" numFmtId="4">
      <nc r="W310">
        <v>35994707.030000001</v>
      </nc>
      <ndxf>
        <font>
          <sz val="14"/>
          <color theme="1"/>
          <name val="Calibri"/>
          <family val="2"/>
          <charset val="238"/>
          <scheme val="minor"/>
        </font>
        <numFmt numFmtId="4" formatCode="#,##0.00"/>
        <fill>
          <patternFill patternType="solid">
            <bgColor rgb="FFFFFF00"/>
          </patternFill>
        </fill>
      </ndxf>
    </rcc>
    <rfmt sheetId="1" sqref="X310" start="0" length="0">
      <dxf>
        <font>
          <sz val="14"/>
          <color theme="1"/>
          <name val="Calibri"/>
          <family val="2"/>
          <charset val="238"/>
          <scheme val="minor"/>
        </font>
        <numFmt numFmtId="4" formatCode="#,##0.00"/>
        <fill>
          <patternFill patternType="solid">
            <bgColor rgb="FFFFFF00"/>
          </patternFill>
        </fill>
      </dxf>
    </rfmt>
    <rfmt sheetId="1" sqref="Y310" start="0" length="0">
      <dxf>
        <font>
          <sz val="14"/>
          <color theme="1"/>
          <name val="Calibri"/>
          <family val="2"/>
          <charset val="238"/>
          <scheme val="minor"/>
        </font>
        <numFmt numFmtId="4" formatCode="#,##0.00"/>
      </dxf>
    </rfmt>
    <rcc rId="0" sId="1" dxf="1" numFmtId="4">
      <nc r="Z310">
        <v>176543747.46000001</v>
      </nc>
      <ndxf>
        <font>
          <sz val="14"/>
          <color theme="1"/>
          <name val="Calibri"/>
          <family val="2"/>
          <charset val="238"/>
          <scheme val="minor"/>
        </font>
        <numFmt numFmtId="4" formatCode="#,##0.00"/>
        <fill>
          <patternFill patternType="solid">
            <bgColor rgb="FFFFFF00"/>
          </patternFill>
        </fill>
      </ndxf>
    </rcc>
    <rfmt sheetId="1" sqref="AA310" start="0" length="0">
      <dxf>
        <font>
          <sz val="14"/>
          <color theme="1"/>
          <name val="Calibri"/>
          <family val="2"/>
          <charset val="238"/>
          <scheme val="minor"/>
        </font>
        <numFmt numFmtId="4" formatCode="#,##0.00"/>
        <fill>
          <patternFill patternType="solid">
            <bgColor rgb="FFFFFF00"/>
          </patternFill>
        </fill>
      </dxf>
    </rfmt>
    <rfmt sheetId="1" sqref="AB310" start="0" length="0">
      <dxf>
        <font>
          <sz val="14"/>
          <color theme="1"/>
          <name val="Calibri"/>
          <family val="2"/>
          <charset val="238"/>
          <scheme val="minor"/>
        </font>
        <numFmt numFmtId="4" formatCode="#,##0.00"/>
      </dxf>
    </rfmt>
    <rfmt sheetId="1" sqref="AC310" start="0" length="0">
      <dxf>
        <font>
          <sz val="14"/>
          <color theme="1"/>
          <name val="Calibri"/>
          <family val="2"/>
          <charset val="238"/>
          <scheme val="minor"/>
        </font>
        <numFmt numFmtId="4" formatCode="#,##0.00"/>
        <fill>
          <patternFill patternType="solid">
            <bgColor rgb="FFFFFF00"/>
          </patternFill>
        </fill>
      </dxf>
    </rfmt>
    <rfmt sheetId="1" sqref="AD310" start="0" length="0">
      <dxf>
        <font>
          <sz val="14"/>
          <color theme="1"/>
          <name val="Calibri"/>
          <family val="2"/>
          <charset val="238"/>
          <scheme val="minor"/>
        </font>
        <numFmt numFmtId="4" formatCode="#,##0.00"/>
        <fill>
          <patternFill patternType="solid">
            <bgColor rgb="FFFFFF00"/>
          </patternFill>
        </fill>
      </dxf>
    </rfmt>
    <rcc rId="0" sId="1" dxf="1" numFmtId="4">
      <nc r="AE310">
        <v>1324858670.3599999</v>
      </nc>
      <ndxf>
        <font>
          <sz val="14"/>
          <color theme="1"/>
          <name val="Calibri"/>
          <family val="2"/>
          <charset val="238"/>
          <scheme val="minor"/>
        </font>
        <numFmt numFmtId="4" formatCode="#,##0.00"/>
        <fill>
          <patternFill patternType="solid">
            <bgColor theme="0"/>
          </patternFill>
        </fill>
      </ndxf>
    </rcc>
    <rfmt sheetId="1" sqref="AI310" start="0" length="0">
      <dxf>
        <alignment vertical="top" wrapText="1"/>
      </dxf>
    </rfmt>
  </rrc>
  <rrc rId="522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30" sId="1" ref="A310:XFD310" action="deleteRow">
    <undo index="0" exp="ref" v="1" dr="Z310" r="Z312" sId="1"/>
    <undo index="0" exp="ref" v="1" dr="S310" r="S312" sId="1"/>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cc rId="0" sId="1" dxf="1">
      <nc r="S310">
        <f>#REF!-#REF!</f>
      </nc>
      <ndxf>
        <numFmt numFmtId="4" formatCode="#,##0.00"/>
      </ndxf>
    </rcc>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cc rId="0" sId="1" dxf="1">
      <nc r="Z310">
        <f>#REF!-#REF!-#REF!</f>
      </nc>
      <ndxf>
        <numFmt numFmtId="4" formatCode="#,##0.00"/>
        <fill>
          <patternFill patternType="solid">
            <bgColor rgb="FFFFFF00"/>
          </patternFill>
        </fill>
      </ndxf>
    </rcc>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31" sId="1" ref="A310:XFD310" action="deleteRow">
    <undo index="0" exp="ref" v="1" dr="AE310" r="AE311" sId="1"/>
    <undo index="0" exp="ref" v="1" dr="W310" r="W311" sId="1"/>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cc rId="0" sId="1" dxf="1">
      <nc r="W310">
        <f>#REF!-#REF!</f>
      </nc>
      <ndxf>
        <numFmt numFmtId="4" formatCode="#,##0.00"/>
        <fill>
          <patternFill patternType="solid">
            <bgColor rgb="FFFFFF00"/>
          </patternFill>
        </fill>
      </ndxf>
    </rcc>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cc rId="0" sId="1" dxf="1">
      <nc r="AE310">
        <f>#REF!-#REF!</f>
      </nc>
      <ndxf>
        <numFmt numFmtId="4" formatCode="#,##0.00"/>
        <fill>
          <patternFill patternType="solid">
            <bgColor theme="0"/>
          </patternFill>
        </fill>
      </ndxf>
    </rcc>
    <rfmt sheetId="1" sqref="AI310" start="0" length="0">
      <dxf>
        <alignment vertical="top" wrapText="1"/>
      </dxf>
    </rfmt>
  </rrc>
  <rrc rId="523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cc rId="0" sId="1" dxf="1">
      <nc r="S310">
        <f>#REF!-361151.03</f>
      </nc>
      <ndxf>
        <numFmt numFmtId="4" formatCode="#,##0.00"/>
      </ndxf>
    </rcc>
    <rfmt sheetId="1" sqref="T310" start="0" length="0">
      <dxf>
        <fill>
          <patternFill patternType="solid">
            <bgColor rgb="FFFFFF00"/>
          </patternFill>
        </fill>
      </dxf>
    </rfmt>
    <rfmt sheetId="1" sqref="U310" start="0" length="0">
      <dxf>
        <fill>
          <patternFill patternType="solid">
            <bgColor rgb="FFFFFF00"/>
          </patternFill>
        </fill>
      </dxf>
    </rfmt>
    <rcc rId="0" sId="1" dxf="1">
      <nc r="W310">
        <f>#REF!-55234.85</f>
      </nc>
      <ndxf>
        <numFmt numFmtId="4" formatCode="#,##0.00"/>
        <fill>
          <patternFill patternType="solid">
            <bgColor rgb="FFFFFF00"/>
          </patternFill>
        </fill>
      </ndxf>
    </rcc>
    <rfmt sheetId="1" sqref="X310" start="0" length="0">
      <dxf>
        <fill>
          <patternFill patternType="solid">
            <bgColor rgb="FFFFFF00"/>
          </patternFill>
        </fill>
      </dxf>
    </rfmt>
    <rcc rId="0" sId="1" dxf="1">
      <nc r="Z310">
        <f>#REF!-8497.67</f>
      </nc>
      <ndxf>
        <numFmt numFmtId="4" formatCode="#,##0.00"/>
        <fill>
          <patternFill patternType="solid">
            <bgColor rgb="FFFFFF00"/>
          </patternFill>
        </fill>
      </ndxf>
    </rcc>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cc rId="0" sId="1" dxf="1">
      <nc r="AE310">
        <f>#REF!-424883.55</f>
      </nc>
      <ndxf>
        <numFmt numFmtId="4" formatCode="#,##0.00"/>
        <fill>
          <patternFill patternType="solid">
            <bgColor theme="0"/>
          </patternFill>
        </fill>
      </ndxf>
    </rcc>
    <rfmt sheetId="1" sqref="AI310" start="0" length="0">
      <dxf>
        <alignment vertical="top" wrapText="1"/>
      </dxf>
    </rfmt>
  </rrc>
  <rrc rId="523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3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3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3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3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3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3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4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41" sId="1" ref="A310:XFD310" action="deleteRow">
    <undo index="65535" exp="area" ref3D="1" dr="$H$1:$N$1048576" dn="Z_65B035E3_87FA_46C5_996E_864F2C8D0EBC_.wvu.Cols" sId="1"/>
    <undo index="65535" exp="area" ref3D="1" dr="$C$1:$C$310" dn="Z_901F9774_8BE7_424D_87C2_1026F3FA2E93_.wvu.FilterData"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cc rId="0" sId="1" dxf="1">
      <nc r="AE310">
        <f>#REF!-424883.55</f>
      </nc>
      <ndxf>
        <numFmt numFmtId="166" formatCode="#,##0.00_ ;\-#,##0.00\ "/>
        <fill>
          <patternFill patternType="solid">
            <bgColor theme="0"/>
          </patternFill>
        </fill>
      </ndxf>
    </rcc>
    <rfmt sheetId="1" sqref="AI310" start="0" length="0">
      <dxf>
        <alignment vertical="top" wrapText="1"/>
      </dxf>
    </rfmt>
  </rrc>
  <rrc rId="524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4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4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4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4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4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4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4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5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6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7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8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29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0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1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2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3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4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5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0"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1"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2"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3"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4"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5"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6"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7"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8"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rc rId="5369" sId="1" ref="A310:XFD310" action="deleteRow">
    <undo index="65535" exp="area" ref3D="1" dr="$H$1:$N$1048576" dn="Z_65B035E3_87FA_46C5_996E_864F2C8D0EBC_.wvu.Cols" sId="1"/>
    <rfmt sheetId="1" xfDxf="1" sqref="A310:XFD310" start="0" length="0"/>
    <rfmt sheetId="1" sqref="B310" start="0" length="0">
      <dxf>
        <fill>
          <patternFill patternType="solid">
            <bgColor rgb="FFFFFF00"/>
          </patternFill>
        </fill>
      </dxf>
    </rfmt>
    <rfmt sheetId="1" sqref="C310" start="0" length="0">
      <dxf>
        <font>
          <b/>
          <sz val="11"/>
          <color theme="1"/>
          <name val="Calibri"/>
          <family val="2"/>
          <charset val="238"/>
          <scheme val="minor"/>
        </font>
        <fill>
          <patternFill patternType="solid">
            <bgColor rgb="FFFFFF00"/>
          </patternFill>
        </fill>
      </dxf>
    </rfmt>
    <rfmt sheetId="1" sqref="D310" start="0" length="0">
      <dxf>
        <fill>
          <patternFill patternType="solid">
            <bgColor rgb="FFFFFF00"/>
          </patternFill>
        </fill>
      </dxf>
    </rfmt>
    <rfmt sheetId="1" sqref="F310" start="0" length="0">
      <dxf>
        <fill>
          <patternFill patternType="solid">
            <bgColor rgb="FFFFFF00"/>
          </patternFill>
        </fill>
      </dxf>
    </rfmt>
    <rfmt sheetId="1" sqref="G310" start="0" length="0">
      <dxf>
        <alignment horizontal="left" vertical="top"/>
      </dxf>
    </rfmt>
    <rfmt sheetId="1" sqref="H310" start="0" length="0">
      <dxf>
        <alignment horizontal="left" vertical="top"/>
      </dxf>
    </rfmt>
    <rfmt sheetId="1" sqref="I310" start="0" length="0">
      <dxf>
        <fill>
          <patternFill patternType="solid">
            <bgColor rgb="FFFFFF00"/>
          </patternFill>
        </fill>
        <alignment horizontal="center" vertical="top"/>
      </dxf>
    </rfmt>
    <rfmt sheetId="1" sqref="K310" start="0" length="0">
      <dxf>
        <fill>
          <patternFill patternType="solid">
            <bgColor theme="0"/>
          </patternFill>
        </fill>
        <alignment horizontal="center" vertical="top"/>
      </dxf>
    </rfmt>
    <rfmt sheetId="1" sqref="L310" start="0" length="0">
      <dxf>
        <alignment horizontal="center" vertical="top"/>
      </dxf>
    </rfmt>
    <rfmt sheetId="1" sqref="M310" start="0" length="0">
      <dxf>
        <alignment horizontal="center" vertical="top"/>
      </dxf>
    </rfmt>
    <rfmt sheetId="1" sqref="N310" start="0" length="0">
      <dxf>
        <alignment horizontal="center" vertical="top"/>
      </dxf>
    </rfmt>
    <rfmt sheetId="1" sqref="O310" start="0" length="0">
      <dxf>
        <alignment horizontal="center" vertical="top"/>
      </dxf>
    </rfmt>
    <rfmt sheetId="1" sqref="P310" start="0" length="0">
      <dxf>
        <alignment horizontal="center" vertical="top"/>
      </dxf>
    </rfmt>
    <rfmt sheetId="1" sqref="Q310" start="0" length="0">
      <dxf>
        <alignment horizontal="center" vertical="top"/>
      </dxf>
    </rfmt>
    <rfmt sheetId="1" sqref="R310" start="0" length="0">
      <dxf>
        <alignment horizontal="center" vertical="top"/>
      </dxf>
    </rfmt>
    <rfmt sheetId="1" sqref="T310" start="0" length="0">
      <dxf>
        <fill>
          <patternFill patternType="solid">
            <bgColor rgb="FFFFFF00"/>
          </patternFill>
        </fill>
      </dxf>
    </rfmt>
    <rfmt sheetId="1" sqref="U310" start="0" length="0">
      <dxf>
        <fill>
          <patternFill patternType="solid">
            <bgColor rgb="FFFFFF00"/>
          </patternFill>
        </fill>
      </dxf>
    </rfmt>
    <rfmt sheetId="1" sqref="W310" start="0" length="0">
      <dxf>
        <fill>
          <patternFill patternType="solid">
            <bgColor rgb="FFFFFF00"/>
          </patternFill>
        </fill>
      </dxf>
    </rfmt>
    <rfmt sheetId="1" sqref="X310" start="0" length="0">
      <dxf>
        <fill>
          <patternFill patternType="solid">
            <bgColor rgb="FFFFFF00"/>
          </patternFill>
        </fill>
      </dxf>
    </rfmt>
    <rfmt sheetId="1" sqref="Z310" start="0" length="0">
      <dxf>
        <fill>
          <patternFill patternType="solid">
            <bgColor rgb="FFFFFF00"/>
          </patternFill>
        </fill>
      </dxf>
    </rfmt>
    <rfmt sheetId="1" sqref="AA310" start="0" length="0">
      <dxf>
        <fill>
          <patternFill patternType="solid">
            <bgColor rgb="FFFFFF00"/>
          </patternFill>
        </fill>
      </dxf>
    </rfmt>
    <rfmt sheetId="1" sqref="AC310" start="0" length="0">
      <dxf>
        <fill>
          <patternFill patternType="solid">
            <bgColor rgb="FFFFFF00"/>
          </patternFill>
        </fill>
      </dxf>
    </rfmt>
    <rfmt sheetId="1" sqref="AD310" start="0" length="0">
      <dxf>
        <fill>
          <patternFill patternType="solid">
            <bgColor rgb="FFFFFF00"/>
          </patternFill>
        </fill>
      </dxf>
    </rfmt>
    <rfmt sheetId="1" sqref="AE310" start="0" length="0">
      <dxf>
        <fill>
          <patternFill patternType="solid">
            <bgColor theme="0"/>
          </patternFill>
        </fill>
      </dxf>
    </rfmt>
    <rfmt sheetId="1" sqref="AI310" start="0" length="0">
      <dxf>
        <alignment vertical="top" wrapText="1"/>
      </dxf>
    </rfmt>
  </rrc>
  <rdn rId="0" localSheetId="1" customView="1" name="Z_FC885D1E_5918_477D_AD79_BB22DBF1AEFD_.wvu.PrintArea" hidden="1" oldHidden="1">
    <formula>Sheet1!$A$1:$AL$309</formula>
  </rdn>
  <rdn rId="0" localSheetId="1" customView="1" name="Z_FC885D1E_5918_477D_AD79_BB22DBF1AEFD_.wvu.FilterData" hidden="1" oldHidden="1">
    <formula>Sheet1!$A$1:$AL$309</formula>
  </rdn>
  <rcv guid="{FC885D1E-5918-477D-AD79-BB22DBF1AEFD}" action="add"/>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Sheet1!$A$1:$AL$457</formula>
    <oldFormula>Sheet1!$A$1:$AL$457</oldFormula>
  </rdn>
  <rdn rId="0" localSheetId="1" customView="1" name="Z_36624B2D_80F9_4F79_AC4A_B3547C36F23F_.wvu.Cols" hidden="1" oldHidden="1">
    <formula>Sheet1!$G:$R</formula>
  </rdn>
  <rdn rId="0" localSheetId="1" customView="1" name="Z_36624B2D_80F9_4F79_AC4A_B3547C36F23F_.wvu.FilterData" hidden="1" oldHidden="1">
    <formula>Sheet1!$A$1:$DG$434</formula>
    <oldFormula>Sheet1!$A$1:$DG$434</oldFormula>
  </rdn>
  <rcv guid="{36624B2D-80F9-4F79-AC4A-B3547C36F23F}"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6624B2D_80F9_4F79_AC4A_B3547C36F23F_.wvu.Cols" hidden="1" oldHidden="1">
    <oldFormula>Sheet1!$G:$R</oldFormula>
  </rdn>
  <rcv guid="{36624B2D-80F9-4F79-AC4A-B3547C36F23F}" action="delete"/>
  <rdn rId="0" localSheetId="1" customView="1" name="Z_36624B2D_80F9_4F79_AC4A_B3547C36F23F_.wvu.PrintArea" hidden="1" oldHidden="1">
    <formula>Sheet1!$A$1:$AL$457</formula>
    <oldFormula>Sheet1!$A$1:$AL$457</oldFormula>
  </rdn>
  <rdn rId="0" localSheetId="1" customView="1" name="Z_36624B2D_80F9_4F79_AC4A_B3547C36F23F_.wvu.FilterData" hidden="1" oldHidden="1">
    <formula>Sheet1!$A$1:$DG$434</formula>
    <oldFormula>Sheet1!$A$1:$DG$434</oldFormula>
  </rdn>
  <rcv guid="{36624B2D-80F9-4F79-AC4A-B3547C36F23F}" action="add"/>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11" sId="1">
    <nc r="A65">
      <v>6</v>
    </nc>
  </rcc>
  <rcc rId="3112" sId="1">
    <nc r="B65">
      <v>126477</v>
    </nc>
  </rcc>
  <rcc rId="3113" sId="1">
    <nc r="C65">
      <v>507</v>
    </nc>
  </rcc>
  <rcc rId="3114" sId="1">
    <nc r="D65" t="inlineStr">
      <is>
        <t>ET</t>
      </is>
    </nc>
  </rcc>
  <rcc rId="3115" sId="1">
    <nc r="E65" t="inlineStr">
      <is>
        <t>AP 2/11i/2.1</t>
      </is>
    </nc>
  </rcc>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16" sId="1">
    <nc r="F65" t="inlineStr">
      <is>
        <t>CP10 more/2018</t>
      </is>
    </nc>
  </rcc>
  <rcc rId="3117" sId="1">
    <nc r="G65" t="inlineStr">
      <is>
        <t>e-CETATEAN (Cunoastere, Egalitate, Transparenta, Administratie, Tinta, Evolutie,Actualitate, Normalitate)</t>
      </is>
    </nc>
  </rcc>
  <rcc rId="3118" sId="1">
    <nc r="H65" t="inlineStr">
      <is>
        <t>Sector 4 București</t>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19" sId="1">
    <nc r="I65" t="inlineStr">
      <is>
        <t>n.a.</t>
      </is>
    </nc>
  </rcc>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0" sId="1">
    <nc r="J65" t="inlineStr">
      <is>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t>
      </is>
    </nc>
  </rcc>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1" sId="1">
    <oc r="J65" t="inlineStr">
      <is>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t>
      </is>
    </oc>
    <nc r="J65" t="inlineStr">
      <is>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is>
    </nc>
  </rcc>
  <rcv guid="{36624B2D-80F9-4F79-AC4A-B3547C36F23F}" action="delete"/>
  <rdn rId="0" localSheetId="1" customView="1" name="Z_36624B2D_80F9_4F79_AC4A_B3547C36F23F_.wvu.PrintArea" hidden="1" oldHidden="1">
    <formula>Sheet1!$A$1:$AL$457</formula>
    <oldFormula>Sheet1!$A$1:$AL$457</oldFormula>
  </rdn>
  <rdn rId="0" localSheetId="1" customView="1" name="Z_36624B2D_80F9_4F79_AC4A_B3547C36F23F_.wvu.FilterData" hidden="1" oldHidden="1">
    <formula>Sheet1!$A$1:$DG$434</formula>
    <oldFormula>Sheet1!$A$1:$DG$434</oldFormula>
  </rdn>
  <rcv guid="{36624B2D-80F9-4F79-AC4A-B3547C36F23F}" action="add"/>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4" sId="1" numFmtId="19">
    <nc r="K65">
      <v>43433</v>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5" sId="1" numFmtId="19">
    <nc r="L65">
      <v>43980</v>
    </nc>
  </rcc>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6" sId="1">
    <nc r="M65">
      <f>S65/AE65*100</f>
    </nc>
  </rcc>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7" sId="1">
    <nc r="B180">
      <v>126260</v>
    </nc>
  </rcc>
  <rcc rId="3128" sId="1">
    <nc r="C180">
      <v>526</v>
    </nc>
  </rcc>
  <rcc rId="3129" sId="1">
    <nc r="D180" t="inlineStr">
      <is>
        <t>MM</t>
      </is>
    </nc>
  </rcc>
  <rcc rId="3130" sId="1">
    <nc r="E180" t="inlineStr">
      <is>
        <t>AP 2/11i/2.1</t>
      </is>
    </nc>
  </rcc>
  <rcc rId="3131" sId="1">
    <nc r="F180" t="inlineStr">
      <is>
        <t>CP10 less /2018</t>
      </is>
    </nc>
  </rcc>
  <rcc rId="3132" sId="1">
    <nc r="I180" t="inlineStr">
      <is>
        <t>n.a</t>
      </is>
    </nc>
  </rcc>
  <rcc rId="3133" sId="1">
    <nc r="H180" t="inlineStr">
      <is>
        <t>Municipiul Roman</t>
      </is>
    </nc>
  </rcc>
  <rcc rId="3134" sId="1">
    <nc r="G180" t="inlineStr">
      <is>
        <t>ADMINISTRAȚIE ELECTRONICĂ LA NIVELUL MUNICIPIULUI ROMAN PENTRU REDUCEREA
BIROCRAȚIEI</t>
      </is>
    </nc>
  </rcc>
  <rcc rId="3135" sId="1">
    <nc r="J180" t="inlineStr">
      <is>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is>
    </nc>
  </rcc>
  <rcc rId="3136" sId="1" numFmtId="19">
    <nc r="K180">
      <v>43433</v>
    </nc>
  </rcc>
  <rcc rId="3137" sId="1" numFmtId="19">
    <nc r="L180">
      <v>44164</v>
    </nc>
  </rcc>
  <rcc rId="3138" sId="1">
    <nc r="N180">
      <v>1</v>
    </nc>
  </rcc>
  <rcc rId="3139" sId="1" odxf="1" dxf="1">
    <nc r="O180" t="inlineStr">
      <is>
        <t>Neamt</t>
      </is>
    </nc>
    <odxf>
      <fill>
        <patternFill patternType="solid">
          <bgColor theme="0"/>
        </patternFill>
      </fill>
    </odxf>
    <ndxf>
      <fill>
        <patternFill patternType="none">
          <bgColor indexed="65"/>
        </patternFill>
      </fill>
    </ndxf>
  </rcc>
  <rcc rId="3140" sId="1" odxf="1" dxf="1">
    <nc r="P180" t="inlineStr">
      <is>
        <t>Roman</t>
      </is>
    </nc>
    <odxf>
      <fill>
        <patternFill patternType="solid">
          <bgColor theme="0"/>
        </patternFill>
      </fill>
    </odxf>
    <ndxf>
      <fill>
        <patternFill patternType="none">
          <bgColor indexed="65"/>
        </patternFill>
      </fill>
    </ndxf>
  </rcc>
  <rcc rId="3141" sId="1" odxf="1" dxf="1">
    <nc r="Q180" t="inlineStr">
      <is>
        <t>APL</t>
      </is>
    </nc>
    <odxf>
      <fill>
        <patternFill patternType="solid">
          <bgColor theme="0"/>
        </patternFill>
      </fill>
    </odxf>
    <ndxf>
      <fill>
        <patternFill patternType="none">
          <bgColor indexed="65"/>
        </patternFill>
      </fill>
    </ndxf>
  </rcc>
  <rcc rId="3142" sId="1">
    <nc r="R180" t="inlineStr">
      <is>
        <t>119 - Investiții în capacitatea instituțională și în eficiența administrațiilor și a serviciilor publice la nivel național, regional și local, în perspectiva realizării de reforme, a unei mai bune legiferări și a bunei guvernanțe</t>
      </is>
    </nc>
  </rcc>
  <rcc rId="3143" sId="1" numFmtId="4">
    <nc r="T180">
      <v>2269720.81</v>
    </nc>
  </rcc>
  <rcc rId="3144" sId="1" numFmtId="4">
    <nc r="U180">
      <v>0</v>
    </nc>
  </rcc>
  <rcc rId="3145" sId="1" numFmtId="4">
    <nc r="W180">
      <v>347133.77</v>
    </nc>
  </rcc>
  <rcc rId="3146" sId="1" numFmtId="4">
    <nc r="Z180">
      <v>53405.2</v>
    </nc>
  </rcc>
  <rcc rId="3147" sId="1" numFmtId="4">
    <nc r="AF180">
      <v>57120</v>
    </nc>
  </rcc>
  <rcc rId="3148" sId="1" numFmtId="4">
    <nc r="AC180">
      <v>0</v>
    </nc>
  </rcc>
  <rcc rId="3149" sId="1" numFmtId="4">
    <nc r="X180">
      <v>0</v>
    </nc>
  </rcc>
  <rcc rId="3150" sId="1" numFmtId="4">
    <nc r="AA180">
      <v>0</v>
    </nc>
  </rcc>
  <rcc rId="3151" sId="1" numFmtId="4">
    <nc r="AD180">
      <v>0</v>
    </nc>
  </rcc>
  <rcc rId="3152" sId="1">
    <nc r="AH180" t="inlineStr">
      <is>
        <t xml:space="preserve"> în implementare</t>
      </is>
    </nc>
  </rcc>
  <rcv guid="{65C35D6D-934F-4431-BA92-90255FC17BA4}" action="delete"/>
  <rdn rId="0" localSheetId="1" customView="1" name="Z_65C35D6D_934F_4431_BA92_90255FC17BA4_.wvu.PrintArea" hidden="1" oldHidden="1">
    <formula>Sheet1!$A$1:$AL$457</formula>
    <oldFormula>Sheet1!$A$1:$AL$457</oldFormula>
  </rdn>
  <rdn rId="0" localSheetId="1" customView="1" name="Z_65C35D6D_934F_4431_BA92_90255FC17BA4_.wvu.FilterData" hidden="1" oldHidden="1">
    <formula>Sheet1!$A$1:$AL$433</formula>
    <oldFormula>Sheet1!$A$1:$AL$420</oldFormula>
  </rdn>
  <rcv guid="{65C35D6D-934F-4431-BA92-90255FC17BA4}" action="add"/>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5" sId="1">
    <nc r="N65">
      <v>8</v>
    </nc>
  </rcc>
  <rcc rId="3156" sId="1">
    <nc r="O65" t="inlineStr">
      <is>
        <t>București</t>
      </is>
    </nc>
  </rcc>
  <rcc rId="3157" sId="1">
    <nc r="P65" t="inlineStr">
      <is>
        <t>București</t>
      </is>
    </nc>
  </rcc>
  <rcc rId="3158" sId="1">
    <nc r="Q65" t="inlineStr">
      <is>
        <t>APL</t>
      </is>
    </nc>
  </rcc>
  <rcc rId="3159" sId="1">
    <nc r="R65" t="inlineStr">
      <is>
        <t>119 - Investiții în capacitatea instituțională și în eficiența administrațiilor și a serviciilor publice la nivel național, regional și local, în perspectiva realizării de reforme, a unei mai bune legiferări și a bunei guvernanțe</t>
      </is>
    </nc>
  </rcc>
  <rcc rId="3160" sId="1" numFmtId="4">
    <nc r="U65">
      <v>3108229.07</v>
    </nc>
  </rcc>
  <rcc rId="3161" sId="1" numFmtId="4">
    <nc r="X65">
      <v>699351.56</v>
    </nc>
  </rcc>
  <rcc rId="3162" sId="1" numFmtId="4">
    <nc r="AA65">
      <v>77705.73</v>
    </nc>
  </rcc>
  <rcc rId="3163" sId="1">
    <nc r="AH65" t="inlineStr">
      <is>
        <t xml:space="preserve"> în implementare</t>
      </is>
    </nc>
  </rcc>
  <rcc rId="3164" sId="1">
    <nc r="AI65" t="inlineStr">
      <is>
        <t>n.a</t>
      </is>
    </nc>
  </rcc>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5" sId="1" numFmtId="4">
    <oc r="U64">
      <v>0</v>
    </oc>
    <nc r="U64">
      <v>239883.75</v>
    </nc>
  </rcc>
  <rcc rId="3166" sId="1" numFmtId="4">
    <oc r="T64">
      <v>239883.75</v>
    </oc>
    <nc r="T64">
      <v>0</v>
    </nc>
  </rcc>
  <rcc rId="3167" sId="1" xfDxf="1" s="1" dxf="1" numFmtId="4">
    <oc r="X64">
      <v>0</v>
    </oc>
    <nc r="X64">
      <v>53973.85</v>
    </nc>
    <n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3168" sId="1" numFmtId="4">
    <oc r="W64">
      <v>53973.85</v>
    </oc>
    <nc r="W64">
      <v>0</v>
    </nc>
  </rcc>
  <rcc rId="3169" sId="1" xfDxf="1" s="1" dxf="1" numFmtId="4">
    <oc r="AA64">
      <v>0</v>
    </oc>
    <nc r="AA64">
      <v>5997.08</v>
    </nc>
    <n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3170" sId="1" numFmtId="4">
    <oc r="Z64">
      <v>5997.08</v>
    </oc>
    <nc r="Z64">
      <v>0</v>
    </nc>
  </rcc>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Sheet1!$A$1:$AL$457</formula>
    <oldFormula>Sheet1!$A$1:$AL$457</oldFormula>
  </rdn>
  <rdn rId="0" localSheetId="1" customView="1" name="Z_36624B2D_80F9_4F79_AC4A_B3547C36F23F_.wvu.FilterData" hidden="1" oldHidden="1">
    <formula>Sheet1!$A$1:$DG$434</formula>
    <oldFormula>Sheet1!$A$1:$DG$434</oldFormula>
  </rdn>
  <rcv guid="{36624B2D-80F9-4F79-AC4A-B3547C36F23F}" action="add"/>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Sheet1!$A$1:$AL$457</formula>
    <oldFormula>Sheet1!$A$1:$AL$457</oldFormula>
  </rdn>
  <rdn rId="0" localSheetId="1" customView="1" name="Z_36624B2D_80F9_4F79_AC4A_B3547C36F23F_.wvu.Cols" hidden="1" oldHidden="1">
    <formula>Sheet1!$G:$R</formula>
  </rdn>
  <rdn rId="0" localSheetId="1" customView="1" name="Z_36624B2D_80F9_4F79_AC4A_B3547C36F23F_.wvu.FilterData" hidden="1" oldHidden="1">
    <formula>Sheet1!$A$1:$DG$434</formula>
    <oldFormula>Sheet1!$A$1:$DG$434</oldFormula>
  </rdn>
  <rcv guid="{36624B2D-80F9-4F79-AC4A-B3547C36F23F}" action="add"/>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176" sId="1" ref="A452:XFD452" action="insertRow">
    <undo index="65535" exp="area" ref3D="1" dr="$G$1:$R$1048576" dn="Z_36624B2D_80F9_4F79_AC4A_B3547C36F23F_.wvu.Cols" sId="1"/>
    <undo index="65535" exp="area" ref3D="1" dr="$H$1:$N$1048576" dn="Z_65B035E3_87FA_46C5_996E_864F2C8D0EBC_.wvu.Cols" sId="1"/>
  </rrc>
  <rcc rId="3177" sId="1">
    <nc r="E452" t="inlineStr">
      <is>
        <t>TOTAL</t>
      </is>
    </nc>
  </rcc>
  <rcc rId="3178" sId="1">
    <nc r="F452" t="inlineStr">
      <is>
        <t>CP10 more/2018</t>
      </is>
    </nc>
  </rcc>
  <rcc rId="3179" sId="1">
    <nc r="S452">
      <f>SUMIFS(S$8:S$434,$F$8:$F$434,$F452)</f>
    </nc>
  </rcc>
  <rcc rId="3180" sId="1">
    <nc r="T452">
      <f>SUMIFS(T$8:T$434,$F$8:$F$434,$F452)</f>
    </nc>
  </rcc>
  <rcc rId="3181" sId="1">
    <nc r="U452">
      <f>SUMIFS(U$8:U$434,$F$8:$F$434,$F452)</f>
    </nc>
  </rcc>
  <rcc rId="3182" sId="1">
    <nc r="V452">
      <f>SUMIFS(V$8:V$434,$F$8:$F$434,$F452)</f>
    </nc>
  </rcc>
  <rcc rId="3183" sId="1">
    <nc r="W452">
      <f>SUMIFS(W$8:W$434,$F$8:$F$434,$F452)</f>
    </nc>
  </rcc>
  <rcc rId="3184" sId="1">
    <nc r="X452">
      <f>SUMIFS(X$8:X$434,$F$8:$F$434,$F452)</f>
    </nc>
  </rcc>
  <rcc rId="3185" sId="1">
    <nc r="Y452">
      <f>SUMIFS(Y$8:Y$434,$F$8:$F$434,$F452)</f>
    </nc>
  </rcc>
  <rcc rId="3186" sId="1">
    <nc r="Z452">
      <f>SUMIFS(Z$8:Z$434,$F$8:$F$434,$F452)</f>
    </nc>
  </rcc>
  <rcc rId="3187" sId="1">
    <nc r="AA452">
      <f>SUMIFS(AA$8:AA$434,$F$8:$F$434,$F452)</f>
    </nc>
  </rcc>
  <rcc rId="3188" sId="1">
    <nc r="AB452">
      <f>SUMIFS(AB$8:AB$434,$F$8:$F$434,$F452)</f>
    </nc>
  </rcc>
  <rcc rId="3189" sId="1">
    <nc r="AC452">
      <f>SUMIFS(AC$8:AC$434,$F$8:$F$434,$F452)</f>
    </nc>
  </rcc>
  <rcc rId="3190" sId="1">
    <nc r="AD452">
      <f>SUMIFS(AD$8:AD$434,$F$8:$F$434,$F452)</f>
    </nc>
  </rcc>
  <rcc rId="3191" sId="1">
    <nc r="AE452">
      <f>SUMIFS(AE$8:AE$434,$F$8:$F$434,$F452)</f>
    </nc>
  </rcc>
  <rcc rId="3192" sId="1">
    <nc r="AF452">
      <f>SUMIFS(AF$8:AF$434,$F$8:$F$434,$F452)</f>
    </nc>
  </rcc>
  <rcc rId="3193" sId="1">
    <nc r="AG452">
      <f>SUMIFS(AG$8:AG$434,$F$8:$F$434,$F452)</f>
    </nc>
  </rcc>
  <rcc rId="3194" sId="1">
    <nc r="AJ452">
      <f>SUMIFS(AJ$8:AJ$434,$F$8:$F$434,$F452)</f>
    </nc>
  </rcc>
  <rcc rId="3195" sId="1">
    <nc r="AK452">
      <f>SUMIFS(AK$8:AK$434,$F$8:$F$434,$F452)</f>
    </nc>
  </rcc>
  <rcc rId="3196" sId="1">
    <nc r="D452">
      <f>COUNTIFS(F$8:F$434,$F452)</f>
    </nc>
  </rcc>
  <rcv guid="{7C1B4D6D-D666-48DD-AB17-E00791B6F0B6}" action="delete"/>
  <rdn rId="0" localSheetId="1" customView="1" name="Z_7C1B4D6D_D666_48DD_AB17_E00791B6F0B6_.wvu.PrintArea" hidden="1" oldHidden="1">
    <formula>Sheet1!$A$1:$AL$458</formula>
    <oldFormula>Sheet1!$A$1:$AL$458</oldFormula>
  </rdn>
  <rdn rId="0" localSheetId="1" customView="1" name="Z_7C1B4D6D_D666_48DD_AB17_E00791B6F0B6_.wvu.FilterData" hidden="1" oldHidden="1">
    <formula>Sheet1!$A$6:$DG$433</formula>
    <oldFormula>Sheet1!$A$6:$DG$433</oldFormula>
  </rdn>
  <rcv guid="{7C1B4D6D-D666-48DD-AB17-E00791B6F0B6}" action="add"/>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Sheet1!$A$1:$AL$458</formula>
    <oldFormula>Sheet1!$A$1:$AL$458</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Sheet1!$A$1:$DG$434</formula>
    <oldFormula>Sheet1!$A$1:$DG$434</oldFormula>
  </rdn>
  <rcv guid="{36624B2D-80F9-4F79-AC4A-B3547C36F23F}" action="add"/>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Sheet1!$A$1:$AL$458</formula>
    <oldFormula>Sheet1!$A$1:$AL$458</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Sheet1!$A$1:$DG$434</formula>
    <oldFormula>Sheet1!$A$1:$DG$434</oldFormula>
  </rdn>
  <rcv guid="{36624B2D-80F9-4F79-AC4A-B3547C36F23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72" sId="1" ref="AL1:AL1048576" action="deleteCol">
    <undo index="65535" exp="area" ref3D="1" dr="$A$1:$AL$309" dn="Z_FC885D1E_5918_477D_AD79_BB22DBF1AEFD_.wvu.FilterData" sId="1"/>
    <undo index="65535" exp="area" ref3D="1" dr="$A$1:$AL$309" dn="Z_FC885D1E_5918_477D_AD79_BB22DBF1AEFD_.wvu.PrintArea" sId="1"/>
    <undo index="65535" exp="area" ref3D="1" dr="$A$1:$AL$309" dn="Z_D2FD7F7E_681B_4254_A0DA_1E308AB96A20_.wvu.PrintArea" sId="1"/>
    <undo index="65535" exp="area" ref3D="1" dr="$A$1:$AL$309" dn="Z_EA64E7D7_BA48_4965_B650_778AE412FE0C_.wvu.PrintArea" sId="1"/>
    <undo index="65535" exp="area" ref3D="1" dr="$A$6:$AL$309" dn="Z_DB43929D_F4B7_43FF_975F_960476D189E8_.wvu.FilterData" sId="1"/>
    <undo index="65535" exp="area" ref3D="1" dr="$A$6:$AL$309" dn="Z_D365E121_F95E_415A_8CA0_9EA7ECCC60F5_.wvu.FilterData" sId="1"/>
    <undo index="65535" exp="area" ref3D="1" dr="$A$1:$AL$309" dn="Z_EEA37434_2D22_478B_B49F_C3E8CD4AC2E1_.wvu.PrintArea" sId="1"/>
    <undo index="65535" exp="area" ref3D="1" dr="$A$1:$AL$309" dn="Z_EB0F2E6A_FA33_479E_9A47_8E3494FBB4DE_.wvu.PrintArea" sId="1"/>
    <undo index="65535" exp="area" ref3D="1" dr="$A$1:$AL$309" dn="Z_FE50EAC0_52A5_4C33_B973_65E93D03D3EA_.wvu.PrintArea" sId="1"/>
    <undo index="65535" exp="area" ref3D="1" dr="$A$1:$AL$209" dn="Z_CC51448C_22F6_4583_82CD_2835AD1A82D7_.wvu.FilterData" sId="1"/>
    <undo index="65535" exp="area" ref3D="1" dr="$A$6:$AL$309" dn="Z_EF10298D_3F59_43F1_9A86_8C1CCA3B5D93_.wvu.FilterData" sId="1"/>
    <undo index="65535" exp="area" ref3D="1" dr="$A$6:$AL$309" dn="Z_DE09B69C_7EEF_4060_8E06_F7DEC4B96D7E_.wvu.FilterData" sId="1"/>
    <undo index="65535" exp="area" ref3D="1" dr="$A$1:$AL$300" dn="Z_FFC44E67_8559_4D31_893D_BF5BA4229E04_.wvu.FilterData" sId="1"/>
    <undo index="65535" exp="area" ref3D="1" dr="$A$1:$AL$309" dn="Z_EF10298D_3F59_43F1_9A86_8C1CCA3B5D93_.wvu.PrintArea" sId="1"/>
    <undo index="65535" exp="area" ref3D="1" dr="$A$6:$AL$309" dn="Z_C4E44235_F714_4BCE_B2B0_F4813D3BDF91_.wvu.FilterData" sId="1"/>
    <undo index="65535" exp="area" ref3D="1" dr="$A$6:$AL$309" dn="Z_DD93CA86_AFD6_4C47_828D_70472BFCD288_.wvu.FilterData" sId="1"/>
    <undo index="65535" exp="area" ref3D="1" dr="$A$6:$AL$309" dn="Z_EB0F2E6A_FA33_479E_9A47_8E3494FBB4DE_.wvu.FilterData" sId="1"/>
    <undo index="65535" exp="area" ref3D="1" dr="$A$6:$AL$309" dn="Z_CAB79FAE_AA32_4D62_A794_A6DB6513D801_.wvu.FilterData" sId="1"/>
    <undo index="65535" exp="area" ref3D="1" dr="$A$1:$AL$309" dn="Z_DB51BB9F_5710_40B0_80E7_39B059BFD11D_.wvu.PrintArea" sId="1"/>
    <undo index="65535" exp="area" ref3D="1" dr="$A$6:$AL$309" dn="Z_F952A18B_3430_4F65_89F2_B7C17998F981_.wvu.FilterData" sId="1"/>
    <undo index="65535" exp="area" ref3D="1" dr="$A$1:$AL$309" dn="Z_D2FD7F7E_681B_4254_A0DA_1E308AB96A20_.wvu.FilterData" sId="1"/>
    <undo index="65535" exp="area" ref3D="1" dr="$A$6:$AL$309" dn="Z_F52D90D4_508D_43B6_8295_6D179E5F0FEB_.wvu.FilterData" sId="1"/>
    <undo index="65535" exp="area" ref3D="1" dr="$A$6:$AL$309" dn="Z_D802EE0F_98B9_4410_B31B_4ACC0EC9C9BC_.wvu.FilterData" sId="1"/>
    <undo index="65535" exp="area" ref3D="1" dr="$A$6:$AL$309" dn="Z_C71F80D5_B6C1_4ED9_B18D_D719D69F5A47_.wvu.FilterData" sId="1"/>
    <undo index="65535" exp="area" ref3D="1" dr="$A$6:$AL$309" dn="Z_EFE45138_A2B3_46EB_8A69_D9745D73FBF5_.wvu.FilterData" sId="1"/>
    <undo index="65535" exp="area" ref3D="1" dr="$A$3:$AL$209" dn="Z_E64C6006_DE37_44CA_8083_01C511E323D9_.wvu.FilterData" sId="1"/>
    <undo index="65535" exp="area" ref3D="1" dr="$A$6:$AL$309" dn="Z_7D2F4374_D571_49E4_B659_129D2AFDC43C_.wvu.FilterData" sId="1"/>
    <undo index="65535" exp="area" ref3D="1" dr="$A$1:$AL$300" dn="Z_5E661ABE_E06E_455E_A661_DDD1907219D0_.wvu.FilterData" sId="1"/>
    <undo index="65535" exp="area" ref3D="1" dr="$A$6:$AL$309" dn="Z_89F20599_320E_4C2A_9159_8E9F2F24F61C_.wvu.FilterData" sId="1"/>
    <undo index="65535" exp="area" ref3D="1" dr="$A$6:$AL$309" dn="Z_97F6C5A1_2596_4037_A854_1D6AE8A1071E_.wvu.FilterData" sId="1"/>
    <undo index="65535" exp="area" ref3D="1" dr="$A$1:$AL$309" dn="Z_9980B309_0131_4577_BF29_212714399FDF_.wvu.PrintArea" sId="1"/>
    <undo index="65535" exp="area" ref3D="1" dr="$A$1:$AL$309" dn="Z_84FB199A_D56E_4FDD_AC4A_70CE86CD87BC_.wvu.PrintArea" sId="1"/>
    <undo index="65535" exp="area" ref3D="1" dr="$A$6:$AL$309" dn="Z_6CE52079_5576_45A5_9A9F_9CA970D849EF_.wvu.FilterData" sId="1"/>
    <undo index="65535" exp="area" ref3D="1" dr="$A$1:$AL$309" dn="Z_C408A2F1_296F_4EAD_B15B_336D73846FDD_.wvu.PrintArea" sId="1"/>
    <undo index="65535" exp="area" ref3D="1" dr="$A$1:$AL$309" dn="Z_C408A2F1_296F_4EAD_B15B_336D73846FDD_.wvu.FilterData" sId="1"/>
    <undo index="65535" exp="area" ref3D="1" dr="$A$1:$AL$309" dn="Z_C3502361_AD2C_4705_878B_D12169ED60B1_.wvu.PrintArea" sId="1"/>
    <undo index="65535" exp="area" ref3D="1" dr="$A$1:$AL$309" dn="Z_5AAA4DFE_88B1_4674_95ED_5FCD7A50BC22_.wvu.PrintArea" sId="1"/>
    <undo index="65535" exp="area" ref3D="1" dr="$A$6:$AL$309" dn="Z_C3502361_AD2C_4705_878B_D12169ED60B1_.wvu.FilterData" sId="1"/>
    <undo index="65535" exp="area" ref3D="1" dr="$A$1:$AL$309" dn="Z_65C35D6D_934F_4431_BA92_90255FC17BA4_.wvu.PrintArea" sId="1"/>
    <undo index="65535" exp="area" ref3D="1" dr="$A$6:$AL$309" dn="Z_AECBC9F6_D9DE_4043_9C2F_160F7ECDAD3D_.wvu.FilterData" sId="1"/>
    <undo index="65535" exp="area" ref3D="1" dr="$A$1:$AL$309" dn="Z_901F9774_8BE7_424D_87C2_1026F3FA2E93_.wvu.PrintArea" sId="1"/>
    <undo index="65535" exp="area" ref3D="1" dr="$A$6:$AL$309" dn="Z_A87F3E0E_3A8E_4B82_8170_33752259B7DB_.wvu.FilterData" sId="1"/>
    <undo index="65535" exp="area" ref3D="1" dr="$A$1:$AL$309" dn="Z_905D93EA_5662_45AB_8995_A9908B3E5D52_.wvu.PrintArea" sId="1"/>
    <undo index="65535" exp="area" ref3D="1" dr="$A$6:$AL$309" dn="Z_9F268523_731B_48FE_86AA_1A6382332A83_.wvu.FilterData" sId="1"/>
    <undo index="65535" exp="area" ref3D="1" dr="$A$1:$AL$309" dn="Z_9EA5E3FA_46F1_4729_828C_4A08518018C1_.wvu.PrintArea" sId="1"/>
    <undo index="65535" exp="area" ref3D="1" dr="$A$6:$AL$309" dn="Z_4FDB167B_D56E_45D4_B120_847D0871AA6B_.wvu.FilterData" sId="1"/>
    <undo index="65535" exp="area" ref3D="1" dr="$A$1:$AL$309" dn="Z_7C1B4D6D_D666_48DD_AB17_E00791B6F0B6_.wvu.PrintArea" sId="1"/>
    <undo index="65535" exp="area" ref3D="1" dr="$A$6:$AL$309" dn="Z_53ED3D47_B2C0_43A1_9A1E_F030D529F74C_.wvu.FilterData" sId="1"/>
    <undo index="65535" exp="area" ref3D="1" dr="$A$1:$AL$309" dn="Z_A87F3E0E_3A8E_4B82_8170_33752259B7DB_.wvu.PrintArea" sId="1"/>
    <undo index="65535" exp="area" ref3D="1" dr="$A$1:$AL$309" dn="Z_9980B309_0131_4577_BF29_212714399FDF_.wvu.FilterData" sId="1"/>
    <undo index="65535" exp="area" ref3D="1" dr="$A$6:$AL$309" dn="Z_902D3CAF_0577_4A3F_A86A_C01FD8CA4695_.wvu.FilterData" sId="1"/>
    <undo index="65535" exp="area" ref3D="1" dr="$A$6:$AL$309" dn="Z_831F7439_6937_483F_B601_184FEF5CECFD_.wvu.FilterData" sId="1"/>
    <undo index="65535" exp="area" ref3D="1" dr="$A$1:$AL$309" dn="Z_747340EB_2B31_46D2_ACDE_4FA91E2B50F6_.wvu.PrintArea" sId="1"/>
    <undo index="65535" exp="area" ref3D="1" dr="$A$1:$AL$309" dn="Z_53ED3D47_B2C0_43A1_9A1E_F030D529F74C_.wvu.PrintArea" sId="1"/>
    <undo index="65535" exp="area" ref3D="1" dr="$A$6:$AL$309" dn="Z_AE58BCBC_9F06_4E6C_A28B_2F5626DD7C1B_.wvu.FilterData" sId="1"/>
    <undo index="65535" exp="area" ref3D="1" dr="$A$6:$AL$309" dn="Z_84FB199A_D56E_4FDD_AC4A_70CE86CD87BC_.wvu.FilterData" sId="1"/>
    <undo index="65535" exp="area" ref3D="1" dr="$A$1:$AL$309" dn="Z_65B035E3_87FA_46C5_996E_864F2C8D0EBC_.wvu.PrintArea" sId="1"/>
    <undo index="65535" exp="area" ref3D="1" dr="$A$1:$AL$309" dn="Z_65C35D6D_934F_4431_BA92_90255FC17BA4_.wvu.FilterData" sId="1"/>
    <undo index="65535" exp="area" ref3D="1" dr="$A$1:$AL$309" dn="Z_A5B1481C_EF26_486A_984F_85CDDC2FD94F_.wvu.PrintArea" sId="1"/>
    <undo index="65535" exp="area" ref3D="1" dr="$A$3:$AL$209" dn="Z_A3134A53_5204_4FFF_BA84_3528D3179C0C_.wvu.FilterData" sId="1"/>
    <undo index="65535" exp="area" ref3D="1" dr="$A$6:$AL$309" dn="Z_91199DA1_59E7_4345_8CB7_A1085C901326_.wvu.FilterData" sId="1"/>
    <undo index="65535" exp="area" ref3D="1" dr="$A$6:$AL$309" dn="Z_923E7374_9C36_4380_9E0A_313EA2F408F0_.wvu.FilterData" sId="1"/>
    <undo index="65535" exp="area" ref3D="1" dr="$A$1:$AL$309" dn="Z_0781B6C2_B440_4971_9809_BD16245A70FD_.wvu.PrintArea" sId="1"/>
    <undo index="65535" exp="area" ref3D="1" dr="$A$6:$AL$309" dn="Z_0585DD1B_89D4_4278_953B_FA6D57DCCE82_.wvu.FilterData" sId="1"/>
    <undo index="65535" exp="area" ref3D="1" dr="$A$1:$AL$309" dn="Print_Area" sId="1"/>
    <undo index="65535" exp="area" ref3D="1" dr="$A$6:$AL$309" dn="Z_2355B1FA_E7E3_44CD_A529_24812589AA28_.wvu.FilterData" sId="1"/>
    <undo index="65535" exp="area" ref3D="1" dr="$A$6:$AL$309" dn="Z_3E7AD119_0031_4735_857B_FBC0C47AB231_.wvu.FilterData" sId="1"/>
    <undo index="65535" exp="area" ref3D="1" dr="$A$6:$AL$309" dn="Z_2A26C971_CCE6_49C7_89EC_0B2699E5DD98_.wvu.FilterData" sId="1"/>
    <undo index="65535" exp="area" ref3D="1" dr="$A$1:$AL$309" dn="Z_0781B6C2_B440_4971_9809_BD16245A70FD_.wvu.FilterData" sId="1"/>
    <undo index="65535" exp="area" ref3D="1" dr="$A$1:$AL$309" dn="Z_3AFE79CE_CE75_447D_8C73_1AE63A224CBA_.wvu.PrintArea" sId="1"/>
    <undo index="65535" exp="area" ref3D="1" dr="$A$6:$AL$309" dn="Z_34BB42D3_88F0_437E_91ED_3E3C369B9525_.wvu.FilterData" sId="1"/>
    <undo index="65535" exp="area" ref3D="1" dr="$A$6:$AL$309" dn="Z_17F4A6A1_469E_46FB_A3A0_041FC3712E3B_.wvu.FilterData" sId="1"/>
    <undo index="65535" exp="area" ref3D="1" dr="$A$6:$AL$309" dn="Z_3AFE79CE_CE75_447D_8C73_1AE63A224CBA_.wvu.FilterData" sId="1"/>
    <undo index="65535" exp="area" ref3D="1" dr="$A$1:$AL$309" dn="Z_36624B2D_80F9_4F79_AC4A_B3547C36F23F_.wvu.PrintArea" sId="1"/>
    <undo index="65535" exp="area" ref3D="1" dr="$A$6:$AL$309" dn="Z_324E461A_DC75_4814_87BA_41F170D0ED0B_.wvu.FilterData" sId="1"/>
    <undo index="65535" exp="area" ref3D="1" dr="$A$1:$AL$309" dn="Z_2C296388_EDB5_4F1F_B0F4_90EC07CCD947_.wvu.PrintArea" sId="1"/>
    <undo index="65535" exp="area" ref3D="1" dr="$A$6:$AL$309" dn="Z_38C68E87_361F_434A_8BE4_BA2AF4CB3868_.wvu.FilterData" sId="1"/>
    <undo index="65535" exp="area" ref3D="1" dr="$A$6:$AL$309" dn="Z_305BEEB9_C99E_4E52_A4AB_56EA1595A366_.wvu.FilterData" sId="1"/>
    <undo index="65535" exp="area" ref3D="1" dr="$A$1:$AL$300" dn="Z_4AAB8139_F2B6_43E5_8C9F_E607BD4F44E4_.wvu.FilterData" sId="1"/>
    <undo index="65535" exp="area" ref3D="1" dr="$A$6:$AL$309" dn="Z_0A043D96_6DF8_4E40_9D1E_818A39BAFD81_.wvu.FilterData" sId="1"/>
    <undo index="65535" exp="area" ref3D="1" dr="$A$6:$AL$309" dn="Z_2547C3D7_22F7_4CAF_8E48_C8F3425DB942_.wvu.FilterData" sId="1"/>
    <undo index="65535" exp="area" ref3D="1" dr="$A$1:$AL$309" dn="_FilterDatabase" sId="1"/>
    <undo index="65535" exp="area" ref3D="1" dr="$A$1:$AL$309" dn="Z_471339A8_E0FA_4CA1_8194_04936068CF02_.wvu.FilterData" sId="1"/>
    <undo index="65535" exp="area" ref3D="1" dr="$A$6:$AL$309" dn="Z_41AA4E5D_9625_4478_B720_2BD6AE34E699_.wvu.FilterData" sId="1"/>
    <undo index="65535" exp="area" ref3D="1" dr="$A$1:$AL$209" dn="Z_4179C3D9_D1C3_46CD_B643_627525757C5E_.wvu.FilterData" sId="1"/>
    <undo index="65535" exp="area" ref3D="1" dr="$A$3:$AL$309" dn="Z_250231BB_5F02_4B46_B1CA_B904A9B40BA2_.wvu.FilterData" sId="1"/>
    <rfmt sheetId="1" xfDxf="1" sqref="AL1:AL1048576" start="0" length="0"/>
    <rcc rId="0" sId="1" dxf="1">
      <nc r="AL1" t="inlineStr">
        <is>
          <t>Data
Raportare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AL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AL3" t="inlineStr">
        <is>
          <t>30,11,2018</t>
        </is>
      </nc>
      <ndxf>
        <font>
          <b/>
          <sz val="12"/>
          <color auto="1"/>
          <name val="Calibri"/>
          <family val="2"/>
          <charset val="238"/>
          <scheme val="minor"/>
        </font>
        <numFmt numFmtId="19" formatCode="dd/mm/yyyy"/>
        <fill>
          <patternFill patternType="solid">
            <bgColor rgb="FFFFCCFF"/>
          </patternFill>
        </fill>
        <alignment vertical="center" wrapText="1"/>
        <border outline="0">
          <left style="thin">
            <color indexed="64"/>
          </left>
          <right style="thin">
            <color indexed="64"/>
          </right>
          <top style="thin">
            <color indexed="64"/>
          </top>
          <bottom style="thin">
            <color indexed="64"/>
          </bottom>
        </border>
      </ndxf>
    </rcc>
    <rfmt sheetId="1" sqref="AL4" start="0" length="0">
      <dxf>
        <font>
          <b/>
          <sz val="12"/>
          <color auto="1"/>
          <name val="Calibri"/>
          <family val="2"/>
          <charset val="238"/>
          <scheme val="minor"/>
        </font>
        <numFmt numFmtId="19" formatCode="dd/mm/yyyy"/>
        <fill>
          <patternFill patternType="solid">
            <bgColor rgb="FFFFCCFF"/>
          </patternFill>
        </fill>
        <alignment vertical="center" wrapText="1"/>
      </dxf>
    </rfmt>
    <rcc rId="0" sId="1" dxf="1">
      <nc r="AL5" t="inlineStr">
        <is>
          <t>Report Date</t>
        </is>
      </nc>
      <ndxf>
        <font>
          <b/>
          <sz val="12"/>
          <color auto="1"/>
          <name val="Calibri"/>
          <family val="2"/>
          <charset val="238"/>
          <scheme val="minor"/>
        </font>
        <numFmt numFmtId="19" formatCode="dd/mm/yyyy"/>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ndxf>
    </rcc>
    <rfmt sheetId="1" sqref="AL6"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fmt sheetId="1" sqref="AL8" start="0" length="0">
      <dxf>
        <font>
          <sz val="12"/>
          <color theme="1"/>
          <name val="Calibri"/>
          <family val="2"/>
          <charset val="238"/>
          <scheme val="minor"/>
        </font>
      </dxf>
    </rfmt>
    <rfmt sheetId="1" sqref="AL9" start="0" length="0">
      <dxf>
        <font>
          <sz val="12"/>
          <color theme="1"/>
          <name val="Calibri"/>
          <family val="2"/>
          <charset val="238"/>
          <scheme val="minor"/>
        </font>
      </dxf>
    </rfmt>
    <rfmt sheetId="1" sqref="AL10" start="0" length="0">
      <dxf>
        <font>
          <sz val="12"/>
          <color theme="1"/>
          <name val="Calibri"/>
          <family val="2"/>
          <charset val="238"/>
          <scheme val="minor"/>
        </font>
      </dxf>
    </rfmt>
    <rfmt sheetId="1" sqref="AL11" start="0" length="0">
      <dxf>
        <font>
          <sz val="12"/>
          <color theme="1"/>
          <name val="Calibri"/>
          <family val="2"/>
          <charset val="238"/>
          <scheme val="minor"/>
        </font>
      </dxf>
    </rfmt>
    <rfmt sheetId="1" sqref="AL12" start="0" length="0">
      <dxf>
        <font>
          <sz val="12"/>
          <color theme="1"/>
          <name val="Calibri"/>
          <family val="2"/>
          <charset val="238"/>
          <scheme val="minor"/>
        </font>
      </dxf>
    </rfmt>
    <rfmt sheetId="1" sqref="AL13" start="0" length="0">
      <dxf>
        <font>
          <sz val="12"/>
          <color theme="1"/>
          <name val="Calibri"/>
          <family val="2"/>
          <charset val="238"/>
          <scheme val="minor"/>
        </font>
      </dxf>
    </rfmt>
    <rfmt sheetId="1" sqref="AL14" start="0" length="0">
      <dxf>
        <font>
          <sz val="12"/>
          <color theme="1"/>
          <name val="Calibri"/>
          <family val="2"/>
          <charset val="238"/>
          <scheme val="minor"/>
        </font>
      </dxf>
    </rfmt>
    <rfmt sheetId="1" sqref="AL15" start="0" length="0">
      <dxf>
        <font>
          <sz val="12"/>
          <color theme="1"/>
          <name val="Calibri"/>
          <family val="2"/>
          <charset val="238"/>
          <scheme val="minor"/>
        </font>
      </dxf>
    </rfmt>
    <rfmt sheetId="1" sqref="AL16" start="0" length="0">
      <dxf>
        <font>
          <sz val="12"/>
          <color theme="1"/>
          <name val="Calibri"/>
          <family val="2"/>
          <charset val="238"/>
          <scheme val="minor"/>
        </font>
      </dxf>
    </rfmt>
    <rfmt sheetId="1" sqref="AL17" start="0" length="0">
      <dxf>
        <font>
          <sz val="12"/>
          <color theme="1"/>
          <name val="Calibri"/>
          <family val="2"/>
          <charset val="238"/>
          <scheme val="minor"/>
        </font>
      </dxf>
    </rfmt>
    <rfmt sheetId="1" sqref="AL18" start="0" length="0">
      <dxf>
        <font>
          <sz val="12"/>
          <color theme="1"/>
          <name val="Calibri"/>
          <family val="2"/>
          <charset val="238"/>
          <scheme val="minor"/>
        </font>
      </dxf>
    </rfmt>
    <rfmt sheetId="1" sqref="AL19" start="0" length="0">
      <dxf>
        <font>
          <sz val="12"/>
          <color theme="1"/>
          <name val="Calibri"/>
          <family val="2"/>
          <charset val="238"/>
          <scheme val="minor"/>
        </font>
      </dxf>
    </rfmt>
    <rfmt sheetId="1" sqref="AL20" start="0" length="0">
      <dxf>
        <font>
          <sz val="12"/>
          <color theme="1"/>
          <name val="Calibri"/>
          <family val="2"/>
          <charset val="238"/>
          <scheme val="minor"/>
        </font>
      </dxf>
    </rfmt>
    <rfmt sheetId="1" sqref="AL21" start="0" length="0">
      <dxf>
        <font>
          <sz val="12"/>
          <color theme="1"/>
          <name val="Calibri"/>
          <family val="2"/>
          <charset val="238"/>
          <scheme val="minor"/>
        </font>
      </dxf>
    </rfmt>
    <rfmt sheetId="1" sqref="AL22" start="0" length="0">
      <dxf>
        <font>
          <sz val="12"/>
          <color theme="1"/>
          <name val="Calibri"/>
          <family val="2"/>
          <charset val="238"/>
          <scheme val="minor"/>
        </font>
      </dxf>
    </rfmt>
    <rfmt sheetId="1" sqref="AL23" start="0" length="0">
      <dxf>
        <font>
          <sz val="12"/>
          <color theme="1"/>
          <name val="Calibri"/>
          <family val="2"/>
          <charset val="238"/>
          <scheme val="minor"/>
        </font>
      </dxf>
    </rfmt>
    <rfmt sheetId="1" sqref="AL24" start="0" length="0">
      <dxf>
        <font>
          <sz val="12"/>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dxf>
    </rfmt>
    <rfmt sheetId="1" sqref="AL27" start="0" length="0">
      <dxf>
        <font>
          <sz val="12"/>
          <color theme="1"/>
          <name val="Calibri"/>
          <family val="2"/>
          <charset val="238"/>
          <scheme val="minor"/>
        </font>
      </dxf>
    </rfmt>
    <rfmt sheetId="1" sqref="AL28" start="0" length="0">
      <dxf>
        <font>
          <sz val="12"/>
          <color theme="1"/>
          <name val="Calibri"/>
          <family val="2"/>
          <charset val="238"/>
          <scheme val="minor"/>
        </font>
      </dxf>
    </rfmt>
    <rfmt sheetId="1" sqref="AL29" start="0" length="0">
      <dxf>
        <font>
          <sz val="12"/>
          <color theme="1"/>
          <name val="Calibri"/>
          <family val="2"/>
          <charset val="238"/>
          <scheme val="minor"/>
        </font>
      </dxf>
    </rfmt>
    <rfmt sheetId="1" sqref="AL30" start="0" length="0">
      <dxf>
        <font>
          <sz val="12"/>
          <color theme="1"/>
          <name val="Calibri"/>
          <family val="2"/>
          <charset val="238"/>
          <scheme val="minor"/>
        </font>
      </dxf>
    </rfmt>
    <rfmt sheetId="1" sqref="AL31" start="0" length="0">
      <dxf>
        <font>
          <sz val="12"/>
          <color theme="1"/>
          <name val="Calibri"/>
          <family val="2"/>
          <charset val="238"/>
          <scheme val="minor"/>
        </font>
      </dxf>
    </rfmt>
    <rfmt sheetId="1" sqref="AL32" start="0" length="0">
      <dxf>
        <font>
          <sz val="12"/>
          <color theme="1"/>
          <name val="Calibri"/>
          <family val="2"/>
          <charset val="238"/>
          <scheme val="minor"/>
        </font>
      </dxf>
    </rfmt>
    <rfmt sheetId="1" sqref="AL33" start="0" length="0">
      <dxf>
        <font>
          <sz val="12"/>
          <color theme="1"/>
          <name val="Calibri"/>
          <family val="2"/>
          <charset val="238"/>
          <scheme val="minor"/>
        </font>
      </dxf>
    </rfmt>
    <rfmt sheetId="1" sqref="AL34" start="0" length="0">
      <dxf>
        <font>
          <sz val="12"/>
          <color theme="1"/>
          <name val="Calibri"/>
          <family val="2"/>
          <charset val="238"/>
          <scheme val="minor"/>
        </font>
      </dxf>
    </rfmt>
    <rfmt sheetId="1" sqref="AL35" start="0" length="0">
      <dxf>
        <font>
          <sz val="12"/>
          <color theme="1"/>
          <name val="Calibri"/>
          <family val="2"/>
          <charset val="238"/>
          <scheme val="minor"/>
        </font>
      </dxf>
    </rfmt>
    <rfmt sheetId="1" sqref="AL36" start="0" length="0">
      <dxf>
        <font>
          <sz val="12"/>
          <color theme="1"/>
          <name val="Calibri"/>
          <family val="2"/>
          <charset val="238"/>
          <scheme val="minor"/>
        </font>
      </dxf>
    </rfmt>
    <rfmt sheetId="1" sqref="AL37" start="0" length="0">
      <dxf>
        <font>
          <sz val="12"/>
          <color theme="1"/>
          <name val="Calibri"/>
          <family val="2"/>
          <charset val="238"/>
          <scheme val="minor"/>
        </font>
      </dxf>
    </rfmt>
    <rfmt sheetId="1" sqref="AL38" start="0" length="0">
      <dxf>
        <font>
          <sz val="12"/>
          <color theme="1"/>
          <name val="Calibri"/>
          <family val="2"/>
          <charset val="238"/>
          <scheme val="minor"/>
        </font>
      </dxf>
    </rfmt>
    <rfmt sheetId="1" sqref="AL39" start="0" length="0">
      <dxf>
        <font>
          <sz val="12"/>
          <color theme="1"/>
          <name val="Calibri"/>
          <family val="2"/>
          <charset val="238"/>
          <scheme val="minor"/>
        </font>
      </dxf>
    </rfmt>
    <rfmt sheetId="1" sqref="AL40" start="0" length="0">
      <dxf>
        <font>
          <sz val="12"/>
          <color theme="1"/>
          <name val="Calibri"/>
          <family val="2"/>
          <charset val="238"/>
          <scheme val="minor"/>
        </font>
      </dxf>
    </rfmt>
    <rfmt sheetId="1" sqref="AL41" start="0" length="0">
      <dxf>
        <font>
          <sz val="12"/>
          <color theme="1"/>
          <name val="Calibri"/>
          <family val="2"/>
          <charset val="238"/>
          <scheme val="minor"/>
        </font>
      </dxf>
    </rfmt>
    <rfmt sheetId="1" sqref="AL42" start="0" length="0">
      <dxf>
        <font>
          <sz val="12"/>
          <color theme="1"/>
          <name val="Calibri"/>
          <family val="2"/>
          <charset val="238"/>
          <scheme val="minor"/>
        </font>
      </dxf>
    </rfmt>
    <rfmt sheetId="1" sqref="AL43" start="0" length="0">
      <dxf>
        <font>
          <sz val="12"/>
          <color theme="1"/>
          <name val="Calibri"/>
          <family val="2"/>
          <charset val="238"/>
          <scheme val="minor"/>
        </font>
      </dxf>
    </rfmt>
    <rfmt sheetId="1" sqref="AL44" start="0" length="0">
      <dxf>
        <font>
          <sz val="12"/>
          <color theme="1"/>
          <name val="Calibri"/>
          <family val="2"/>
          <charset val="238"/>
          <scheme val="minor"/>
        </font>
      </dxf>
    </rfmt>
    <rfmt sheetId="1" sqref="AL45" start="0" length="0">
      <dxf>
        <font>
          <sz val="12"/>
          <color theme="1"/>
          <name val="Calibri"/>
          <family val="2"/>
          <charset val="238"/>
          <scheme val="minor"/>
        </font>
      </dxf>
    </rfmt>
    <rfmt sheetId="1" sqref="AL46" start="0" length="0">
      <dxf>
        <font>
          <sz val="12"/>
          <color theme="1"/>
          <name val="Calibri"/>
          <family val="2"/>
          <charset val="238"/>
          <scheme val="minor"/>
        </font>
      </dxf>
    </rfmt>
    <rfmt sheetId="1" sqref="AL47" start="0" length="0">
      <dxf>
        <font>
          <sz val="12"/>
          <color theme="1"/>
          <name val="Calibri"/>
          <family val="2"/>
          <charset val="238"/>
          <scheme val="minor"/>
        </font>
      </dxf>
    </rfmt>
    <rfmt sheetId="1" sqref="AL48" start="0" length="0">
      <dxf>
        <font>
          <sz val="12"/>
          <color theme="1"/>
          <name val="Calibri"/>
          <family val="2"/>
          <charset val="238"/>
          <scheme val="minor"/>
        </font>
      </dxf>
    </rfmt>
    <rfmt sheetId="1" sqref="AL49" start="0" length="0">
      <dxf>
        <font>
          <sz val="12"/>
          <color theme="1"/>
          <name val="Calibri"/>
          <family val="2"/>
          <charset val="238"/>
          <scheme val="minor"/>
        </font>
      </dxf>
    </rfmt>
    <rfmt sheetId="1" sqref="AL50" start="0" length="0">
      <dxf>
        <font>
          <sz val="12"/>
          <color theme="1"/>
          <name val="Calibri"/>
          <family val="2"/>
          <charset val="238"/>
          <scheme val="minor"/>
        </font>
      </dxf>
    </rfmt>
    <rfmt sheetId="1" sqref="AL51" start="0" length="0">
      <dxf>
        <font>
          <sz val="12"/>
          <color theme="1"/>
          <name val="Calibri"/>
          <family val="2"/>
          <charset val="238"/>
          <scheme val="minor"/>
        </font>
      </dxf>
    </rfmt>
    <rfmt sheetId="1" sqref="AL52" start="0" length="0">
      <dxf>
        <font>
          <sz val="12"/>
          <color theme="1"/>
          <name val="Calibri"/>
          <family val="2"/>
          <charset val="238"/>
          <scheme val="minor"/>
        </font>
      </dxf>
    </rfmt>
    <rfmt sheetId="1" sqref="AL53" start="0" length="0">
      <dxf>
        <font>
          <sz val="12"/>
          <color theme="1"/>
          <name val="Calibri"/>
          <family val="2"/>
          <charset val="238"/>
          <scheme val="minor"/>
        </font>
      </dxf>
    </rfmt>
    <rfmt sheetId="1" sqref="AL54" start="0" length="0">
      <dxf>
        <font>
          <sz val="12"/>
          <color theme="1"/>
          <name val="Calibri"/>
          <family val="2"/>
          <charset val="238"/>
          <scheme val="minor"/>
        </font>
      </dxf>
    </rfmt>
    <rfmt sheetId="1" sqref="AL55" start="0" length="0">
      <dxf>
        <font>
          <sz val="12"/>
          <color theme="1"/>
          <name val="Calibri"/>
          <family val="2"/>
          <charset val="238"/>
          <scheme val="minor"/>
        </font>
      </dxf>
    </rfmt>
    <rfmt sheetId="1" sqref="AL56" start="0" length="0">
      <dxf>
        <font>
          <sz val="12"/>
          <color theme="1"/>
          <name val="Calibri"/>
          <family val="2"/>
          <charset val="238"/>
          <scheme val="minor"/>
        </font>
      </dxf>
    </rfmt>
    <rfmt sheetId="1" sqref="AL57" start="0" length="0">
      <dxf>
        <font>
          <sz val="12"/>
          <color theme="1"/>
          <name val="Calibri"/>
          <family val="2"/>
          <charset val="238"/>
          <scheme val="minor"/>
        </font>
      </dxf>
    </rfmt>
    <rfmt sheetId="1" sqref="AL58" start="0" length="0">
      <dxf>
        <font>
          <sz val="12"/>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0" start="0" length="0">
      <dxf>
        <font>
          <sz val="12"/>
          <color theme="1"/>
          <name val="Calibri"/>
          <family val="2"/>
          <charset val="238"/>
          <scheme val="minor"/>
        </font>
      </dxf>
    </rfmt>
    <rfmt sheetId="1" sqref="AL61" start="0" length="0">
      <dxf>
        <font>
          <sz val="12"/>
          <color theme="1"/>
          <name val="Calibri"/>
          <family val="2"/>
          <charset val="238"/>
          <scheme val="minor"/>
        </font>
      </dxf>
    </rfmt>
    <rfmt sheetId="1" sqref="AL62" start="0" length="0">
      <dxf>
        <font>
          <sz val="12"/>
          <color theme="1"/>
          <name val="Calibri"/>
          <family val="2"/>
          <charset val="238"/>
          <scheme val="minor"/>
        </font>
      </dxf>
    </rfmt>
    <rfmt sheetId="1" sqref="AL63" start="0" length="0">
      <dxf>
        <font>
          <sz val="12"/>
          <color theme="1"/>
          <name val="Calibri"/>
          <family val="2"/>
          <charset val="238"/>
          <scheme val="minor"/>
        </font>
      </dxf>
    </rfmt>
    <rfmt sheetId="1" sqref="AL64" start="0" length="0">
      <dxf>
        <font>
          <sz val="12"/>
          <color theme="1"/>
          <name val="Calibri"/>
          <family val="2"/>
          <charset val="238"/>
          <scheme val="minor"/>
        </font>
      </dxf>
    </rfmt>
    <rfmt sheetId="1" sqref="AL65" start="0" length="0">
      <dxf>
        <font>
          <sz val="12"/>
          <color theme="1"/>
          <name val="Calibri"/>
          <family val="2"/>
          <charset val="238"/>
          <scheme val="minor"/>
        </font>
      </dxf>
    </rfmt>
    <rfmt sheetId="1" sqref="AL66" start="0" length="0">
      <dxf>
        <font>
          <sz val="12"/>
          <color theme="1"/>
          <name val="Calibri"/>
          <family val="2"/>
          <charset val="238"/>
          <scheme val="minor"/>
        </font>
        <numFmt numFmtId="4" formatCode="#,##0.00"/>
      </dxf>
    </rfmt>
    <rfmt sheetId="1" sqref="AL67" start="0" length="0">
      <dxf>
        <font>
          <sz val="12"/>
          <color theme="1"/>
          <name val="Calibri"/>
          <family val="2"/>
          <charset val="238"/>
          <scheme val="minor"/>
        </font>
      </dxf>
    </rfmt>
    <rfmt sheetId="1" sqref="AL68" start="0" length="0">
      <dxf>
        <font>
          <sz val="12"/>
          <color theme="1"/>
          <name val="Calibri"/>
          <family val="2"/>
          <charset val="238"/>
          <scheme val="minor"/>
        </font>
      </dxf>
    </rfmt>
    <rfmt sheetId="1" sqref="AL69" start="0" length="0">
      <dxf>
        <font>
          <sz val="12"/>
          <color theme="1"/>
          <name val="Calibri"/>
          <family val="2"/>
          <charset val="238"/>
          <scheme val="minor"/>
        </font>
      </dxf>
    </rfmt>
    <rfmt sheetId="1" sqref="AL70" start="0" length="0">
      <dxf>
        <font>
          <sz val="12"/>
          <color theme="1"/>
          <name val="Calibri"/>
          <family val="2"/>
          <charset val="238"/>
          <scheme val="minor"/>
        </font>
      </dxf>
    </rfmt>
    <rfmt sheetId="1" sqref="AL71" start="0" length="0">
      <dxf>
        <font>
          <sz val="12"/>
          <color theme="1"/>
          <name val="Calibri"/>
          <family val="2"/>
          <charset val="238"/>
          <scheme val="minor"/>
        </font>
      </dxf>
    </rfmt>
    <rfmt sheetId="1" sqref="AL72" start="0" length="0">
      <dxf>
        <font>
          <sz val="12"/>
          <color theme="1"/>
          <name val="Calibri"/>
          <family val="2"/>
          <charset val="238"/>
          <scheme val="minor"/>
        </font>
      </dxf>
    </rfmt>
    <rfmt sheetId="1" sqref="AL73" start="0" length="0">
      <dxf>
        <font>
          <sz val="12"/>
          <color theme="1"/>
          <name val="Calibri"/>
          <family val="2"/>
          <charset val="238"/>
          <scheme val="minor"/>
        </font>
      </dxf>
    </rfmt>
    <rfmt sheetId="1" sqref="AL74" start="0" length="0">
      <dxf>
        <font>
          <sz val="12"/>
          <color theme="1"/>
          <name val="Calibri"/>
          <family val="2"/>
          <charset val="238"/>
          <scheme val="minor"/>
        </font>
      </dxf>
    </rfmt>
    <rfmt sheetId="1" sqref="AL75" start="0" length="0">
      <dxf>
        <font>
          <sz val="12"/>
          <color theme="1"/>
          <name val="Calibri"/>
          <family val="2"/>
          <charset val="238"/>
          <scheme val="minor"/>
        </font>
      </dxf>
    </rfmt>
    <rfmt sheetId="1" sqref="AL76" start="0" length="0">
      <dxf>
        <font>
          <sz val="12"/>
          <color theme="1"/>
          <name val="Calibri"/>
          <family val="2"/>
          <charset val="238"/>
          <scheme val="minor"/>
        </font>
      </dxf>
    </rfmt>
    <rfmt sheetId="1" sqref="AL77" start="0" length="0">
      <dxf>
        <font>
          <sz val="12"/>
          <color theme="1"/>
          <name val="Calibri"/>
          <family val="2"/>
          <charset val="238"/>
          <scheme val="minor"/>
        </font>
      </dxf>
    </rfmt>
    <rfmt sheetId="1" sqref="AL78" start="0" length="0">
      <dxf>
        <font>
          <sz val="12"/>
          <color theme="1"/>
          <name val="Calibri"/>
          <family val="2"/>
          <charset val="238"/>
          <scheme val="minor"/>
        </font>
      </dxf>
    </rfmt>
    <rfmt sheetId="1" sqref="AL79" start="0" length="0">
      <dxf>
        <font>
          <sz val="12"/>
          <color theme="1"/>
          <name val="Calibri"/>
          <family val="2"/>
          <charset val="238"/>
          <scheme val="minor"/>
        </font>
      </dxf>
    </rfmt>
    <rfmt sheetId="1" sqref="AL80" start="0" length="0">
      <dxf>
        <font>
          <sz val="12"/>
          <color theme="1"/>
          <name val="Calibri"/>
          <family val="2"/>
          <charset val="238"/>
          <scheme val="minor"/>
        </font>
      </dxf>
    </rfmt>
    <rfmt sheetId="1" sqref="AL81" start="0" length="0">
      <dxf>
        <font>
          <sz val="12"/>
          <color theme="1"/>
          <name val="Calibri"/>
          <family val="2"/>
          <charset val="238"/>
          <scheme val="minor"/>
        </font>
      </dxf>
    </rfmt>
    <rfmt sheetId="1" sqref="AL82" start="0" length="0">
      <dxf>
        <font>
          <sz val="12"/>
          <color theme="1"/>
          <name val="Calibri"/>
          <family val="2"/>
          <charset val="238"/>
          <scheme val="minor"/>
        </font>
      </dxf>
    </rfmt>
    <rfmt sheetId="1" sqref="AL83" start="0" length="0">
      <dxf>
        <font>
          <sz val="12"/>
          <color theme="1"/>
          <name val="Calibri"/>
          <family val="2"/>
          <charset val="238"/>
          <scheme val="minor"/>
        </font>
      </dxf>
    </rfmt>
    <rfmt sheetId="1" sqref="AL84" start="0" length="0">
      <dxf>
        <font>
          <sz val="12"/>
          <color theme="1"/>
          <name val="Calibri"/>
          <family val="2"/>
          <charset val="238"/>
          <scheme val="minor"/>
        </font>
      </dxf>
    </rfmt>
    <rfmt sheetId="1" sqref="AL8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86" start="0" length="0">
      <dxf>
        <font>
          <sz val="12"/>
          <color theme="1"/>
          <name val="Calibri"/>
          <family val="2"/>
          <charset val="238"/>
          <scheme val="minor"/>
        </font>
      </dxf>
    </rfmt>
    <rfmt sheetId="1" sqref="AL87" start="0" length="0">
      <dxf>
        <font>
          <sz val="12"/>
          <color theme="1"/>
          <name val="Calibri"/>
          <family val="2"/>
          <charset val="238"/>
          <scheme val="minor"/>
        </font>
      </dxf>
    </rfmt>
    <rfmt sheetId="1" sqref="AL88" start="0" length="0">
      <dxf>
        <font>
          <sz val="12"/>
          <color theme="1"/>
          <name val="Calibri"/>
          <family val="2"/>
          <charset val="238"/>
          <scheme val="minor"/>
        </font>
      </dxf>
    </rfmt>
    <rfmt sheetId="1" sqref="AL89" start="0" length="0">
      <dxf>
        <font>
          <sz val="12"/>
          <color theme="1"/>
          <name val="Calibri"/>
          <family val="2"/>
          <charset val="238"/>
          <scheme val="minor"/>
        </font>
      </dxf>
    </rfmt>
    <rfmt sheetId="1" sqref="AL90" start="0" length="0">
      <dxf>
        <font>
          <sz val="12"/>
          <color theme="1"/>
          <name val="Calibri"/>
          <family val="2"/>
          <charset val="238"/>
          <scheme val="minor"/>
        </font>
        <alignment vertical="top" wrapText="1"/>
      </dxf>
    </rfmt>
    <rfmt sheetId="1" sqref="AL91" start="0" length="0">
      <dxf>
        <font>
          <sz val="12"/>
          <color theme="1"/>
          <name val="Calibri"/>
          <family val="2"/>
          <charset val="238"/>
          <scheme val="minor"/>
        </font>
      </dxf>
    </rfmt>
    <rfmt sheetId="1" sqref="AL92" start="0" length="0">
      <dxf>
        <font>
          <sz val="12"/>
          <color theme="1"/>
          <name val="Calibri"/>
          <family val="2"/>
          <charset val="238"/>
          <scheme val="minor"/>
        </font>
      </dxf>
    </rfmt>
    <rfmt sheetId="1" sqref="AL93" start="0" length="0">
      <dxf>
        <font>
          <sz val="12"/>
          <color theme="1"/>
          <name val="Calibri"/>
          <family val="2"/>
          <charset val="238"/>
          <scheme val="minor"/>
        </font>
      </dxf>
    </rfmt>
    <rfmt sheetId="1" sqref="AL94" start="0" length="0">
      <dxf>
        <font>
          <sz val="12"/>
          <color theme="1"/>
          <name val="Calibri"/>
          <family val="2"/>
          <charset val="238"/>
          <scheme val="minor"/>
        </font>
      </dxf>
    </rfmt>
    <rfmt sheetId="1" sqref="AL95" start="0" length="0">
      <dxf>
        <font>
          <sz val="12"/>
          <color theme="1"/>
          <name val="Calibri"/>
          <family val="2"/>
          <charset val="238"/>
          <scheme val="minor"/>
        </font>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2"/>
          <color theme="1"/>
          <name val="Calibri"/>
          <family val="2"/>
          <charset val="238"/>
          <scheme val="minor"/>
        </font>
      </dxf>
    </rfmt>
    <rfmt sheetId="1" sqref="AL99" start="0" length="0">
      <dxf>
        <font>
          <sz val="12"/>
          <color theme="1"/>
          <name val="Calibri"/>
          <family val="2"/>
          <charset val="238"/>
          <scheme val="minor"/>
        </font>
      </dxf>
    </rfmt>
    <rfmt sheetId="1" sqref="AL100" start="0" length="0">
      <dxf>
        <font>
          <sz val="12"/>
          <color theme="1"/>
          <name val="Calibri"/>
          <family val="2"/>
          <charset val="238"/>
          <scheme val="minor"/>
        </font>
      </dxf>
    </rfmt>
    <rfmt sheetId="1" sqref="AL101" start="0" length="0">
      <dxf>
        <font>
          <sz val="12"/>
          <color theme="1"/>
          <name val="Calibri"/>
          <family val="2"/>
          <charset val="238"/>
          <scheme val="minor"/>
        </font>
      </dxf>
    </rfmt>
    <rfmt sheetId="1" sqref="AL102" start="0" length="0">
      <dxf>
        <font>
          <sz val="12"/>
          <color theme="1"/>
          <name val="Calibri"/>
          <family val="2"/>
          <charset val="238"/>
          <scheme val="minor"/>
        </font>
      </dxf>
    </rfmt>
    <rfmt sheetId="1" sqref="AL103" start="0" length="0">
      <dxf>
        <font>
          <sz val="12"/>
          <color theme="1"/>
          <name val="Calibri"/>
          <family val="2"/>
          <charset val="238"/>
          <scheme val="minor"/>
        </font>
      </dxf>
    </rfmt>
    <rfmt sheetId="1" sqref="AL104" start="0" length="0">
      <dxf>
        <font>
          <sz val="12"/>
          <color theme="1"/>
          <name val="Calibri"/>
          <family val="2"/>
          <charset val="238"/>
          <scheme val="minor"/>
        </font>
      </dxf>
    </rfmt>
    <rfmt sheetId="1" sqref="AL105" start="0" length="0">
      <dxf>
        <font>
          <sz val="12"/>
          <color theme="1"/>
          <name val="Calibri"/>
          <family val="2"/>
          <charset val="238"/>
          <scheme val="minor"/>
        </font>
      </dxf>
    </rfmt>
    <rfmt sheetId="1" sqref="AL106" start="0" length="0">
      <dxf>
        <font>
          <sz val="12"/>
          <color theme="1"/>
          <name val="Calibri"/>
          <family val="2"/>
          <charset val="238"/>
          <scheme val="minor"/>
        </font>
      </dxf>
    </rfmt>
    <rfmt sheetId="1" sqref="AL107" start="0" length="0">
      <dxf>
        <font>
          <sz val="12"/>
          <color theme="1"/>
          <name val="Calibri"/>
          <family val="2"/>
          <charset val="238"/>
          <scheme val="minor"/>
        </font>
      </dxf>
    </rfmt>
    <rfmt sheetId="1" sqref="AL108" start="0" length="0">
      <dxf>
        <font>
          <sz val="12"/>
          <color theme="1"/>
          <name val="Calibri"/>
          <family val="2"/>
          <charset val="238"/>
          <scheme val="minor"/>
        </font>
      </dxf>
    </rfmt>
    <rfmt sheetId="1" sqref="AL109" start="0" length="0">
      <dxf>
        <font>
          <sz val="12"/>
          <color theme="1"/>
          <name val="Calibri"/>
          <family val="2"/>
          <charset val="238"/>
          <scheme val="minor"/>
        </font>
      </dxf>
    </rfmt>
    <rfmt sheetId="1" sqref="AL110" start="0" length="0">
      <dxf>
        <font>
          <sz val="12"/>
          <color theme="1"/>
          <name val="Calibri"/>
          <family val="2"/>
          <charset val="238"/>
          <scheme val="minor"/>
        </font>
      </dxf>
    </rfmt>
    <rfmt sheetId="1" sqref="AL111" start="0" length="0">
      <dxf>
        <font>
          <sz val="12"/>
          <color theme="1"/>
          <name val="Calibri"/>
          <family val="2"/>
          <charset val="238"/>
          <scheme val="minor"/>
        </font>
      </dxf>
    </rfmt>
    <rfmt sheetId="1" sqref="AL112" start="0" length="0">
      <dxf>
        <font>
          <sz val="12"/>
          <color theme="1"/>
          <name val="Calibri"/>
          <family val="2"/>
          <charset val="238"/>
          <scheme val="minor"/>
        </font>
      </dxf>
    </rfmt>
    <rfmt sheetId="1" sqref="AL113" start="0" length="0">
      <dxf>
        <font>
          <sz val="12"/>
          <color theme="1"/>
          <name val="Calibri"/>
          <family val="2"/>
          <charset val="238"/>
          <scheme val="minor"/>
        </font>
      </dxf>
    </rfmt>
    <rfmt sheetId="1" sqref="AL114" start="0" length="0">
      <dxf>
        <font>
          <sz val="12"/>
          <color theme="1"/>
          <name val="Calibri"/>
          <family val="2"/>
          <charset val="238"/>
          <scheme val="minor"/>
        </font>
      </dxf>
    </rfmt>
    <rfmt sheetId="1" sqref="AL115" start="0" length="0">
      <dxf>
        <font>
          <sz val="12"/>
          <color theme="1"/>
          <name val="Calibri"/>
          <family val="2"/>
          <charset val="238"/>
          <scheme val="minor"/>
        </font>
      </dxf>
    </rfmt>
    <rfmt sheetId="1" sqref="AL116" start="0" length="0">
      <dxf>
        <font>
          <sz val="12"/>
          <color theme="1"/>
          <name val="Calibri"/>
          <family val="2"/>
          <charset val="238"/>
          <scheme val="minor"/>
        </font>
      </dxf>
    </rfmt>
    <rfmt sheetId="1" sqref="AL117" start="0" length="0">
      <dxf>
        <font>
          <sz val="12"/>
          <color theme="1"/>
          <name val="Calibri"/>
          <family val="2"/>
          <charset val="238"/>
          <scheme val="minor"/>
        </font>
      </dxf>
    </rfmt>
    <rfmt sheetId="1" sqref="AL118" start="0" length="0">
      <dxf>
        <font>
          <sz val="12"/>
          <color theme="1"/>
          <name val="Calibri"/>
          <family val="2"/>
          <charset val="238"/>
          <scheme val="minor"/>
        </font>
      </dxf>
    </rfmt>
    <rfmt sheetId="1" sqref="AL119" start="0" length="0">
      <dxf>
        <font>
          <sz val="12"/>
          <color theme="1"/>
          <name val="Calibri"/>
          <family val="2"/>
          <charset val="238"/>
          <scheme val="minor"/>
        </font>
      </dxf>
    </rfmt>
    <rfmt sheetId="1" sqref="AL120" start="0" length="0">
      <dxf>
        <font>
          <sz val="12"/>
          <color theme="1"/>
          <name val="Calibri"/>
          <family val="2"/>
          <charset val="238"/>
          <scheme val="minor"/>
        </font>
      </dxf>
    </rfmt>
    <rfmt sheetId="1" sqref="AL121" start="0" length="0">
      <dxf>
        <font>
          <sz val="12"/>
          <color theme="1"/>
          <name val="Calibri"/>
          <family val="2"/>
          <charset val="238"/>
          <scheme val="minor"/>
        </font>
      </dxf>
    </rfmt>
    <rfmt sheetId="1" sqref="AL122" start="0" length="0">
      <dxf>
        <font>
          <sz val="12"/>
          <color theme="1"/>
          <name val="Calibri"/>
          <family val="2"/>
          <charset val="238"/>
          <scheme val="minor"/>
        </font>
      </dxf>
    </rfmt>
    <rfmt sheetId="1" sqref="AL123" start="0" length="0">
      <dxf>
        <font>
          <sz val="12"/>
          <color theme="1"/>
          <name val="Calibri"/>
          <family val="2"/>
          <charset val="238"/>
          <scheme val="minor"/>
        </font>
      </dxf>
    </rfmt>
    <rfmt sheetId="1" sqref="AL124" start="0" length="0">
      <dxf>
        <font>
          <sz val="12"/>
          <color theme="1"/>
          <name val="Calibri"/>
          <family val="2"/>
          <charset val="238"/>
          <scheme val="minor"/>
        </font>
      </dxf>
    </rfmt>
    <rfmt sheetId="1" sqref="AL125" start="0" length="0">
      <dxf>
        <font>
          <sz val="12"/>
          <color theme="1"/>
          <name val="Calibri"/>
          <family val="2"/>
          <charset val="238"/>
          <scheme val="minor"/>
        </font>
      </dxf>
    </rfmt>
    <rfmt sheetId="1" sqref="AL126" start="0" length="0">
      <dxf>
        <font>
          <sz val="12"/>
          <color theme="1"/>
          <name val="Calibri"/>
          <family val="2"/>
          <charset val="238"/>
          <scheme val="minor"/>
        </font>
      </dxf>
    </rfmt>
    <rfmt sheetId="1" sqref="AL127" start="0" length="0">
      <dxf>
        <font>
          <sz val="12"/>
          <color theme="1"/>
          <name val="Calibri"/>
          <family val="2"/>
          <charset val="238"/>
          <scheme val="minor"/>
        </font>
      </dxf>
    </rfmt>
    <rfmt sheetId="1" sqref="AL128" start="0" length="0">
      <dxf>
        <font>
          <sz val="12"/>
          <color theme="1"/>
          <name val="Calibri"/>
          <family val="2"/>
          <charset val="238"/>
          <scheme val="minor"/>
        </font>
      </dxf>
    </rfmt>
    <rfmt sheetId="1" sqref="AL129" start="0" length="0">
      <dxf>
        <font>
          <sz val="12"/>
          <color theme="1"/>
          <name val="Calibri"/>
          <family val="2"/>
          <charset val="238"/>
          <scheme val="minor"/>
        </font>
      </dxf>
    </rfmt>
    <rfmt sheetId="1" sqref="AL130" start="0" length="0">
      <dxf>
        <font>
          <sz val="12"/>
          <color theme="1"/>
          <name val="Calibri"/>
          <family val="2"/>
          <charset val="238"/>
          <scheme val="minor"/>
        </font>
      </dxf>
    </rfmt>
    <rfmt sheetId="1" sqref="AL131" start="0" length="0">
      <dxf>
        <font>
          <sz val="12"/>
          <color theme="1"/>
          <name val="Calibri"/>
          <family val="2"/>
          <charset val="238"/>
          <scheme val="minor"/>
        </font>
        <alignment vertical="top" wrapText="1"/>
      </dxf>
    </rfmt>
    <rfmt sheetId="1" sqref="AL132" start="0" length="0">
      <dxf>
        <font>
          <sz val="12"/>
          <color theme="1"/>
          <name val="Calibri"/>
          <family val="2"/>
          <charset val="238"/>
          <scheme val="minor"/>
        </font>
      </dxf>
    </rfmt>
    <rfmt sheetId="1" sqref="AL133" start="0" length="0">
      <dxf>
        <font>
          <sz val="12"/>
          <color theme="1"/>
          <name val="Calibri"/>
          <family val="2"/>
          <charset val="238"/>
          <scheme val="minor"/>
        </font>
      </dxf>
    </rfmt>
    <rfmt sheetId="1" sqref="AL134" start="0" length="0">
      <dxf>
        <font>
          <sz val="12"/>
          <color theme="1"/>
          <name val="Calibri"/>
          <family val="2"/>
          <charset val="238"/>
          <scheme val="minor"/>
        </font>
      </dxf>
    </rfmt>
    <rfmt sheetId="1" sqref="AL135" start="0" length="0">
      <dxf>
        <font>
          <sz val="12"/>
          <color theme="1"/>
          <name val="Calibri"/>
          <family val="2"/>
          <charset val="238"/>
          <scheme val="minor"/>
        </font>
      </dxf>
    </rfmt>
    <rfmt sheetId="1" sqref="AL136" start="0" length="0">
      <dxf>
        <font>
          <sz val="12"/>
          <color theme="1"/>
          <name val="Calibri"/>
          <family val="2"/>
          <charset val="238"/>
          <scheme val="minor"/>
        </font>
      </dxf>
    </rfmt>
    <rfmt sheetId="1" sqref="AL137" start="0" length="0">
      <dxf>
        <font>
          <sz val="12"/>
          <color theme="1"/>
          <name val="Calibri"/>
          <family val="2"/>
          <charset val="238"/>
          <scheme val="minor"/>
        </font>
      </dxf>
    </rfmt>
    <rfmt sheetId="1" sqref="AL138" start="0" length="0">
      <dxf>
        <font>
          <sz val="12"/>
          <color theme="1"/>
          <name val="Calibri"/>
          <family val="2"/>
          <charset val="238"/>
          <scheme val="minor"/>
        </font>
      </dxf>
    </rfmt>
    <rfmt sheetId="1" sqref="AL139" start="0" length="0">
      <dxf>
        <font>
          <sz val="12"/>
          <color theme="1"/>
          <name val="Calibri"/>
          <family val="2"/>
          <charset val="238"/>
          <scheme val="minor"/>
        </font>
      </dxf>
    </rfmt>
    <rfmt sheetId="1" sqref="AL140" start="0" length="0">
      <dxf>
        <font>
          <sz val="12"/>
          <color theme="1"/>
          <name val="Calibri"/>
          <family val="2"/>
          <charset val="238"/>
          <scheme val="minor"/>
        </font>
      </dxf>
    </rfmt>
    <rfmt sheetId="1" sqref="AL141" start="0" length="0">
      <dxf>
        <font>
          <sz val="12"/>
          <color theme="1"/>
          <name val="Calibri"/>
          <family val="2"/>
          <charset val="238"/>
          <scheme val="minor"/>
        </font>
      </dxf>
    </rfmt>
    <rfmt sheetId="1" sqref="AL142" start="0" length="0">
      <dxf>
        <font>
          <sz val="12"/>
          <color theme="1"/>
          <name val="Calibri"/>
          <family val="2"/>
          <charset val="238"/>
          <scheme val="minor"/>
        </font>
      </dxf>
    </rfmt>
    <rfmt sheetId="1" sqref="AL143" start="0" length="0">
      <dxf>
        <font>
          <sz val="12"/>
          <color theme="1"/>
          <name val="Calibri"/>
          <family val="2"/>
          <charset val="238"/>
          <scheme val="minor"/>
        </font>
      </dxf>
    </rfmt>
    <rfmt sheetId="1" sqref="AL144" start="0" length="0">
      <dxf>
        <font>
          <sz val="12"/>
          <color theme="1"/>
          <name val="Calibri"/>
          <family val="2"/>
          <charset val="238"/>
          <scheme val="minor"/>
        </font>
      </dxf>
    </rfmt>
    <rfmt sheetId="1" sqref="AL145" start="0" length="0">
      <dxf>
        <font>
          <sz val="12"/>
          <color theme="1"/>
          <name val="Calibri"/>
          <family val="2"/>
          <charset val="238"/>
          <scheme val="minor"/>
        </font>
      </dxf>
    </rfmt>
    <rfmt sheetId="1" sqref="AL146" start="0" length="0">
      <dxf>
        <font>
          <sz val="12"/>
          <color theme="1"/>
          <name val="Calibri"/>
          <family val="2"/>
          <charset val="238"/>
          <scheme val="minor"/>
        </font>
      </dxf>
    </rfmt>
    <rfmt sheetId="1" sqref="AL147" start="0" length="0">
      <dxf>
        <font>
          <sz val="12"/>
          <color theme="1"/>
          <name val="Calibri"/>
          <family val="2"/>
          <charset val="238"/>
          <scheme val="minor"/>
        </font>
      </dxf>
    </rfmt>
    <rfmt sheetId="1" sqref="AL148" start="0" length="0">
      <dxf>
        <font>
          <sz val="12"/>
          <color theme="1"/>
          <name val="Calibri"/>
          <family val="2"/>
          <charset val="238"/>
          <scheme val="minor"/>
        </font>
      </dxf>
    </rfmt>
    <rfmt sheetId="1" sqref="AL149" start="0" length="0">
      <dxf>
        <font>
          <sz val="12"/>
          <color theme="1"/>
          <name val="Calibri"/>
          <family val="2"/>
          <charset val="238"/>
          <scheme val="minor"/>
        </font>
      </dxf>
    </rfmt>
    <rfmt sheetId="1" sqref="AL150" start="0" length="0">
      <dxf>
        <font>
          <sz val="12"/>
          <color theme="1"/>
          <name val="Calibri"/>
          <family val="2"/>
          <charset val="238"/>
          <scheme val="minor"/>
        </font>
      </dxf>
    </rfmt>
    <rfmt sheetId="1" sqref="AL151" start="0" length="0">
      <dxf>
        <font>
          <sz val="12"/>
          <color theme="1"/>
          <name val="Calibri"/>
          <family val="2"/>
          <charset val="238"/>
          <scheme val="minor"/>
        </font>
      </dxf>
    </rfmt>
    <rfmt sheetId="1" sqref="AL152" start="0" length="0">
      <dxf>
        <font>
          <sz val="12"/>
          <color theme="1"/>
          <name val="Calibri"/>
          <family val="2"/>
          <charset val="238"/>
          <scheme val="minor"/>
        </font>
      </dxf>
    </rfmt>
    <rfmt sheetId="1" sqref="AL153" start="0" length="0">
      <dxf>
        <font>
          <sz val="12"/>
          <color theme="1"/>
          <name val="Calibri"/>
          <family val="2"/>
          <charset val="238"/>
          <scheme val="minor"/>
        </font>
      </dxf>
    </rfmt>
    <rfmt sheetId="1" sqref="AL154" start="0" length="0">
      <dxf>
        <font>
          <sz val="12"/>
          <color theme="1"/>
          <name val="Calibri"/>
          <family val="2"/>
          <charset val="238"/>
          <scheme val="minor"/>
        </font>
      </dxf>
    </rfmt>
    <rfmt sheetId="1" sqref="AL155" start="0" length="0">
      <dxf>
        <font>
          <sz val="12"/>
          <color theme="1"/>
          <name val="Calibri"/>
          <family val="2"/>
          <charset val="238"/>
          <scheme val="minor"/>
        </font>
      </dxf>
    </rfmt>
    <rfmt sheetId="1" sqref="AL156" start="0" length="0">
      <dxf>
        <font>
          <sz val="12"/>
          <color theme="1"/>
          <name val="Calibri"/>
          <family val="2"/>
          <charset val="238"/>
          <scheme val="minor"/>
        </font>
      </dxf>
    </rfmt>
    <rfmt sheetId="1" sqref="AL157" start="0" length="0">
      <dxf>
        <font>
          <sz val="12"/>
          <color theme="1"/>
          <name val="Calibri"/>
          <family val="2"/>
          <charset val="238"/>
          <scheme val="minor"/>
        </font>
      </dxf>
    </rfmt>
    <rfmt sheetId="1" sqref="AL158" start="0" length="0">
      <dxf>
        <font>
          <sz val="12"/>
          <color theme="1"/>
          <name val="Calibri"/>
          <family val="2"/>
          <charset val="238"/>
          <scheme val="minor"/>
        </font>
      </dxf>
    </rfmt>
    <rfmt sheetId="1" sqref="AL159" start="0" length="0">
      <dxf>
        <font>
          <sz val="12"/>
          <color theme="1"/>
          <name val="Calibri"/>
          <family val="2"/>
          <charset val="238"/>
          <scheme val="minor"/>
        </font>
      </dxf>
    </rfmt>
    <rfmt sheetId="1" sqref="AL160" start="0" length="0">
      <dxf>
        <font>
          <sz val="12"/>
          <color theme="0"/>
          <name val="Calibri"/>
          <family val="2"/>
          <charset val="238"/>
          <scheme val="minor"/>
        </font>
      </dxf>
    </rfmt>
    <rfmt sheetId="1" sqref="AL161" start="0" length="0">
      <dxf>
        <font>
          <sz val="12"/>
          <color theme="0"/>
          <name val="Calibri"/>
          <family val="2"/>
          <charset val="238"/>
          <scheme val="minor"/>
        </font>
      </dxf>
    </rfmt>
    <rfmt sheetId="1" sqref="AL162" start="0" length="0">
      <dxf>
        <font>
          <sz val="12"/>
          <color theme="0"/>
          <name val="Calibri"/>
          <family val="2"/>
          <charset val="238"/>
          <scheme val="minor"/>
        </font>
      </dxf>
    </rfmt>
    <rfmt sheetId="1" sqref="AL163" start="0" length="0">
      <dxf>
        <font>
          <sz val="12"/>
          <color theme="0"/>
          <name val="Calibri"/>
          <family val="2"/>
          <charset val="238"/>
          <scheme val="minor"/>
        </font>
      </dxf>
    </rfmt>
    <rfmt sheetId="1" sqref="AL164" start="0" length="0">
      <dxf>
        <font>
          <sz val="12"/>
          <color theme="1"/>
          <name val="Calibri"/>
          <family val="2"/>
          <charset val="238"/>
          <scheme val="minor"/>
        </font>
      </dxf>
    </rfmt>
    <rfmt sheetId="1" sqref="AL165" start="0" length="0">
      <dxf>
        <font>
          <sz val="12"/>
          <color theme="1"/>
          <name val="Calibri"/>
          <family val="2"/>
          <charset val="238"/>
          <scheme val="minor"/>
        </font>
      </dxf>
    </rfmt>
    <rfmt sheetId="1" sqref="AL166" start="0" length="0">
      <dxf>
        <font>
          <sz val="12"/>
          <color theme="1"/>
          <name val="Calibri"/>
          <family val="2"/>
          <charset val="238"/>
          <scheme val="minor"/>
        </font>
      </dxf>
    </rfmt>
    <rfmt sheetId="1" sqref="AL167" start="0" length="0">
      <dxf>
        <font>
          <sz val="12"/>
          <color theme="1"/>
          <name val="Calibri"/>
          <family val="2"/>
          <charset val="238"/>
          <scheme val="minor"/>
        </font>
      </dxf>
    </rfmt>
    <rfmt sheetId="1" sqref="AL168" start="0" length="0">
      <dxf>
        <font>
          <sz val="12"/>
          <color theme="1"/>
          <name val="Calibri"/>
          <family val="2"/>
          <charset val="238"/>
          <scheme val="minor"/>
        </font>
      </dxf>
    </rfmt>
    <rfmt sheetId="1" sqref="AL169" start="0" length="0">
      <dxf>
        <font>
          <sz val="12"/>
          <color theme="1"/>
          <name val="Calibri"/>
          <family val="2"/>
          <charset val="238"/>
          <scheme val="minor"/>
        </font>
      </dxf>
    </rfmt>
    <rfmt sheetId="1" sqref="AL170" start="0" length="0">
      <dxf>
        <font>
          <sz val="12"/>
          <color theme="1"/>
          <name val="Calibri"/>
          <family val="2"/>
          <charset val="238"/>
          <scheme val="minor"/>
        </font>
      </dxf>
    </rfmt>
    <rfmt sheetId="1" sqref="AL171" start="0" length="0">
      <dxf>
        <font>
          <sz val="12"/>
          <color theme="0"/>
          <name val="Calibri"/>
          <family val="2"/>
          <charset val="238"/>
          <scheme val="minor"/>
        </font>
      </dxf>
    </rfmt>
    <rfmt sheetId="1" sqref="AL172" start="0" length="0">
      <dxf>
        <font>
          <sz val="12"/>
          <color theme="0"/>
          <name val="Calibri"/>
          <family val="2"/>
          <charset val="238"/>
          <scheme val="minor"/>
        </font>
      </dxf>
    </rfmt>
    <rfmt sheetId="1" sqref="AL173" start="0" length="0">
      <dxf>
        <font>
          <sz val="12"/>
          <color theme="0"/>
          <name val="Calibri"/>
          <family val="2"/>
          <charset val="238"/>
          <scheme val="minor"/>
        </font>
      </dxf>
    </rfmt>
    <rfmt sheetId="1" sqref="AL174" start="0" length="0">
      <dxf>
        <font>
          <sz val="12"/>
          <color theme="0"/>
          <name val="Calibri"/>
          <family val="2"/>
          <charset val="238"/>
          <scheme val="minor"/>
        </font>
      </dxf>
    </rfmt>
    <rfmt sheetId="1" sqref="AL175" start="0" length="0">
      <dxf>
        <font>
          <sz val="12"/>
          <color theme="1"/>
          <name val="Calibri"/>
          <family val="2"/>
          <charset val="238"/>
          <scheme val="minor"/>
        </font>
      </dxf>
    </rfmt>
    <rfmt sheetId="1" sqref="AL176" start="0" length="0">
      <dxf>
        <font>
          <sz val="12"/>
          <color theme="1"/>
          <name val="Calibri"/>
          <family val="2"/>
          <charset val="238"/>
          <scheme val="minor"/>
        </font>
      </dxf>
    </rfmt>
    <rfmt sheetId="1" sqref="AL177" start="0" length="0">
      <dxf>
        <font>
          <sz val="12"/>
          <color theme="1"/>
          <name val="Calibri"/>
          <family val="2"/>
          <charset val="238"/>
          <scheme val="minor"/>
        </font>
      </dxf>
    </rfmt>
    <rfmt sheetId="1" sqref="AL178" start="0" length="0">
      <dxf>
        <font>
          <sz val="12"/>
          <color theme="1"/>
          <name val="Calibri"/>
          <family val="2"/>
          <charset val="238"/>
          <scheme val="minor"/>
        </font>
      </dxf>
    </rfmt>
    <rfmt sheetId="1" sqref="AL179" start="0" length="0">
      <dxf>
        <font>
          <sz val="12"/>
          <color theme="1"/>
          <name val="Calibri"/>
          <family val="2"/>
          <charset val="238"/>
          <scheme val="minor"/>
        </font>
      </dxf>
    </rfmt>
    <rfmt sheetId="1" sqref="AL180" start="0" length="0">
      <dxf>
        <font>
          <sz val="12"/>
          <color theme="1"/>
          <name val="Calibri"/>
          <family val="2"/>
          <charset val="238"/>
          <scheme val="minor"/>
        </font>
      </dxf>
    </rfmt>
    <rfmt sheetId="1" sqref="AL181" start="0" length="0">
      <dxf>
        <font>
          <sz val="12"/>
          <color theme="1"/>
          <name val="Calibri"/>
          <family val="2"/>
          <charset val="238"/>
          <scheme val="minor"/>
        </font>
      </dxf>
    </rfmt>
    <rfmt sheetId="1" sqref="AL182" start="0" length="0">
      <dxf>
        <font>
          <sz val="12"/>
          <color theme="1"/>
          <name val="Calibri"/>
          <family val="2"/>
          <charset val="238"/>
          <scheme val="minor"/>
        </font>
      </dxf>
    </rfmt>
    <rfmt sheetId="1" sqref="AL183" start="0" length="0">
      <dxf>
        <font>
          <sz val="12"/>
          <color theme="1"/>
          <name val="Calibri"/>
          <family val="2"/>
          <charset val="238"/>
          <scheme val="minor"/>
        </font>
      </dxf>
    </rfmt>
    <rfmt sheetId="1" sqref="AL184" start="0" length="0">
      <dxf>
        <font>
          <sz val="12"/>
          <color theme="1"/>
          <name val="Calibri"/>
          <family val="2"/>
          <charset val="238"/>
          <scheme val="minor"/>
        </font>
      </dxf>
    </rfmt>
    <rfmt sheetId="1" sqref="AL185" start="0" length="0">
      <dxf>
        <font>
          <sz val="12"/>
          <color theme="1"/>
          <name val="Calibri"/>
          <family val="2"/>
          <charset val="238"/>
          <scheme val="minor"/>
        </font>
      </dxf>
    </rfmt>
    <rfmt sheetId="1" sqref="AL186" start="0" length="0">
      <dxf>
        <font>
          <sz val="12"/>
          <color theme="1"/>
          <name val="Calibri"/>
          <family val="2"/>
          <charset val="238"/>
          <scheme val="minor"/>
        </font>
      </dxf>
    </rfmt>
    <rfmt sheetId="1" sqref="AL187" start="0" length="0">
      <dxf>
        <font>
          <sz val="12"/>
          <color theme="1"/>
          <name val="Calibri"/>
          <family val="2"/>
          <charset val="238"/>
          <scheme val="minor"/>
        </font>
      </dxf>
    </rfmt>
    <rfmt sheetId="1" sqref="AL188" start="0" length="0">
      <dxf>
        <font>
          <sz val="12"/>
          <color theme="1"/>
          <name val="Calibri"/>
          <family val="2"/>
          <charset val="238"/>
          <scheme val="minor"/>
        </font>
      </dxf>
    </rfmt>
    <rfmt sheetId="1" sqref="AL189" start="0" length="0">
      <dxf>
        <font>
          <sz val="12"/>
          <color theme="1"/>
          <name val="Calibri"/>
          <family val="2"/>
          <charset val="238"/>
          <scheme val="minor"/>
        </font>
      </dxf>
    </rfmt>
    <rfmt sheetId="1" sqref="AL190" start="0" length="0">
      <dxf>
        <font>
          <sz val="12"/>
          <color theme="1"/>
          <name val="Calibri"/>
          <family val="2"/>
          <charset val="238"/>
          <scheme val="minor"/>
        </font>
      </dxf>
    </rfmt>
    <rfmt sheetId="1" sqref="AL191" start="0" length="0">
      <dxf>
        <font>
          <sz val="12"/>
          <color theme="1"/>
          <name val="Calibri"/>
          <family val="2"/>
          <charset val="238"/>
          <scheme val="minor"/>
        </font>
      </dxf>
    </rfmt>
    <rfmt sheetId="1" sqref="AL192" start="0" length="0">
      <dxf>
        <font>
          <sz val="12"/>
          <color theme="1"/>
          <name val="Calibri"/>
          <family val="2"/>
          <charset val="238"/>
          <scheme val="minor"/>
        </font>
      </dxf>
    </rfmt>
    <rfmt sheetId="1" sqref="AL193" start="0" length="0">
      <dxf>
        <font>
          <sz val="12"/>
          <color theme="1"/>
          <name val="Calibri"/>
          <family val="2"/>
          <charset val="238"/>
          <scheme val="minor"/>
        </font>
      </dxf>
    </rfmt>
    <rfmt sheetId="1" sqref="AL194" start="0" length="0">
      <dxf>
        <font>
          <sz val="12"/>
          <color theme="1"/>
          <name val="Calibri"/>
          <family val="2"/>
          <charset val="238"/>
          <scheme val="minor"/>
        </font>
      </dxf>
    </rfmt>
    <rfmt sheetId="1" sqref="AL195" start="0" length="0">
      <dxf>
        <font>
          <sz val="12"/>
          <color theme="1"/>
          <name val="Calibri"/>
          <family val="2"/>
          <charset val="238"/>
          <scheme val="minor"/>
        </font>
      </dxf>
    </rfmt>
    <rfmt sheetId="1" sqref="AL196" start="0" length="0">
      <dxf>
        <font>
          <sz val="12"/>
          <color theme="1"/>
          <name val="Calibri"/>
          <family val="2"/>
          <charset val="238"/>
          <scheme val="minor"/>
        </font>
      </dxf>
    </rfmt>
    <rfmt sheetId="1" sqref="AL197" start="0" length="0">
      <dxf>
        <font>
          <sz val="12"/>
          <color theme="1"/>
          <name val="Calibri"/>
          <family val="2"/>
          <charset val="238"/>
          <scheme val="minor"/>
        </font>
      </dxf>
    </rfmt>
    <rfmt sheetId="1" sqref="AL198" start="0" length="0">
      <dxf>
        <font>
          <sz val="12"/>
          <color theme="1"/>
          <name val="Calibri"/>
          <family val="2"/>
          <charset val="238"/>
          <scheme val="minor"/>
        </font>
      </dxf>
    </rfmt>
    <rfmt sheetId="1" sqref="AL199" start="0" length="0">
      <dxf>
        <font>
          <sz val="12"/>
          <color theme="1"/>
          <name val="Calibri"/>
          <family val="2"/>
          <charset val="238"/>
          <scheme val="minor"/>
        </font>
      </dxf>
    </rfmt>
    <rfmt sheetId="1" sqref="AL200" start="0" length="0">
      <dxf>
        <font>
          <sz val="12"/>
          <color theme="1"/>
          <name val="Calibri"/>
          <family val="2"/>
          <charset val="238"/>
          <scheme val="minor"/>
        </font>
      </dxf>
    </rfmt>
    <rfmt sheetId="1" sqref="AL201"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02"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03"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04"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05" start="0" length="0">
      <dxf>
        <font>
          <sz val="12"/>
          <color theme="1"/>
          <name val="Calibri"/>
          <family val="2"/>
          <charset val="238"/>
          <scheme val="minor"/>
        </font>
      </dxf>
    </rfmt>
    <rfmt sheetId="1" sqref="AL206"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07" start="0" length="0">
      <dxf>
        <font>
          <sz val="12"/>
          <color theme="1"/>
          <name val="Calibri"/>
          <family val="2"/>
          <charset val="238"/>
          <scheme val="minor"/>
        </font>
      </dxf>
    </rfmt>
    <rfmt sheetId="1" sqref="AL208" start="0" length="0">
      <dxf>
        <font>
          <sz val="12"/>
          <color theme="1"/>
          <name val="Calibri"/>
          <family val="2"/>
          <charset val="238"/>
          <scheme val="minor"/>
        </font>
      </dxf>
    </rfmt>
    <rfmt sheetId="1" sqref="AL209" start="0" length="0">
      <dxf>
        <font>
          <sz val="12"/>
          <color theme="1"/>
          <name val="Calibri"/>
          <family val="2"/>
          <charset val="238"/>
          <scheme val="minor"/>
        </font>
      </dxf>
    </rfmt>
    <rfmt sheetId="1" sqref="AL210" start="0" length="0">
      <dxf>
        <font>
          <sz val="12"/>
          <color theme="1"/>
          <name val="Calibri"/>
          <family val="2"/>
          <charset val="238"/>
          <scheme val="minor"/>
        </font>
      </dxf>
    </rfmt>
    <rfmt sheetId="1" sqref="AL211" start="0" length="0">
      <dxf>
        <font>
          <sz val="12"/>
          <color theme="1"/>
          <name val="Calibri"/>
          <family val="2"/>
          <charset val="238"/>
          <scheme val="minor"/>
        </font>
      </dxf>
    </rfmt>
    <rfmt sheetId="1" sqref="AL212" start="0" length="0">
      <dxf>
        <font>
          <sz val="12"/>
          <color theme="1"/>
          <name val="Calibri"/>
          <family val="2"/>
          <charset val="238"/>
          <scheme val="minor"/>
        </font>
      </dxf>
    </rfmt>
    <rfmt sheetId="1" sqref="AL213" start="0" length="0">
      <dxf>
        <font>
          <sz val="12"/>
          <color theme="1"/>
          <name val="Calibri"/>
          <family val="2"/>
          <charset val="238"/>
          <scheme val="minor"/>
        </font>
      </dxf>
    </rfmt>
    <rfmt sheetId="1" sqref="AL214" start="0" length="0">
      <dxf>
        <font>
          <sz val="12"/>
          <color theme="1"/>
          <name val="Calibri"/>
          <family val="2"/>
          <charset val="238"/>
          <scheme val="minor"/>
        </font>
      </dxf>
    </rfmt>
    <rfmt sheetId="1" sqref="AL215" start="0" length="0">
      <dxf>
        <font>
          <sz val="12"/>
          <color theme="1"/>
          <name val="Calibri"/>
          <family val="2"/>
          <charset val="238"/>
          <scheme val="minor"/>
        </font>
      </dxf>
    </rfmt>
    <rfmt sheetId="1" sqref="AL216" start="0" length="0">
      <dxf>
        <font>
          <sz val="12"/>
          <color theme="1"/>
          <name val="Calibri"/>
          <family val="2"/>
          <charset val="238"/>
          <scheme val="minor"/>
        </font>
      </dxf>
    </rfmt>
    <rfmt sheetId="1" sqref="AL217" start="0" length="0">
      <dxf>
        <font>
          <sz val="12"/>
          <color theme="1"/>
          <name val="Calibri"/>
          <family val="2"/>
          <charset val="238"/>
          <scheme val="minor"/>
        </font>
      </dxf>
    </rfmt>
    <rfmt sheetId="1" sqref="AL219" start="0" length="0">
      <dxf>
        <font>
          <sz val="12"/>
          <color theme="1"/>
          <name val="Calibri"/>
          <family val="2"/>
          <charset val="238"/>
          <scheme val="minor"/>
        </font>
      </dxf>
    </rfmt>
    <rfmt sheetId="1" sqref="AL220" start="0" length="0">
      <dxf>
        <font>
          <sz val="12"/>
          <color theme="1"/>
          <name val="Calibri"/>
          <family val="2"/>
          <charset val="238"/>
          <scheme val="minor"/>
        </font>
      </dxf>
    </rfmt>
    <rfmt sheetId="1" sqref="AL221" start="0" length="0">
      <dxf>
        <font>
          <sz val="12"/>
          <color theme="1"/>
          <name val="Calibri"/>
          <family val="2"/>
          <charset val="238"/>
          <scheme val="minor"/>
        </font>
      </dxf>
    </rfmt>
    <rfmt sheetId="1" sqref="AL222" start="0" length="0">
      <dxf>
        <font>
          <sz val="12"/>
          <color theme="1"/>
          <name val="Calibri"/>
          <family val="2"/>
          <charset val="238"/>
          <scheme val="minor"/>
        </font>
      </dxf>
    </rfmt>
    <rfmt sheetId="1" sqref="AL223" start="0" length="0">
      <dxf>
        <font>
          <sz val="12"/>
          <color theme="1"/>
          <name val="Calibri"/>
          <family val="2"/>
          <charset val="238"/>
          <scheme val="minor"/>
        </font>
      </dxf>
    </rfmt>
    <rfmt sheetId="1" sqref="AL224" start="0" length="0">
      <dxf>
        <font>
          <sz val="12"/>
          <color theme="1"/>
          <name val="Calibri"/>
          <family val="2"/>
          <charset val="238"/>
          <scheme val="minor"/>
        </font>
      </dxf>
    </rfmt>
    <rfmt sheetId="1" sqref="AL225" start="0" length="0">
      <dxf>
        <font>
          <sz val="12"/>
          <color theme="1"/>
          <name val="Calibri"/>
          <family val="2"/>
          <charset val="238"/>
          <scheme val="minor"/>
        </font>
      </dxf>
    </rfmt>
    <rfmt sheetId="1" sqref="AL226" start="0" length="0">
      <dxf>
        <font>
          <sz val="12"/>
          <color theme="1"/>
          <name val="Calibri"/>
          <family val="2"/>
          <charset val="238"/>
          <scheme val="minor"/>
        </font>
      </dxf>
    </rfmt>
    <rfmt sheetId="1" sqref="AL227" start="0" length="0">
      <dxf>
        <font>
          <sz val="12"/>
          <color theme="1"/>
          <name val="Calibri"/>
          <family val="2"/>
          <charset val="238"/>
          <scheme val="minor"/>
        </font>
      </dxf>
    </rfmt>
    <rfmt sheetId="1" sqref="AL228" start="0" length="0">
      <dxf>
        <font>
          <sz val="12"/>
          <color theme="1"/>
          <name val="Calibri"/>
          <family val="2"/>
          <charset val="238"/>
          <scheme val="minor"/>
        </font>
      </dxf>
    </rfmt>
    <rfmt sheetId="1" sqref="AL229" start="0" length="0">
      <dxf>
        <font>
          <sz val="12"/>
          <color theme="1"/>
          <name val="Calibri"/>
          <family val="2"/>
          <charset val="238"/>
          <scheme val="minor"/>
        </font>
      </dxf>
    </rfmt>
    <rfmt sheetId="1" sqref="AL230" start="0" length="0">
      <dxf>
        <font>
          <sz val="12"/>
          <color theme="1"/>
          <name val="Calibri"/>
          <family val="2"/>
          <charset val="238"/>
          <scheme val="minor"/>
        </font>
      </dxf>
    </rfmt>
    <rfmt sheetId="1" sqref="AL231" start="0" length="0">
      <dxf>
        <font>
          <sz val="12"/>
          <color theme="1"/>
          <name val="Calibri"/>
          <family val="2"/>
          <charset val="238"/>
          <scheme val="minor"/>
        </font>
      </dxf>
    </rfmt>
    <rfmt sheetId="1" sqref="AL232" start="0" length="0">
      <dxf>
        <font>
          <sz val="12"/>
          <color theme="1"/>
          <name val="Calibri"/>
          <family val="2"/>
          <charset val="238"/>
          <scheme val="minor"/>
        </font>
      </dxf>
    </rfmt>
    <rfmt sheetId="1" sqref="AL233" start="0" length="0">
      <dxf>
        <font>
          <sz val="12"/>
          <color theme="1"/>
          <name val="Calibri"/>
          <family val="2"/>
          <charset val="238"/>
          <scheme val="minor"/>
        </font>
      </dxf>
    </rfmt>
    <rfmt sheetId="1" sqref="AL234" start="0" length="0">
      <dxf>
        <font>
          <sz val="12"/>
          <color theme="1"/>
          <name val="Calibri"/>
          <family val="2"/>
          <charset val="238"/>
          <scheme val="minor"/>
        </font>
      </dxf>
    </rfmt>
    <rfmt sheetId="1" sqref="AL235" start="0" length="0">
      <dxf>
        <font>
          <sz val="12"/>
          <color theme="1"/>
          <name val="Calibri"/>
          <family val="2"/>
          <charset val="238"/>
          <scheme val="minor"/>
        </font>
      </dxf>
    </rfmt>
    <rfmt sheetId="1" sqref="AL236" start="0" length="0">
      <dxf>
        <font>
          <sz val="12"/>
          <color theme="1"/>
          <name val="Calibri"/>
          <family val="2"/>
          <charset val="238"/>
          <scheme val="minor"/>
        </font>
      </dxf>
    </rfmt>
    <rfmt sheetId="1" sqref="AL237" start="0" length="0">
      <dxf>
        <font>
          <sz val="12"/>
          <color theme="1"/>
          <name val="Calibri"/>
          <family val="2"/>
          <charset val="238"/>
          <scheme val="minor"/>
        </font>
      </dxf>
    </rfmt>
    <rfmt sheetId="1" sqref="AL238" start="0" length="0">
      <dxf>
        <font>
          <sz val="12"/>
          <color theme="1"/>
          <name val="Calibri"/>
          <family val="2"/>
          <charset val="238"/>
          <scheme val="minor"/>
        </font>
      </dxf>
    </rfmt>
    <rfmt sheetId="1" sqref="AL239" start="0" length="0">
      <dxf>
        <font>
          <sz val="12"/>
          <color theme="1"/>
          <name val="Calibri"/>
          <family val="2"/>
          <charset val="238"/>
          <scheme val="minor"/>
        </font>
      </dxf>
    </rfmt>
    <rfmt sheetId="1" sqref="AL240" start="0" length="0">
      <dxf>
        <font>
          <sz val="12"/>
          <color theme="1"/>
          <name val="Calibri"/>
          <family val="2"/>
          <charset val="238"/>
          <scheme val="minor"/>
        </font>
      </dxf>
    </rfmt>
    <rfmt sheetId="1" sqref="AL241" start="0" length="0">
      <dxf>
        <font>
          <sz val="12"/>
          <color theme="1"/>
          <name val="Calibri"/>
          <family val="2"/>
          <charset val="238"/>
          <scheme val="minor"/>
        </font>
      </dxf>
    </rfmt>
    <rfmt sheetId="1" sqref="AL242" start="0" length="0">
      <dxf>
        <font>
          <sz val="12"/>
          <color theme="1"/>
          <name val="Calibri"/>
          <family val="2"/>
          <charset val="238"/>
          <scheme val="minor"/>
        </font>
      </dxf>
    </rfmt>
    <rfmt sheetId="1" sqref="AL243" start="0" length="0">
      <dxf>
        <font>
          <sz val="12"/>
          <color theme="1"/>
          <name val="Calibri"/>
          <family val="2"/>
          <charset val="238"/>
          <scheme val="minor"/>
        </font>
      </dxf>
    </rfmt>
    <rfmt sheetId="1" sqref="AL244" start="0" length="0">
      <dxf>
        <font>
          <sz val="12"/>
          <color theme="1"/>
          <name val="Calibri"/>
          <family val="2"/>
          <charset val="238"/>
          <scheme val="minor"/>
        </font>
      </dxf>
    </rfmt>
    <rfmt sheetId="1" sqref="AL245" start="0" length="0">
      <dxf>
        <font>
          <sz val="12"/>
          <color theme="1"/>
          <name val="Calibri"/>
          <family val="2"/>
          <charset val="238"/>
          <scheme val="minor"/>
        </font>
      </dxf>
    </rfmt>
    <rfmt sheetId="1" sqref="AL246" start="0" length="0">
      <dxf>
        <font>
          <sz val="12"/>
          <color theme="1"/>
          <name val="Calibri"/>
          <family val="2"/>
          <charset val="238"/>
          <scheme val="minor"/>
        </font>
      </dxf>
    </rfmt>
    <rfmt sheetId="1" sqref="AL247" start="0" length="0">
      <dxf>
        <font>
          <sz val="12"/>
          <color theme="1"/>
          <name val="Calibri"/>
          <family val="2"/>
          <charset val="238"/>
          <scheme val="minor"/>
        </font>
      </dxf>
    </rfmt>
    <rfmt sheetId="1" sqref="AL248" start="0" length="0">
      <dxf>
        <font>
          <sz val="12"/>
          <color theme="1"/>
          <name val="Calibri"/>
          <family val="2"/>
          <charset val="238"/>
          <scheme val="minor"/>
        </font>
      </dxf>
    </rfmt>
    <rfmt sheetId="1" sqref="AL249" start="0" length="0">
      <dxf>
        <font>
          <sz val="12"/>
          <color theme="1"/>
          <name val="Calibri"/>
          <family val="2"/>
          <charset val="238"/>
          <scheme val="minor"/>
        </font>
      </dxf>
    </rfmt>
    <rfmt sheetId="1" sqref="AL250" start="0" length="0">
      <dxf>
        <font>
          <sz val="12"/>
          <color theme="1"/>
          <name val="Calibri"/>
          <family val="2"/>
          <charset val="238"/>
          <scheme val="minor"/>
        </font>
      </dxf>
    </rfmt>
    <rfmt sheetId="1" sqref="AL251" start="0" length="0">
      <dxf>
        <font>
          <sz val="12"/>
          <color theme="1"/>
          <name val="Calibri"/>
          <family val="2"/>
          <charset val="238"/>
          <scheme val="minor"/>
        </font>
      </dxf>
    </rfmt>
    <rfmt sheetId="1" sqref="AL252" start="0" length="0">
      <dxf>
        <font>
          <sz val="12"/>
          <color theme="1"/>
          <name val="Calibri"/>
          <family val="2"/>
          <charset val="238"/>
          <scheme val="minor"/>
        </font>
      </dxf>
    </rfmt>
    <rfmt sheetId="1" sqref="AL253" start="0" length="0">
      <dxf>
        <font>
          <sz val="12"/>
          <color theme="1"/>
          <name val="Calibri"/>
          <family val="2"/>
          <charset val="238"/>
          <scheme val="minor"/>
        </font>
      </dxf>
    </rfmt>
    <rfmt sheetId="1" sqref="AL254" start="0" length="0">
      <dxf>
        <font>
          <sz val="12"/>
          <color theme="1"/>
          <name val="Calibri"/>
          <family val="2"/>
          <charset val="238"/>
          <scheme val="minor"/>
        </font>
      </dxf>
    </rfmt>
    <rfmt sheetId="1" sqref="AL255" start="0" length="0">
      <dxf>
        <font>
          <sz val="12"/>
          <color theme="1"/>
          <name val="Calibri"/>
          <family val="2"/>
          <charset val="238"/>
          <scheme val="minor"/>
        </font>
      </dxf>
    </rfmt>
    <rfmt sheetId="1" sqref="AL256" start="0" length="0">
      <dxf>
        <font>
          <sz val="12"/>
          <color theme="1"/>
          <name val="Calibri"/>
          <family val="2"/>
          <charset val="238"/>
          <scheme val="minor"/>
        </font>
      </dxf>
    </rfmt>
    <rfmt sheetId="1" sqref="AL257" start="0" length="0">
      <dxf>
        <font>
          <sz val="12"/>
          <color theme="1"/>
          <name val="Calibri"/>
          <family val="2"/>
          <charset val="238"/>
          <scheme val="minor"/>
        </font>
      </dxf>
    </rfmt>
    <rfmt sheetId="1" sqref="AL258" start="0" length="0">
      <dxf>
        <font>
          <sz val="12"/>
          <color theme="1"/>
          <name val="Calibri"/>
          <family val="2"/>
          <charset val="238"/>
          <scheme val="minor"/>
        </font>
      </dxf>
    </rfmt>
    <rfmt sheetId="1" sqref="AL259" start="0" length="0">
      <dxf>
        <font>
          <sz val="12"/>
          <color theme="1"/>
          <name val="Calibri"/>
          <family val="2"/>
          <charset val="238"/>
          <scheme val="minor"/>
        </font>
      </dxf>
    </rfmt>
    <rfmt sheetId="1" sqref="AL260" start="0" length="0">
      <dxf>
        <font>
          <sz val="12"/>
          <color theme="1"/>
          <name val="Calibri"/>
          <family val="2"/>
          <charset val="238"/>
          <scheme val="minor"/>
        </font>
      </dxf>
    </rfmt>
    <rfmt sheetId="1" sqref="AL261" start="0" length="0">
      <dxf>
        <font>
          <sz val="12"/>
          <color theme="1"/>
          <name val="Calibri"/>
          <family val="2"/>
          <charset val="238"/>
          <scheme val="minor"/>
        </font>
      </dxf>
    </rfmt>
    <rfmt sheetId="1" sqref="AL262" start="0" length="0">
      <dxf>
        <font>
          <sz val="12"/>
          <color theme="1"/>
          <name val="Calibri"/>
          <family val="2"/>
          <charset val="238"/>
          <scheme val="minor"/>
        </font>
      </dxf>
    </rfmt>
    <rfmt sheetId="1" sqref="AL263" start="0" length="0">
      <dxf>
        <font>
          <sz val="12"/>
          <color theme="1"/>
          <name val="Calibri"/>
          <family val="2"/>
          <charset val="238"/>
          <scheme val="minor"/>
        </font>
      </dxf>
    </rfmt>
    <rfmt sheetId="1" sqref="AL264" start="0" length="0">
      <dxf>
        <font>
          <sz val="12"/>
          <color theme="1"/>
          <name val="Calibri"/>
          <family val="2"/>
          <charset val="238"/>
          <scheme val="minor"/>
        </font>
      </dxf>
    </rfmt>
    <rfmt sheetId="1" sqref="AL265" start="0" length="0">
      <dxf>
        <font>
          <sz val="12"/>
          <color theme="1"/>
          <name val="Calibri"/>
          <family val="2"/>
          <charset val="238"/>
          <scheme val="minor"/>
        </font>
      </dxf>
    </rfmt>
    <rfmt sheetId="1" sqref="AL266" start="0" length="0">
      <dxf>
        <font>
          <sz val="12"/>
          <color theme="1"/>
          <name val="Calibri"/>
          <family val="2"/>
          <charset val="238"/>
          <scheme val="minor"/>
        </font>
      </dxf>
    </rfmt>
    <rfmt sheetId="1" sqref="AL267" start="0" length="0">
      <dxf>
        <font>
          <sz val="12"/>
          <color theme="1"/>
          <name val="Calibri"/>
          <family val="2"/>
          <charset val="238"/>
          <scheme val="minor"/>
        </font>
      </dxf>
    </rfmt>
    <rfmt sheetId="1" sqref="AL268" start="0" length="0">
      <dxf>
        <font>
          <sz val="12"/>
          <color theme="1"/>
          <name val="Calibri"/>
          <family val="2"/>
          <charset val="238"/>
          <scheme val="minor"/>
        </font>
      </dxf>
    </rfmt>
    <rfmt sheetId="1" sqref="AL269" start="0" length="0">
      <dxf>
        <font>
          <sz val="12"/>
          <color theme="1"/>
          <name val="Calibri"/>
          <family val="2"/>
          <charset val="238"/>
          <scheme val="minor"/>
        </font>
      </dxf>
    </rfmt>
    <rfmt sheetId="1" sqref="AL270" start="0" length="0">
      <dxf>
        <font>
          <sz val="12"/>
          <color theme="1"/>
          <name val="Calibri"/>
          <family val="2"/>
          <charset val="238"/>
          <scheme val="minor"/>
        </font>
      </dxf>
    </rfmt>
    <rfmt sheetId="1" sqref="AL271" start="0" length="0">
      <dxf>
        <font>
          <sz val="12"/>
          <color theme="1"/>
          <name val="Calibri"/>
          <family val="2"/>
          <charset val="238"/>
          <scheme val="minor"/>
        </font>
      </dxf>
    </rfmt>
    <rfmt sheetId="1" sqref="AL272" start="0" length="0">
      <dxf>
        <font>
          <sz val="12"/>
          <color theme="1"/>
          <name val="Calibri"/>
          <family val="2"/>
          <charset val="238"/>
          <scheme val="minor"/>
        </font>
      </dxf>
    </rfmt>
    <rfmt sheetId="1" sqref="AL273" start="0" length="0">
      <dxf>
        <font>
          <sz val="12"/>
          <color theme="1"/>
          <name val="Calibri"/>
          <family val="2"/>
          <charset val="238"/>
          <scheme val="minor"/>
        </font>
      </dxf>
    </rfmt>
    <rfmt sheetId="1" sqref="AL274" start="0" length="0">
      <dxf>
        <font>
          <sz val="12"/>
          <color theme="1"/>
          <name val="Calibri"/>
          <family val="2"/>
          <charset val="238"/>
          <scheme val="minor"/>
        </font>
      </dxf>
    </rfmt>
    <rfmt sheetId="1" sqref="AL275" start="0" length="0">
      <dxf>
        <font>
          <sz val="12"/>
          <color theme="1"/>
          <name val="Calibri"/>
          <family val="2"/>
          <charset val="238"/>
          <scheme val="minor"/>
        </font>
      </dxf>
    </rfmt>
    <rfmt sheetId="1" sqref="AL276" start="0" length="0">
      <dxf>
        <font>
          <sz val="12"/>
          <color theme="1"/>
          <name val="Calibri"/>
          <family val="2"/>
          <charset val="238"/>
          <scheme val="minor"/>
        </font>
      </dxf>
    </rfmt>
    <rfmt sheetId="1" sqref="AL277" start="0" length="0">
      <dxf>
        <font>
          <sz val="12"/>
          <color theme="1"/>
          <name val="Calibri"/>
          <family val="2"/>
          <charset val="238"/>
          <scheme val="minor"/>
        </font>
      </dxf>
    </rfmt>
    <rfmt sheetId="1" sqref="AL278" start="0" length="0">
      <dxf>
        <font>
          <sz val="12"/>
          <color theme="1"/>
          <name val="Calibri"/>
          <family val="2"/>
          <charset val="238"/>
          <scheme val="minor"/>
        </font>
      </dxf>
    </rfmt>
    <rfmt sheetId="1" sqref="AL279" start="0" length="0">
      <dxf>
        <font>
          <sz val="12"/>
          <color theme="1"/>
          <name val="Calibri"/>
          <family val="2"/>
          <charset val="238"/>
          <scheme val="minor"/>
        </font>
      </dxf>
    </rfmt>
    <rfmt sheetId="1" sqref="AL280" start="0" length="0">
      <dxf>
        <font>
          <sz val="12"/>
          <color theme="1"/>
          <name val="Calibri"/>
          <family val="2"/>
          <charset val="238"/>
          <scheme val="minor"/>
        </font>
      </dxf>
    </rfmt>
    <rfmt sheetId="1" sqref="AL281" start="0" length="0">
      <dxf>
        <font>
          <sz val="12"/>
          <color theme="1"/>
          <name val="Calibri"/>
          <family val="2"/>
          <charset val="238"/>
          <scheme val="minor"/>
        </font>
      </dxf>
    </rfmt>
    <rfmt sheetId="1" sqref="AL282" start="0" length="0">
      <dxf>
        <font>
          <sz val="12"/>
          <color theme="1"/>
          <name val="Calibri"/>
          <family val="2"/>
          <charset val="238"/>
          <scheme val="minor"/>
        </font>
      </dxf>
    </rfmt>
    <rfmt sheetId="1" sqref="AL283" start="0" length="0">
      <dxf>
        <font>
          <sz val="12"/>
          <color theme="1"/>
          <name val="Calibri"/>
          <family val="2"/>
          <charset val="238"/>
          <scheme val="minor"/>
        </font>
      </dxf>
    </rfmt>
    <rfmt sheetId="1" sqref="AL284" start="0" length="0">
      <dxf>
        <font>
          <sz val="12"/>
          <color theme="1"/>
          <name val="Calibri"/>
          <family val="2"/>
          <charset val="238"/>
          <scheme val="minor"/>
        </font>
      </dxf>
    </rfmt>
    <rfmt sheetId="1" sqref="AL285" start="0" length="0">
      <dxf>
        <font>
          <sz val="12"/>
          <color theme="1"/>
          <name val="Calibri"/>
          <family val="2"/>
          <charset val="238"/>
          <scheme val="minor"/>
        </font>
      </dxf>
    </rfmt>
    <rfmt sheetId="1" sqref="AL286" start="0" length="0">
      <dxf>
        <font>
          <sz val="12"/>
          <color theme="1"/>
          <name val="Calibri"/>
          <family val="2"/>
          <charset val="238"/>
          <scheme val="minor"/>
        </font>
      </dxf>
    </rfmt>
    <rfmt sheetId="1" sqref="AL287" start="0" length="0">
      <dxf>
        <font>
          <sz val="12"/>
          <color theme="1"/>
          <name val="Calibri"/>
          <family val="2"/>
          <charset val="238"/>
          <scheme val="minor"/>
        </font>
      </dxf>
    </rfmt>
    <rfmt sheetId="1" sqref="AL288" start="0" length="0">
      <dxf>
        <font>
          <sz val="12"/>
          <color theme="1"/>
          <name val="Calibri"/>
          <family val="2"/>
          <charset val="238"/>
          <scheme val="minor"/>
        </font>
      </dxf>
    </rfmt>
    <rfmt sheetId="1" sqref="AL289" start="0" length="0">
      <dxf>
        <font>
          <sz val="12"/>
          <color theme="1"/>
          <name val="Calibri"/>
          <family val="2"/>
          <charset val="238"/>
          <scheme val="minor"/>
        </font>
      </dxf>
    </rfmt>
    <rfmt sheetId="1" sqref="AL290" start="0" length="0">
      <dxf>
        <font>
          <sz val="12"/>
          <color theme="1"/>
          <name val="Calibri"/>
          <family val="2"/>
          <charset val="238"/>
          <scheme val="minor"/>
        </font>
      </dxf>
    </rfmt>
    <rfmt sheetId="1" sqref="AL291" start="0" length="0">
      <dxf>
        <font>
          <sz val="12"/>
          <color theme="1"/>
          <name val="Calibri"/>
          <family val="2"/>
          <charset val="238"/>
          <scheme val="minor"/>
        </font>
      </dxf>
    </rfmt>
    <rfmt sheetId="1" sqref="AL292" start="0" length="0">
      <dxf>
        <font>
          <sz val="12"/>
          <color theme="1"/>
          <name val="Calibri"/>
          <family val="2"/>
          <charset val="238"/>
          <scheme val="minor"/>
        </font>
      </dxf>
    </rfmt>
    <rfmt sheetId="1" sqref="AL293" start="0" length="0">
      <dxf>
        <font>
          <sz val="12"/>
          <color theme="1"/>
          <name val="Calibri"/>
          <family val="2"/>
          <charset val="238"/>
          <scheme val="minor"/>
        </font>
      </dxf>
    </rfmt>
    <rfmt sheetId="1" sqref="AL294" start="0" length="0">
      <dxf>
        <font>
          <sz val="12"/>
          <color theme="1"/>
          <name val="Calibri"/>
          <family val="2"/>
          <charset val="238"/>
          <scheme val="minor"/>
        </font>
      </dxf>
    </rfmt>
    <rfmt sheetId="1" sqref="AL295" start="0" length="0">
      <dxf>
        <font>
          <sz val="12"/>
          <color theme="1"/>
          <name val="Calibri"/>
          <family val="2"/>
          <charset val="238"/>
          <scheme val="minor"/>
        </font>
      </dxf>
    </rfmt>
    <rfmt sheetId="1" sqref="AL296" start="0" length="0">
      <dxf>
        <font>
          <sz val="12"/>
          <color theme="1"/>
          <name val="Calibri"/>
          <family val="2"/>
          <charset val="238"/>
          <scheme val="minor"/>
        </font>
      </dxf>
    </rfmt>
    <rfmt sheetId="1" sqref="AL297" start="0" length="0">
      <dxf>
        <font>
          <sz val="12"/>
          <color theme="1"/>
          <name val="Calibri"/>
          <family val="2"/>
          <charset val="238"/>
          <scheme val="minor"/>
        </font>
      </dxf>
    </rfmt>
    <rfmt sheetId="1" sqref="AL298" start="0" length="0">
      <dxf>
        <font>
          <sz val="12"/>
          <color theme="1"/>
          <name val="Calibri"/>
          <family val="2"/>
          <charset val="238"/>
          <scheme val="minor"/>
        </font>
      </dxf>
    </rfmt>
    <rfmt sheetId="1" sqref="AL299" start="0" length="0">
      <dxf>
        <font>
          <sz val="12"/>
          <color theme="1"/>
          <name val="Calibri"/>
          <family val="2"/>
          <charset val="238"/>
          <scheme val="minor"/>
        </font>
      </dxf>
    </rfmt>
    <rfmt sheetId="1" sqref="AL300" start="0" length="0">
      <dxf>
        <font>
          <sz val="12"/>
          <color theme="1"/>
          <name val="Calibri"/>
          <family val="2"/>
          <charset val="238"/>
          <scheme val="minor"/>
        </font>
      </dxf>
    </rfmt>
    <rfmt sheetId="1" sqref="AL301" start="0" length="0">
      <dxf>
        <font>
          <sz val="12"/>
          <color theme="1"/>
          <name val="Calibri"/>
          <family val="2"/>
          <charset val="238"/>
          <scheme val="minor"/>
        </font>
      </dxf>
    </rfmt>
    <rfmt sheetId="1" sqref="AL302" start="0" length="0">
      <dxf>
        <font>
          <sz val="12"/>
          <color theme="1"/>
          <name val="Calibri"/>
          <family val="2"/>
          <charset val="238"/>
          <scheme val="minor"/>
        </font>
      </dxf>
    </rfmt>
    <rfmt sheetId="1" sqref="AL303" start="0" length="0">
      <dxf>
        <font>
          <sz val="12"/>
          <color theme="1"/>
          <name val="Calibri"/>
          <family val="2"/>
          <charset val="238"/>
          <scheme val="minor"/>
        </font>
      </dxf>
    </rfmt>
    <rfmt sheetId="1" sqref="AL304" start="0" length="0">
      <dxf>
        <font>
          <sz val="12"/>
          <color theme="1"/>
          <name val="Calibri"/>
          <family val="2"/>
          <charset val="238"/>
          <scheme val="minor"/>
        </font>
      </dxf>
    </rfmt>
    <rfmt sheetId="1" sqref="AL305" start="0" length="0">
      <dxf>
        <font>
          <sz val="12"/>
          <color theme="1"/>
          <name val="Calibri"/>
          <family val="2"/>
          <charset val="238"/>
          <scheme val="minor"/>
        </font>
      </dxf>
    </rfmt>
    <rfmt sheetId="1" sqref="AL306" start="0" length="0">
      <dxf>
        <font>
          <sz val="12"/>
          <color theme="1"/>
          <name val="Calibri"/>
          <family val="2"/>
          <charset val="238"/>
          <scheme val="minor"/>
        </font>
      </dxf>
    </rfmt>
    <rfmt sheetId="1" sqref="AL307" start="0" length="0">
      <dxf>
        <font>
          <sz val="12"/>
          <color theme="1"/>
          <name val="Calibri"/>
          <family val="2"/>
          <charset val="238"/>
          <scheme val="minor"/>
        </font>
      </dxf>
    </rfmt>
    <rfmt sheetId="1" sqref="AL308" start="0" length="0">
      <dxf>
        <font>
          <sz val="12"/>
          <color theme="1"/>
          <name val="Calibri"/>
          <family val="2"/>
          <charset val="238"/>
          <scheme val="minor"/>
        </font>
      </dxf>
    </rfmt>
    <rfmt sheetId="1" sqref="AL309" start="0" length="0">
      <dxf>
        <font>
          <sz val="12"/>
          <color theme="1"/>
          <name val="Calibri"/>
          <family val="2"/>
          <charset val="238"/>
          <scheme val="minor"/>
        </font>
      </dxf>
    </rfmt>
  </rrc>
  <rrc rId="5373"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74"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75"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76"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77"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78"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79"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0"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1"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2"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3"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4"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5"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6"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7"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8"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89"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90"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91"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4FB199A-D56E-4FDD-AC4A-70CE86CD87BC}" action="delete"/>
  <rdn rId="0" localSheetId="1" customView="1" name="Z_84FB199A_D56E_4FDD_AC4A_70CE86CD87BC_.wvu.PrintArea" hidden="1" oldHidden="1">
    <formula>Sheet1!$A$1:$AL$458</formula>
    <oldFormula>Sheet1!$A$1:$AL$458</oldFormula>
  </rdn>
  <rdn rId="0" localSheetId="1" customView="1" name="Z_84FB199A_D56E_4FDD_AC4A_70CE86CD87BC_.wvu.FilterData" hidden="1" oldHidden="1">
    <formula>Sheet1!$A$6:$AL$458</formula>
    <oldFormula>Sheet1!$A$6:$AL$458</oldFormula>
  </rdn>
  <rcv guid="{84FB199A-D56E-4FDD-AC4A-70CE86CD87BC}" action="add"/>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7" sId="1">
    <oc r="AI62" t="inlineStr">
      <is>
        <t>n.a</t>
      </is>
    </oc>
    <nc r="AI62" t="inlineStr">
      <is>
        <t>AA 1/29.11.2018</t>
      </is>
    </nc>
  </rcc>
  <rcv guid="{905D93EA-5662-45AB-8995-A9908B3E5D52}" action="delete"/>
  <rdn rId="0" localSheetId="1" customView="1" name="Z_905D93EA_5662_45AB_8995_A9908B3E5D52_.wvu.PrintArea" hidden="1" oldHidden="1">
    <formula>Sheet1!$A$1:$AL$458</formula>
    <oldFormula>Sheet1!$A$1:$AL$458</oldFormula>
  </rdn>
  <rdn rId="0" localSheetId="1" customView="1" name="Z_905D93EA_5662_45AB_8995_A9908B3E5D52_.wvu.FilterData" hidden="1" oldHidden="1">
    <formula>Sheet1!$B$1:$B$465</formula>
    <oldFormula>Sheet1!$K$1:$K$465</oldFormula>
  </rdn>
  <rcv guid="{905D93EA-5662-45AB-8995-A9908B3E5D52}" action="add"/>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10" sId="1" numFmtId="4">
    <oc r="T63">
      <v>20092220.072999999</v>
    </oc>
    <nc r="T63">
      <v>20092220.079999998</v>
    </nc>
  </rcc>
  <rcc rId="3211" sId="1" numFmtId="4">
    <oc r="U63">
      <v>4823329.5751556791</v>
    </oc>
    <nc r="U63">
      <v>4823329.59</v>
    </nc>
  </rcc>
  <rcc rId="3212" sId="1" numFmtId="4">
    <oc r="Z63">
      <v>3545685.8804018279</v>
    </oc>
    <nc r="Z63">
      <v>3545685.87</v>
    </nc>
  </rcc>
  <rcc rId="3213" sId="1" numFmtId="4">
    <oc r="AA63">
      <v>1205832.4724204026</v>
    </oc>
    <nc r="AA63">
      <v>1205832.46</v>
    </nc>
  </rcc>
  <rcc rId="3214" sId="1">
    <nc r="AI63" t="inlineStr">
      <is>
        <t>AA2/03.12.2018</t>
      </is>
    </nc>
  </rcc>
  <rcv guid="{C408A2F1-296F-4EAD-B15B-336D73846FDD}" action="delete"/>
  <rdn rId="0" localSheetId="1" customView="1" name="Z_C408A2F1_296F_4EAD_B15B_336D73846FDD_.wvu.PrintArea" hidden="1" oldHidden="1">
    <formula>Sheet1!$A$1:$AL$458</formula>
    <oldFormula>Sheet1!$A$1:$AL$458</oldFormula>
  </rdn>
  <rdn rId="0" localSheetId="1" customView="1" name="Z_C408A2F1_296F_4EAD_B15B_336D73846FDD_.wvu.FilterData" hidden="1" oldHidden="1">
    <formula>Sheet1!$A$1:$AL$433</formula>
    <oldFormula>Sheet1!$A$1:$AL$433</oldFormula>
  </rdn>
  <rcv guid="{C408A2F1-296F-4EAD-B15B-336D73846FDD}" action="add"/>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17" sId="1" ref="A133:XFD133" action="insertRow">
    <undo index="65535" exp="area" ref3D="1" dr="$G$1:$R$1048576" dn="Z_36624B2D_80F9_4F79_AC4A_B3547C36F23F_.wvu.Cols" sId="1"/>
    <undo index="65535" exp="area" ref3D="1" dr="$H$1:$N$1048576" dn="Z_65B035E3_87FA_46C5_996E_864F2C8D0EBC_.wvu.Cols" sId="1"/>
  </rrc>
  <rcc rId="3218" sId="1" odxf="1" dxf="1">
    <nc r="A133">
      <v>4</v>
    </nc>
    <odxf>
      <font>
        <b val="0"/>
        <sz val="12"/>
        <color auto="1"/>
      </font>
      <border outline="0">
        <left/>
      </border>
    </odxf>
    <ndxf>
      <font>
        <b/>
        <sz val="12"/>
        <color auto="1"/>
      </font>
      <border outline="0">
        <left style="medium">
          <color indexed="64"/>
        </left>
      </border>
    </ndxf>
  </rcc>
  <rcc rId="3219" sId="1">
    <nc r="B133">
      <v>116766</v>
    </nc>
  </rcc>
  <rcc rId="3220" sId="1">
    <nc r="C133">
      <v>409</v>
    </nc>
  </rcc>
  <rcc rId="3221" sId="1" odxf="1" dxf="1">
    <nc r="D133" t="inlineStr">
      <is>
        <t>SD</t>
      </is>
    </nc>
    <odxf>
      <font>
        <sz val="12"/>
        <color auto="1"/>
      </font>
    </odxf>
    <ndxf>
      <font>
        <sz val="12"/>
        <color auto="1"/>
      </font>
    </ndxf>
  </rcc>
  <rcc rId="3222" sId="1" odxf="1" dxf="1">
    <nc r="E133" t="inlineStr">
      <is>
        <t>AP 2/11i/2.2</t>
      </is>
    </nc>
    <odxf>
      <alignment horizontal="center"/>
    </odxf>
    <ndxf>
      <alignment horizontal="left"/>
    </ndxf>
  </rcc>
  <rcc rId="3223" sId="1" odxf="1" dxf="1">
    <nc r="F133" t="inlineStr">
      <is>
        <t>CP1 less /2017</t>
      </is>
    </nc>
    <odxf>
      <font>
        <sz val="12"/>
      </font>
      <alignment horizontal="general"/>
    </odxf>
    <ndxf>
      <font>
        <sz val="12"/>
        <color auto="1"/>
      </font>
      <alignment horizontal="center"/>
    </ndxf>
  </rcc>
  <rcc rId="3224" sId="1" odxf="1" dxf="1">
    <nc r="G133" t="inlineStr">
      <is>
        <t>Transparență, etica și integritate</t>
      </is>
    </nc>
    <odxf>
      <border outline="0">
        <left/>
        <right/>
        <top/>
        <bottom/>
      </border>
    </odxf>
    <ndxf>
      <font>
        <sz val="12"/>
        <color auto="1"/>
      </font>
      <border outline="0">
        <left style="thin">
          <color indexed="64"/>
        </left>
        <right style="thin">
          <color indexed="64"/>
        </right>
        <top style="thin">
          <color indexed="64"/>
        </top>
        <bottom style="thin">
          <color indexed="64"/>
        </bottom>
      </border>
    </ndxf>
  </rcc>
  <rcc rId="3225" sId="1" odxf="1" dxf="1">
    <nc r="H133" t="inlineStr">
      <is>
        <t>JUDEȚUL GORJ</t>
      </is>
    </nc>
    <odxf>
      <font>
        <sz val="12"/>
        <color auto="1"/>
      </font>
    </odxf>
    <ndxf>
      <font>
        <sz val="12"/>
        <color auto="1"/>
      </font>
    </ndxf>
  </rcc>
  <rcc rId="3226" sId="1" odxf="1" dxf="1">
    <nc r="I133" t="inlineStr">
      <is>
        <t>n.a</t>
      </is>
    </nc>
    <odxf>
      <font>
        <b val="0"/>
        <sz val="12"/>
        <color auto="1"/>
      </font>
    </odxf>
    <ndxf>
      <font>
        <b/>
        <sz val="12"/>
        <color auto="1"/>
      </font>
    </ndxf>
  </rcc>
  <rcc rId="3227" sId="1" odxf="1" dxf="1">
    <nc r="J133" t="inlineStr">
      <is>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is>
    </nc>
    <odxf>
      <font>
        <sz val="12"/>
        <color auto="1"/>
      </font>
      <alignment horizontal="justify" vertical="top"/>
    </odxf>
    <ndxf>
      <font>
        <sz val="12"/>
        <color auto="1"/>
      </font>
      <alignment horizontal="left" vertical="center"/>
    </ndxf>
  </rcc>
  <rcc rId="3228" sId="1" numFmtId="19">
    <nc r="K133">
      <v>43278</v>
    </nc>
  </rcc>
  <rcc rId="3229" sId="1">
    <nc r="L133" t="inlineStr">
      <is>
        <t>27.10.2019</t>
      </is>
    </nc>
  </rcc>
  <rcc rId="3230" sId="1">
    <nc r="M133">
      <f>S133/AE133*100</f>
    </nc>
  </rcc>
  <rcc rId="3231" sId="1">
    <nc r="N133">
      <v>4</v>
    </nc>
  </rcc>
  <rcc rId="3232" sId="1">
    <nc r="O133" t="inlineStr">
      <is>
        <t>Gorj</t>
      </is>
    </nc>
  </rcc>
  <rcc rId="3233" sId="1" odxf="1" dxf="1">
    <nc r="P133" t="inlineStr">
      <is>
        <t>Targu Jiu</t>
      </is>
    </nc>
    <odxf>
      <font>
        <b val="0"/>
        <sz val="12"/>
        <color auto="1"/>
      </font>
      <fill>
        <patternFill patternType="solid">
          <bgColor theme="0"/>
        </patternFill>
      </fill>
    </odxf>
    <ndxf>
      <font>
        <b/>
        <sz val="12"/>
        <color auto="1"/>
      </font>
      <fill>
        <patternFill patternType="none">
          <bgColor indexed="65"/>
        </patternFill>
      </fill>
    </ndxf>
  </rcc>
  <rcc rId="3234" sId="1" odxf="1" dxf="1">
    <nc r="Q133" t="inlineStr">
      <is>
        <t>APL</t>
      </is>
    </nc>
    <odxf>
      <font>
        <b val="0"/>
        <sz val="12"/>
      </font>
    </odxf>
    <ndxf>
      <font>
        <b/>
        <sz val="12"/>
        <color auto="1"/>
      </font>
    </ndxf>
  </rcc>
  <rcc rId="3235" sId="1">
    <nc r="R133" t="inlineStr">
      <is>
        <t>119 - Investiții în capacitatea instituțională și în eficiența administrațiilor și a serviciilor publice la nivel național, regional și local, în perspectiva realizării de reforme, a unei mai bune legiferări și a bunei guvernanțe</t>
      </is>
    </nc>
  </rcc>
  <rcc rId="3236" sId="1" numFmtId="4">
    <nc r="S133">
      <v>308617.27</v>
    </nc>
  </rcc>
  <rcc rId="3237" sId="1" numFmtId="4">
    <nc r="T133">
      <v>308617.28000000003</v>
    </nc>
  </rcc>
  <rcc rId="3238" sId="1" numFmtId="4">
    <nc r="U133">
      <v>0</v>
    </nc>
  </rcc>
  <rcc rId="3239" sId="1" numFmtId="4">
    <nc r="V133">
      <v>47200.29</v>
    </nc>
  </rcc>
  <rcc rId="3240" sId="1" numFmtId="4">
    <nc r="W133">
      <v>47200.29</v>
    </nc>
  </rcc>
  <rcc rId="3241" sId="1" numFmtId="4">
    <nc r="X133">
      <v>0</v>
    </nc>
  </rcc>
  <rcc rId="3242" sId="1" numFmtId="4">
    <nc r="Y133">
      <v>7261.58</v>
    </nc>
  </rcc>
  <rcc rId="3243" sId="1" numFmtId="4">
    <nc r="Z133">
      <v>7261.58</v>
    </nc>
  </rcc>
  <rcc rId="3244" sId="1" odxf="1" s="1" dxf="1" numFmtId="4">
    <nc r="AA133">
      <v>0</v>
    </nc>
    <o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4" formatCode="#,##0.00"/>
    </ndxf>
  </rcc>
  <rcc rId="3245" sId="1">
    <nc r="AB133">
      <f>AC133+AD133</f>
    </nc>
  </rcc>
  <rcc rId="3246" sId="1" odxf="1" s="1" dxf="1" numFmtId="4">
    <nc r="AC133">
      <v>0</v>
    </nc>
    <o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4" formatCode="#,##0.00"/>
    </ndxf>
  </rcc>
  <rcc rId="3247" sId="1" odxf="1" s="1" dxf="1" numFmtId="4">
    <nc r="AD133">
      <v>0</v>
    </nc>
    <o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4" formatCode="#,##0.00"/>
    </ndxf>
  </rcc>
  <rcc rId="3248" sId="1">
    <nc r="AE133">
      <f>S133+V133+Y133+AB133</f>
    </nc>
  </rcc>
  <rcc rId="3249" sId="1" odxf="1" s="1" dxf="1" numFmtId="4">
    <nc r="AF133">
      <v>0</v>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3" formatCode="#,##0"/>
    </ndxf>
  </rcc>
  <rcc rId="3250" sId="1">
    <nc r="AG133">
      <f>AE133+AF133</f>
    </nc>
  </rcc>
  <rcc rId="3251" sId="1">
    <nc r="AH133" t="inlineStr">
      <is>
        <t xml:space="preserve"> în implementare</t>
      </is>
    </nc>
  </rcc>
  <rcc rId="3252" sId="1" odxf="1" dxf="1">
    <nc r="AI133" t="inlineStr">
      <is>
        <t>n.a</t>
      </is>
    </nc>
    <odxf>
      <font>
        <sz val="12"/>
        <name val="Trebuchet MS"/>
        <scheme val="none"/>
      </font>
    </odxf>
    <ndxf>
      <font>
        <sz val="12"/>
        <color auto="1"/>
        <name val="Trebuchet MS"/>
        <scheme val="none"/>
      </font>
    </ndxf>
  </rcc>
  <rcc rId="3253" sId="1" odxf="1" dxf="1" numFmtId="4">
    <nc r="AJ133">
      <v>0</v>
    </nc>
    <odxf>
      <font>
        <sz val="12"/>
        <color auto="1"/>
      </font>
    </odxf>
    <ndxf>
      <font>
        <sz val="12"/>
        <color auto="1"/>
      </font>
    </ndxf>
  </rcc>
  <rcc rId="3254" sId="1" numFmtId="4">
    <nc r="AK133">
      <v>0</v>
    </nc>
  </rcc>
  <rfmt sheetId="1" sqref="AL133" start="0" length="0">
    <dxf/>
  </rfmt>
  <rcc rId="3255" sId="1">
    <oc r="A134">
      <v>4</v>
    </oc>
    <nc r="A134">
      <v>5</v>
    </nc>
  </rcc>
  <rcc rId="3256" sId="1">
    <oc r="B134">
      <v>116766</v>
    </oc>
    <nc r="B134">
      <v>126293</v>
    </nc>
  </rcc>
  <rcc rId="3257" sId="1">
    <oc r="C134">
      <v>409</v>
    </oc>
    <nc r="C134">
      <v>523</v>
    </nc>
  </rcc>
  <rcc rId="3258" sId="1">
    <oc r="D134" t="inlineStr">
      <is>
        <t>SD</t>
      </is>
    </oc>
    <nc r="D134" t="inlineStr">
      <is>
        <t>MM</t>
      </is>
    </nc>
  </rcc>
  <rcc rId="3259" sId="1">
    <oc r="E134" t="inlineStr">
      <is>
        <t>AP 2/11i/2.2</t>
      </is>
    </oc>
    <nc r="E134" t="inlineStr">
      <is>
        <t>AP 2/11i/2.1</t>
      </is>
    </nc>
  </rcc>
  <rcc rId="3260" sId="1">
    <oc r="F134" t="inlineStr">
      <is>
        <t>CP1 less /2017</t>
      </is>
    </oc>
    <nc r="F134" t="inlineStr">
      <is>
        <t>CP10 less /2018</t>
      </is>
    </nc>
  </rcc>
  <rcc rId="3261" sId="1">
    <oc r="G134" t="inlineStr">
      <is>
        <t>Transparență, etica și integritate</t>
      </is>
    </oc>
    <nc r="G134" t="inlineStr">
      <is>
        <t>Introducerea de sisteme si standarde comune în administraþia publica locala ce optimizeaza procesele orientate catre beneficiari în
concordanþa cu SCAP</t>
      </is>
    </nc>
  </rcc>
  <rcc rId="3262" sId="1">
    <oc r="H134" t="inlineStr">
      <is>
        <t>JUDEȚUL GORJ</t>
      </is>
    </oc>
    <nc r="H134" t="inlineStr">
      <is>
        <t>Municipiul Târgu Jiu</t>
      </is>
    </nc>
  </rcc>
  <rcc rId="3263" sId="1">
    <oc r="J134" t="inlineStr">
      <is>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is>
    </oc>
    <nc r="J134" t="inlineStr">
      <is>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is>
    </nc>
  </rcc>
  <rcc rId="3264" sId="1" numFmtId="19">
    <oc r="K134">
      <v>43278</v>
    </oc>
    <nc r="K134">
      <v>43437</v>
    </nc>
  </rcc>
  <rcc rId="3265" sId="1" numFmtId="19">
    <oc r="L134" t="inlineStr">
      <is>
        <t>27.10.2019</t>
      </is>
    </oc>
    <nc r="L134">
      <v>44289</v>
    </nc>
  </rcc>
  <rfmt sheetId="1" sqref="P134" start="0" length="0">
    <dxf/>
  </rfmt>
  <rfmt sheetId="1" sqref="Q134" start="0" length="0">
    <dxf/>
  </rfmt>
  <rcc rId="3266" sId="1">
    <oc r="M134">
      <f>S134/AE134*100</f>
    </oc>
    <nc r="M134">
      <f>S134/AE134*100</f>
    </nc>
  </rcc>
  <rcc rId="3267" sId="1" numFmtId="4">
    <oc r="T134">
      <v>308617.28000000003</v>
    </oc>
    <nc r="T134">
      <v>2366798.75</v>
    </nc>
  </rcc>
  <rcc rId="3268" sId="1" numFmtId="4">
    <oc r="S134">
      <v>308617.27</v>
    </oc>
    <nc r="S134">
      <f>T134+U134</f>
    </nc>
  </rcc>
  <rcc rId="3269" sId="1">
    <oc r="V134">
      <v>47200.29</v>
    </oc>
    <nc r="V134">
      <f>W134+X134</f>
    </nc>
  </rcc>
  <rcc rId="3270" sId="1">
    <oc r="Y134">
      <v>7261.58</v>
    </oc>
    <nc r="Y134">
      <f>Z134+AA134</f>
    </nc>
  </rcc>
  <rcc rId="3271" sId="1">
    <oc r="AB134">
      <f>AC134+AD134</f>
    </oc>
    <nc r="AB134">
      <f>AC134+AD134</f>
    </nc>
  </rcc>
  <rcc rId="3272" sId="1" numFmtId="4">
    <oc r="W134">
      <v>47200.29</v>
    </oc>
    <nc r="W134">
      <v>361980.97</v>
    </nc>
  </rcc>
  <rcc rId="3273" sId="1" numFmtId="4">
    <oc r="Z134">
      <v>7261.58</v>
    </oc>
    <nc r="Z134">
      <v>55689.38</v>
    </nc>
  </rcc>
  <rcc rId="3274" sId="1" numFmtId="4">
    <oc r="AC134">
      <v>0</v>
    </oc>
    <nc r="AC134">
      <v>129948</v>
    </nc>
  </rcc>
  <rcc rId="3275" sId="1">
    <oc r="AE134">
      <f>S134+V134+Y134+AB134</f>
    </oc>
    <nc r="AE134">
      <f>S134+V134+Y134</f>
    </nc>
  </rcc>
  <rcc rId="3276" sId="1">
    <oc r="AG134">
      <f>AE134+AF134</f>
    </oc>
    <nc r="AG134">
      <f>AE134+AF134+AB134</f>
    </nc>
  </rcc>
  <rcc rId="3277" sId="1" numFmtId="19">
    <oc r="AI134" t="inlineStr">
      <is>
        <t>n.a</t>
      </is>
    </oc>
    <nc r="AI134">
      <v>0</v>
    </nc>
  </rcc>
  <rcv guid="{65C35D6D-934F-4431-BA92-90255FC17BA4}" action="delete"/>
  <rdn rId="0" localSheetId="1" customView="1" name="Z_65C35D6D_934F_4431_BA92_90255FC17BA4_.wvu.PrintArea" hidden="1" oldHidden="1">
    <formula>Sheet1!$A$1:$AL$459</formula>
    <oldFormula>Sheet1!$A$1:$AL$459</oldFormula>
  </rdn>
  <rdn rId="0" localSheetId="1" customView="1" name="Z_65C35D6D_934F_4431_BA92_90255FC17BA4_.wvu.FilterData" hidden="1" oldHidden="1">
    <formula>Sheet1!$A$1:$AL$434</formula>
    <oldFormula>Sheet1!$A$1:$AL$434</oldFormula>
  </rdn>
  <rcv guid="{65C35D6D-934F-4431-BA92-90255FC17BA4}" action="add"/>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0" sId="1">
    <oc r="F159" t="inlineStr">
      <is>
        <t>CP6 less /2017</t>
      </is>
    </oc>
    <nc r="F159" t="inlineStr">
      <is>
        <t>CP6 more /2017</t>
      </is>
    </nc>
  </rcc>
  <rcc rId="3281" sId="1" xfDxf="1" dxf="1" numFmtId="4">
    <oc r="U159">
      <v>0</v>
    </oc>
    <nc r="U159">
      <v>457488.35</v>
    </nc>
    <ndxf>
      <font>
        <sz val="12"/>
        <name val="Trebuchet MS"/>
        <scheme val="none"/>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3282" sId="1" numFmtId="4">
    <oc r="T159">
      <v>457488.35</v>
    </oc>
    <nc r="T159">
      <v>0</v>
    </nc>
  </rcc>
  <rcc rId="3283" sId="1" xfDxf="1" dxf="1" numFmtId="4">
    <oc r="X159">
      <v>0</v>
    </oc>
    <nc r="X159">
      <v>102934.89</v>
    </nc>
    <ndxf>
      <font>
        <sz val="12"/>
        <name val="Trebuchet MS"/>
        <scheme val="none"/>
      </font>
      <numFmt numFmtId="4" formatCode="#,##0.00"/>
      <fill>
        <patternFill patternType="solid">
          <bgColor rgb="FFFFFF00"/>
        </patternFill>
      </fill>
      <alignment horizontal="right" vertical="center" wrapText="1"/>
    </ndxf>
  </rcc>
  <rcc rId="3284" sId="1" numFmtId="4">
    <oc r="W159">
      <v>102934.89</v>
    </oc>
    <nc r="W159">
      <v>0</v>
    </nc>
  </rcc>
  <rcc rId="3285" sId="1" numFmtId="4">
    <oc r="AA159">
      <v>0</v>
    </oc>
    <nc r="AA159">
      <v>11437.21</v>
    </nc>
  </rcc>
  <rcc rId="3286" sId="1" numFmtId="4">
    <oc r="Z159">
      <v>11437.21</v>
    </oc>
    <nc r="Z159">
      <v>0</v>
    </nc>
  </rcc>
  <rcv guid="{36624B2D-80F9-4F79-AC4A-B3547C36F23F}" action="delete"/>
  <rdn rId="0" localSheetId="1" customView="1" name="Z_36624B2D_80F9_4F79_AC4A_B3547C36F23F_.wvu.PrintArea" hidden="1" oldHidden="1">
    <formula>Sheet1!$A$1:$AL$459</formula>
    <oldFormula>Sheet1!$A$1:$AL$459</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Sheet1!$A$1:$DG$435</formula>
    <oldFormula>Sheet1!$A$1:$DG$435</oldFormula>
  </rdn>
  <rcv guid="{36624B2D-80F9-4F79-AC4A-B3547C36F23F}" action="add"/>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0" sId="1">
    <oc r="F64" t="inlineStr">
      <is>
        <t>CP1 less /2017</t>
      </is>
    </oc>
    <nc r="F64" t="inlineStr">
      <is>
        <t>CP1 more /2017</t>
      </is>
    </nc>
  </rcc>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Sheet1!$A$1:$AL$459</formula>
    <oldFormula>Sheet1!$A$1:$AL$459</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Sheet1!$A$1:$DG$435</formula>
    <oldFormula>Sheet1!$A$1:$DG$435</oldFormula>
  </rdn>
  <rcv guid="{36624B2D-80F9-4F79-AC4A-B3547C36F23F}" action="add"/>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Sheet1!$A$1:$AL$459</formula>
    <oldFormula>Sheet1!$A$1:$AL$459</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Sheet1!$A$1:$DG$435</formula>
    <oldFormula>Sheet1!$A$1:$DG$435</oldFormula>
  </rdn>
  <rcv guid="{36624B2D-80F9-4F79-AC4A-B3547C36F23F}" action="add"/>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Sheet1!$A$1:$AL$459</formula>
    <oldFormula>Sheet1!$A$1:$AL$459</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Sheet1!$A$1:$DG$435</formula>
    <oldFormula>Sheet1!$A$1:$DG$435</oldFormula>
  </rdn>
  <rcv guid="{36624B2D-80F9-4F79-AC4A-B3547C36F23F}" action="add"/>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00" sId="1">
    <nc r="A247">
      <v>3</v>
    </nc>
  </rcc>
  <rcc rId="3301" sId="1">
    <oc r="A248">
      <v>2</v>
    </oc>
    <nc r="A248">
      <v>4</v>
    </nc>
  </rcc>
  <rrc rId="3302" sId="1" ref="A243:XFD243" action="insertRow">
    <undo index="65535" exp="area" ref3D="1" dr="$G$1:$R$1048576" dn="Z_36624B2D_80F9_4F79_AC4A_B3547C36F23F_.wvu.Cols" sId="1"/>
    <undo index="65535" exp="area" ref3D="1" dr="$H$1:$N$1048576" dn="Z_65B035E3_87FA_46C5_996E_864F2C8D0EBC_.wvu.Cols" sId="1"/>
  </rrc>
  <rrc rId="3303" sId="1" ref="A243:XFD243" action="insertRow">
    <undo index="65535" exp="area" ref3D="1" dr="$G$1:$R$1048576" dn="Z_36624B2D_80F9_4F79_AC4A_B3547C36F23F_.wvu.Cols" sId="1"/>
    <undo index="65535" exp="area" ref3D="1" dr="$H$1:$N$1048576" dn="Z_65B035E3_87FA_46C5_996E_864F2C8D0EBC_.wvu.Cols" sId="1"/>
  </rrc>
  <rrc rId="3304" sId="1" ref="A243:XFD243" action="insertRow">
    <undo index="65535" exp="area" ref3D="1" dr="$G$1:$R$1048576" dn="Z_36624B2D_80F9_4F79_AC4A_B3547C36F23F_.wvu.Cols" sId="1"/>
    <undo index="65535" exp="area" ref3D="1" dr="$H$1:$N$1048576" dn="Z_65B035E3_87FA_46C5_996E_864F2C8D0EBC_.wvu.Cols" sId="1"/>
  </rrc>
  <rcc rId="3305" sId="1">
    <oc r="A242">
      <v>1</v>
    </oc>
    <nc r="A242">
      <v>4</v>
    </nc>
  </rcc>
  <rcc rId="3306" sId="1">
    <nc r="A243">
      <v>5</v>
    </nc>
  </rcc>
  <rcc rId="3307" sId="1">
    <nc r="B243">
      <v>126155</v>
    </nc>
  </rcc>
  <rcc rId="3308" sId="1">
    <nc r="C243">
      <v>544</v>
    </nc>
  </rcc>
  <rcc rId="3309" sId="1">
    <nc r="D243" t="inlineStr">
      <is>
        <t>MN</t>
      </is>
    </nc>
  </rcc>
  <rcc rId="3310" sId="1">
    <nc r="E243" t="inlineStr">
      <is>
        <t>AP 2/11i/2.2</t>
      </is>
    </nc>
  </rcc>
  <rcc rId="3311" sId="1">
    <nc r="F243" t="inlineStr">
      <is>
        <t>CP1 less /2017</t>
      </is>
    </nc>
  </rcc>
  <rcv guid="{7C1B4D6D-D666-48DD-AB17-E00791B6F0B6}" action="delete"/>
  <rdn rId="0" localSheetId="1" customView="1" name="Z_7C1B4D6D_D666_48DD_AB17_E00791B6F0B6_.wvu.PrintArea" hidden="1" oldHidden="1">
    <formula>Sheet1!$A$1:$AL$462</formula>
    <oldFormula>Sheet1!$A$1:$AL$462</oldFormula>
  </rdn>
  <rdn rId="0" localSheetId="1" customView="1" name="Z_7C1B4D6D_D666_48DD_AB17_E00791B6F0B6_.wvu.FilterData" hidden="1" oldHidden="1">
    <formula>Sheet1!$A$6:$DG$437</formula>
    <oldFormula>Sheet1!$A$6:$DG$437</oldFormula>
  </rdn>
  <rcv guid="{7C1B4D6D-D666-48DD-AB17-E00791B6F0B6}" action="add"/>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4" sId="1">
    <nc r="G243" t="inlineStr">
      <is>
        <t>Dezvoltarea Capacității Administrative a Municipiului Bârlad</t>
      </is>
    </nc>
  </rcc>
  <rcc rId="3315" sId="1">
    <nc r="H243" t="inlineStr">
      <is>
        <t>Municipiul Bârlad</t>
      </is>
    </nc>
  </rcc>
  <rcc rId="3316" sId="1" odxf="1" dxf="1">
    <oc r="F243" t="inlineStr">
      <is>
        <t>CP1 less /2017</t>
      </is>
    </oc>
    <nc r="F243" t="inlineStr">
      <is>
        <t>CP10 less /2018</t>
      </is>
    </nc>
    <odxf>
      <font>
        <sz val="12"/>
      </font>
      <alignment horizontal="general"/>
    </odxf>
    <ndxf>
      <font>
        <sz val="12"/>
        <color auto="1"/>
      </font>
      <alignment horizontal="left"/>
    </ndxf>
  </rcc>
  <rcc rId="3317" sId="1">
    <nc r="I243" t="inlineStr">
      <is>
        <t>n.a.</t>
      </is>
    </nc>
  </rc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242"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242:AB242" start="0" length="0">
    <dxf>
      <border>
        <top style="thin">
          <color indexed="64"/>
        </top>
      </border>
    </dxf>
  </rfmt>
  <rfmt sheetId="1" sqref="T243" start="0" length="0">
    <dxf>
      <font>
        <sz val="12"/>
        <color auto="1"/>
        <name val="Calibri"/>
        <family val="2"/>
        <charset val="238"/>
        <scheme val="minor"/>
      </font>
      <alignment horizontal="right" vertical="center" wrapText="1"/>
    </dxf>
  </rfmt>
  <rfmt sheetId="1" sqref="F243" start="0" length="0">
    <dxf>
      <font>
        <sz val="12"/>
        <color auto="1"/>
      </font>
      <alignment horizontal="general"/>
    </dxf>
  </rfmt>
  <rcc rId="3318" sId="1">
    <nc r="J243" t="inlineStr">
      <is>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is>
    </nc>
  </rcc>
  <rcc rId="3319" sId="1" numFmtId="19">
    <nc r="K243">
      <v>43437</v>
    </nc>
  </rcc>
  <rcc rId="3320" sId="1" numFmtId="19">
    <nc r="L243">
      <v>44411</v>
    </nc>
  </rcc>
  <rcc rId="3321" sId="1">
    <nc r="M243">
      <f>S243/AE243*100</f>
    </nc>
  </rcc>
  <rcc rId="3322" sId="1">
    <nc r="N243">
      <v>1</v>
    </nc>
  </rcc>
  <rcc rId="3323" sId="1">
    <nc r="O243" t="inlineStr">
      <is>
        <t>Vaslui</t>
      </is>
    </nc>
  </rcc>
  <rcc rId="3324" sId="1">
    <nc r="P243" t="inlineStr">
      <is>
        <t>Vaslui</t>
      </is>
    </nc>
  </rcc>
  <rcc rId="3325" sId="1">
    <nc r="Q243" t="inlineStr">
      <is>
        <t>APL</t>
      </is>
    </nc>
  </rcc>
  <rcc rId="3326" sId="1">
    <nc r="R243" t="inlineStr">
      <is>
        <t>119 - Investiții în capacitatea instituțională și în eficiența administrațiilor și a serviciilor publice la nivel național, regional și local, în perspectiva realizării de reforme, a unei mai bune legiferări și a bunei guvernanțe</t>
      </is>
    </nc>
  </rcc>
  <rcc rId="3327" sId="1" numFmtId="4">
    <nc r="T243">
      <v>2672139.91</v>
    </nc>
  </rcc>
  <rfmt sheetId="1" sqref="AJ243" start="0" length="0">
    <dxf>
      <border outline="0">
        <top style="thin">
          <color indexed="64"/>
        </top>
      </border>
    </dxf>
  </rfmt>
  <rcc rId="3328" sId="1">
    <nc r="M244">
      <f>S244/AE244*100</f>
    </nc>
  </rcc>
  <rfmt sheetId="1" sqref="T244" start="0" length="0">
    <dxf>
      <font>
        <sz val="12"/>
        <color auto="1"/>
        <name val="Calibri"/>
        <family val="2"/>
        <charset val="238"/>
        <scheme val="minor"/>
      </font>
      <alignment horizontal="right" vertical="center" wrapText="1"/>
    </dxf>
  </rfmt>
  <rfmt sheetId="1" sqref="AJ244" start="0" length="0">
    <dxf>
      <border outline="0">
        <top style="thin">
          <color indexed="64"/>
        </top>
      </border>
    </dxf>
  </rfmt>
  <rcc rId="3329" sId="1">
    <nc r="M245">
      <f>S245/AE245*100</f>
    </nc>
  </rcc>
  <rfmt sheetId="1" sqref="T245" start="0" length="0">
    <dxf>
      <font>
        <sz val="12"/>
        <color auto="1"/>
        <name val="Calibri"/>
        <family val="2"/>
        <charset val="238"/>
        <scheme val="minor"/>
      </font>
      <alignment horizontal="right" vertical="center" wrapText="1"/>
    </dxf>
  </rfmt>
  <rfmt sheetId="1" sqref="AJ245" start="0" length="0">
    <dxf>
      <border outline="0">
        <top style="thin">
          <color indexed="64"/>
        </top>
      </border>
    </dxf>
  </rfmt>
  <rfmt sheetId="1" sqref="C246" start="0" length="0">
    <dxf>
      <font>
        <sz val="12"/>
        <color auto="1"/>
      </font>
    </dxf>
  </rfmt>
  <rfmt sheetId="1" sqref="E246" start="0" length="0">
    <dxf>
      <fill>
        <patternFill patternType="solid">
          <bgColor theme="0"/>
        </patternFill>
      </fill>
      <alignment horizontal="left"/>
    </dxf>
  </rfmt>
  <rfmt sheetId="1" sqref="L246" start="0" length="0">
    <dxf/>
  </rfmt>
  <rcc rId="3330" sId="1">
    <oc r="M246">
      <f>S246/AE246*100</f>
    </oc>
    <nc r="M246">
      <f>S246/AE246*100</f>
    </nc>
  </rcc>
  <rcc rId="3331" sId="1" odxf="1" s="1" dxf="1">
    <oc r="S246">
      <f>T246+U246</f>
    </oc>
    <nc r="S246">
      <f>T246+U246</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rcc>
  <rfmt sheetId="1" s="1" sqref="T246" start="0" length="0">
    <dxf/>
  </rfmt>
  <rfmt sheetId="1" s="1" sqref="U246" start="0" length="0">
    <dxf/>
  </rfmt>
  <rcc rId="3332" sId="1" odxf="1" s="1" dxf="1">
    <oc r="V246">
      <f>W246+X246</f>
    </oc>
    <nc r="V246">
      <f>W246+X246</f>
    </nc>
    <odxf>
      <font>
        <b val="0"/>
        <i val="0"/>
        <strike val="0"/>
        <condense val="0"/>
        <extend val="0"/>
        <outline val="0"/>
        <shadow val="0"/>
        <u val="none"/>
        <vertAlign val="baseline"/>
        <sz val="12"/>
        <color auto="1"/>
        <name val="Calibri"/>
        <family val="2"/>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umFmt numFmtId="165" formatCode="#,##0.00_ ;\-#,##0.00\ "/>
    </ndxf>
  </rcc>
  <rfmt sheetId="1" s="1" sqref="W246" start="0" length="0">
    <dxf/>
  </rfmt>
  <rfmt sheetId="1" s="1" sqref="X246" start="0" length="0">
    <dxf/>
  </rfmt>
  <rcc rId="3333" sId="1" odxf="1" s="1" dxf="1">
    <oc r="Y246">
      <f>Z246+AA246</f>
    </oc>
    <nc r="Y246">
      <f>Z246+AA246</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Calibri"/>
        <family val="2"/>
        <charset val="238"/>
        <scheme val="minor"/>
      </font>
    </ndxf>
  </rcc>
  <rfmt sheetId="1" s="1" sqref="Z246" start="0" length="0">
    <dxf>
      <font>
        <sz val="11"/>
        <color theme="1"/>
        <name val="Calibri"/>
        <family val="2"/>
        <charset val="238"/>
        <scheme val="minor"/>
      </font>
      <alignment horizontal="general" vertical="bottom" wrapText="0"/>
    </dxf>
  </rfmt>
  <rfmt sheetId="1" s="1" sqref="AA246" start="0" length="0">
    <dxf/>
  </rfmt>
  <rcc rId="3334" sId="1">
    <oc r="AB246">
      <f>AC246+AD246</f>
    </oc>
    <nc r="AB246">
      <f>AC246+AD246</f>
    </nc>
  </rcc>
  <rfmt sheetId="1" s="1" sqref="AC246" start="0" length="0">
    <dxf/>
  </rfmt>
  <rfmt sheetId="1" s="1" sqref="AD246" start="0" length="0">
    <dxf/>
  </rfmt>
  <rcc rId="3335" sId="1">
    <oc r="AE246">
      <f>S246+V246+Y246+AB246</f>
    </oc>
    <nc r="AE246">
      <f>S246+V246+Y246+AB246</f>
    </nc>
  </rcc>
  <rfmt sheetId="1" s="1" sqref="AF246" start="0" length="0">
    <dxf/>
  </rfmt>
  <rcc rId="3336" sId="1">
    <oc r="AG246">
      <f>AE246+AF246</f>
    </oc>
    <nc r="AG246">
      <f>AE246+AF246</f>
    </nc>
  </rcc>
  <rfmt sheetId="1" sqref="AI246" start="0" length="0">
    <dxf/>
  </rfmt>
  <rfmt sheetId="1" sqref="AJ246" start="0" length="0">
    <dxf>
      <border outline="0">
        <top style="thin">
          <color indexed="64"/>
        </top>
      </border>
    </dxf>
  </rfmt>
  <rcc rId="3337" sId="1" numFmtId="4">
    <oc r="S242">
      <v>339668.5</v>
    </oc>
    <nc r="S242">
      <f>T242+U242</f>
    </nc>
  </rcc>
  <rcc rId="3338" sId="1" numFmtId="4">
    <nc r="S243">
      <f>T243+U243</f>
    </nc>
  </rcc>
  <rcc rId="3339" sId="1" numFmtId="4">
    <nc r="S244">
      <f>T244+U244</f>
    </nc>
  </rcc>
  <rcc rId="3340" sId="1" numFmtId="4">
    <nc r="S245">
      <f>T245+U245</f>
    </nc>
  </rcc>
  <rcc rId="3341" sId="1" numFmtId="4">
    <nc r="U243">
      <v>0</v>
    </nc>
  </rcc>
  <rcc rId="3342" sId="1" odxf="1" s="1" dxf="1" numFmtId="4">
    <oc r="V242">
      <v>51949.3</v>
    </oc>
    <nc r="V242">
      <f>W242+X242</f>
    </nc>
    <odxf>
      <font>
        <b val="0"/>
        <i val="0"/>
        <strike val="0"/>
        <condense val="0"/>
        <extend val="0"/>
        <outline val="0"/>
        <shadow val="0"/>
        <u val="none"/>
        <vertAlign val="baseline"/>
        <sz val="12"/>
        <color auto="1"/>
        <name val="Calibri"/>
        <family val="2"/>
        <charset val="238"/>
        <scheme val="minor"/>
      </font>
      <numFmt numFmtId="165" formatCode="#,##0.00_ ;\-#,##0.00\ "/>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umFmt numFmtId="4" formatCode="#,##0.00"/>
    </ndxf>
  </rcc>
  <rcc rId="3343" sId="1" odxf="1" s="1" dxf="1">
    <nc r="V243">
      <f>W243+X243</f>
    </nc>
    <ndxf>
      <font>
        <sz val="12"/>
        <color auto="1"/>
        <name val="Calibri"/>
        <family val="2"/>
        <charset val="238"/>
        <scheme val="minor"/>
      </font>
      <numFmt numFmtId="4" formatCode="#,##0.00"/>
    </ndxf>
  </rcc>
  <rcc rId="3344" sId="1" odxf="1" s="1" dxf="1">
    <nc r="V244">
      <f>W244+X244</f>
    </nc>
    <ndxf>
      <font>
        <sz val="12"/>
        <color auto="1"/>
        <name val="Calibri"/>
        <family val="2"/>
        <charset val="238"/>
        <scheme val="minor"/>
      </font>
      <numFmt numFmtId="4" formatCode="#,##0.00"/>
    </ndxf>
  </rcc>
  <rcc rId="3345" sId="1" odxf="1" s="1" dxf="1">
    <nc r="V245">
      <f>W245+X245</f>
    </nc>
    <ndxf>
      <font>
        <sz val="12"/>
        <color auto="1"/>
        <name val="Calibri"/>
        <family val="2"/>
        <charset val="238"/>
        <scheme val="minor"/>
      </font>
      <numFmt numFmtId="4" formatCode="#,##0.00"/>
    </ndxf>
  </rcc>
  <rcc rId="3346" sId="1" numFmtId="4">
    <nc r="W243">
      <v>408680.21</v>
    </nc>
  </rcc>
  <rcc rId="3347" sId="1" numFmtId="4">
    <nc r="X243">
      <v>0</v>
    </nc>
  </rcc>
  <rcc rId="3348" sId="1" odxf="1" s="1" dxf="1" numFmtId="4">
    <oc r="Y242">
      <v>7992.2</v>
    </oc>
    <nc r="Y242">
      <f>Z242+AA242</f>
    </nc>
    <odxf>
      <numFmt numFmtId="165" formatCode="#,##0.00_ ;\-#,##0.00\ "/>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border outline="0">
        <bottom/>
      </border>
    </ndxf>
  </rcc>
  <rcc rId="3349" sId="1" odxf="1" s="1" dxf="1">
    <nc r="Y243">
      <f>Z243+AA243</f>
    </nc>
    <ndxf>
      <font>
        <sz val="12"/>
        <color auto="1"/>
        <name val="Calibri"/>
        <family val="2"/>
        <charset val="238"/>
        <scheme val="minor"/>
      </font>
      <border outline="0">
        <bottom/>
      </border>
    </ndxf>
  </rcc>
  <rcc rId="3350" sId="1" odxf="1" s="1" dxf="1">
    <nc r="Y244">
      <f>Z244+AA244</f>
    </nc>
    <ndxf>
      <font>
        <sz val="12"/>
        <color auto="1"/>
        <name val="Calibri"/>
        <family val="2"/>
        <charset val="238"/>
        <scheme val="minor"/>
      </font>
      <border outline="0">
        <bottom/>
      </border>
    </ndxf>
  </rcc>
  <rcc rId="3351" sId="1" odxf="1" s="1" dxf="1">
    <nc r="Y245">
      <f>Z245+AA245</f>
    </nc>
    <ndxf>
      <font>
        <sz val="12"/>
        <color auto="1"/>
        <name val="Calibri"/>
        <family val="2"/>
        <charset val="238"/>
        <scheme val="minor"/>
      </font>
      <border outline="0">
        <bottom/>
      </border>
    </ndxf>
  </rcc>
  <rfmt sheetId="1" sqref="Z242" start="0" length="0">
    <dxf>
      <font>
        <sz val="12"/>
        <color auto="1"/>
        <name val="Calibri"/>
        <family val="2"/>
        <charset val="238"/>
        <scheme val="minor"/>
      </font>
      <alignment horizontal="right" vertical="center" wrapText="1"/>
    </dxf>
  </rfmt>
  <rcc rId="3352" sId="1" odxf="1" dxf="1" numFmtId="4">
    <nc r="Z243">
      <v>62873.88</v>
    </nc>
    <ndxf>
      <font>
        <sz val="12"/>
        <color auto="1"/>
        <name val="Calibri"/>
        <family val="2"/>
        <charset val="238"/>
        <scheme val="minor"/>
      </font>
      <alignment horizontal="right" vertical="center" wrapText="1"/>
    </ndxf>
  </rcc>
  <rfmt sheetId="1" sqref="Z24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3353" sId="1" numFmtId="4">
    <nc r="AA243">
      <v>0</v>
    </nc>
  </rcc>
  <rcc rId="3354" sId="1">
    <nc r="AB243">
      <f>AC243+AD243</f>
    </nc>
  </rcc>
  <rcc rId="3355" sId="1">
    <nc r="AB244">
      <f>AC244+AD244</f>
    </nc>
  </rcc>
  <rcc rId="3356" sId="1">
    <nc r="AB245">
      <f>AC245+AD245</f>
    </nc>
  </rcc>
  <rcc rId="3357" sId="1">
    <nc r="AE243">
      <f>S243+V243+Y243+AB243</f>
    </nc>
  </rcc>
  <rcc rId="3358" sId="1">
    <nc r="AE244">
      <f>S244+V244+Y244+AB244</f>
    </nc>
  </rcc>
  <rcc rId="3359" sId="1">
    <nc r="AE245">
      <f>S245+V245+Y245+AB245</f>
    </nc>
  </rcc>
  <rcc rId="3360" sId="1" numFmtId="4">
    <nc r="AF243">
      <v>0</v>
    </nc>
  </rcc>
  <rcc rId="3361" sId="1">
    <nc r="AG243">
      <f>AE243+AF243</f>
    </nc>
  </rcc>
  <rcc rId="3362" sId="1">
    <nc r="AG244">
      <f>AE244+AF244</f>
    </nc>
  </rcc>
  <rcc rId="3363" sId="1">
    <nc r="AG245">
      <f>AE245+AF245</f>
    </nc>
  </rcc>
  <rcc rId="3364" sId="1">
    <nc r="AH243" t="inlineStr">
      <is>
        <t xml:space="preserve"> în implementare</t>
      </is>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65" sId="1" numFmtId="4">
    <oc r="T378">
      <v>524129.49</v>
    </oc>
    <nc r="T378">
      <v>524129.52</v>
    </nc>
  </rcc>
  <rcc rId="3366" sId="1" numFmtId="4">
    <oc r="U378">
      <v>125822.33</v>
    </oc>
    <nc r="U378">
      <v>125822.32</v>
    </nc>
  </rcc>
  <rcc rId="3367" sId="1">
    <oc r="AB378">
      <f>AC378+AD378</f>
    </oc>
    <nc r="AB378">
      <f>AC378+AD378</f>
    </nc>
  </rcc>
  <rcc rId="3368" sId="1" numFmtId="4">
    <oc r="AC378">
      <v>12584.16</v>
    </oc>
    <nc r="AC378">
      <v>12584.14</v>
    </nc>
  </rcc>
  <rcc rId="3369" sId="1">
    <oc r="AI378" t="inlineStr">
      <is>
        <t>n.a</t>
      </is>
    </oc>
    <nc r="AI378" t="inlineStr">
      <is>
        <t xml:space="preserve">AA /1 03.12.2018 </t>
      </is>
    </nc>
  </rcc>
  <rcv guid="{EA64E7D7-BA48-4965-B650-778AE412FE0C}" action="delete"/>
  <rdn rId="0" localSheetId="1" customView="1" name="Z_EA64E7D7_BA48_4965_B650_778AE412FE0C_.wvu.PrintArea" hidden="1" oldHidden="1">
    <formula>Sheet1!$A$1:$AL$462</formula>
    <oldFormula>Sheet1!$A$1:$AL$462</oldFormula>
  </rdn>
  <rdn rId="0" localSheetId="1" customView="1" name="Z_EA64E7D7_BA48_4965_B650_778AE412FE0C_.wvu.FilterData" hidden="1" oldHidden="1">
    <formula>Sheet1!$A$1:$DG$438</formula>
    <oldFormula>Sheet1!$A$1:$DG$438</oldFormula>
  </rdn>
  <rcv guid="{EA64E7D7-BA48-4965-B650-778AE412FE0C}" action="add"/>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2" sId="1">
    <oc r="AJ262">
      <f>18462029.57+2020247.46+1208878.31-1.33</f>
    </oc>
    <nc r="AJ262">
      <f>18462029.57+2020247.46+1208878.31-1.33-17070.57</f>
    </nc>
  </rcc>
  <rcc rId="3373" sId="1">
    <oc r="AK262">
      <f>292940.12+288939.45+150650.75</f>
    </oc>
    <nc r="AK262">
      <f>292940.12+288939.45+150650.75+432052.04</f>
    </nc>
  </rcc>
  <rcc rId="3374" sId="1">
    <oc r="AJ264">
      <f>9134341.57+76828.19</f>
    </oc>
    <nc r="AJ264">
      <f>9134341.57+76828.19+1122443.91</f>
    </nc>
  </rcc>
  <rcc rId="3375" sId="1">
    <oc r="AJ269">
      <f>452513.95+76690.71+72953.42</f>
    </oc>
    <nc r="AJ269">
      <f>452513.95+76690.71+72953.42+173284.84</f>
    </nc>
  </rcc>
  <rcv guid="{A87F3E0E-3A8E-4B82-8170-33752259B7DB}" action="delete"/>
  <rdn rId="0" localSheetId="1" customView="1" name="Z_A87F3E0E_3A8E_4B82_8170_33752259B7DB_.wvu.PrintArea" hidden="1" oldHidden="1">
    <formula>Sheet1!$A$1:$AL$462</formula>
    <oldFormula>Sheet1!$A$1:$AL$462</oldFormula>
  </rdn>
  <rdn rId="0" localSheetId="1" customView="1" name="Z_A87F3E0E_3A8E_4B82_8170_33752259B7DB_.wvu.FilterData" hidden="1" oldHidden="1">
    <formula>Sheet1!$A$6:$AL$462</formula>
    <oldFormula>Sheet1!$A$6:$AL$462</oldFormula>
  </rdn>
  <rcv guid="{A87F3E0E-3A8E-4B82-8170-33752259B7DB}" action="add"/>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8" sId="1">
    <oc r="AJ270">
      <f>457510.12+31100.83+37955.02</f>
    </oc>
    <nc r="AJ270">
      <f>457510.12+31100.83+37955.02+48610.7</f>
    </nc>
  </rcc>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9" sId="1">
    <oc r="AJ271">
      <f>770912.58+137660.46</f>
    </oc>
    <nc r="AJ271">
      <f>770912.58+137660.46+105577.25</f>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80" sId="1">
    <oc r="AJ272">
      <f>1854921.77+82241.2+80726.08+0.04</f>
    </oc>
    <nc r="AJ272">
      <f>1854921.77+82241.2+80726.08+0.04+1424161.81</f>
    </nc>
  </rc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81" sId="1">
    <oc r="AJ274">
      <f>2818184.2+870614.52</f>
    </oc>
    <nc r="AJ274">
      <f>2818184.2+870614.52+48419.22</f>
    </nc>
  </rcc>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82" sId="1">
    <oc r="AJ275">
      <f>51639.73+64908.11+279959.69+182506.81</f>
    </oc>
    <nc r="AJ275">
      <f>51639.73+64908.11+279959.69+182506.81+204824.85</f>
    </nc>
  </rcc>
  <rcc rId="3383" sId="1">
    <oc r="AJ276">
      <f>4814425.83+239093.69+4448978.65</f>
    </oc>
    <nc r="AJ276">
      <f>4814425.83+239093.69+4448978.65+768.2</f>
    </nc>
  </rcc>
  <rcc rId="3384" sId="1">
    <oc r="AJ277">
      <f>137690.72+51834.75+444180.88</f>
    </oc>
    <nc r="AJ277">
      <f>137690.72+51834.75+444180.88+324773.67</f>
    </nc>
  </rcc>
  <rcc rId="3385" sId="1" numFmtId="4">
    <oc r="AJ278">
      <v>11810641.109999999</v>
    </oc>
    <nc r="AJ278">
      <f>11810641.11+1658000</f>
    </nc>
  </rcc>
  <rcc rId="3386" sId="1">
    <oc r="AJ295">
      <f>1460741.83+228438.52+391513.86</f>
    </oc>
    <nc r="AJ295">
      <f>1460741.83+228438.52+391513.86+234930.38</f>
    </nc>
  </rcc>
  <rcc rId="3387" sId="1">
    <oc r="AJ297">
      <f>559604.06+125761.16+33457.13</f>
    </oc>
    <nc r="AJ297">
      <f>559604.06+125761.16+33457.13+622518.23</f>
    </nc>
  </rcc>
  <rcc rId="3388" sId="1">
    <oc r="AJ301">
      <f>367086.52+3723.41</f>
    </oc>
    <nc r="AJ301">
      <f>367086.52+3723.41+1413.34</f>
    </nc>
  </rcc>
  <rcc rId="3389" sId="1">
    <oc r="AJ302">
      <f>1614958.09+116790.02+175736.29</f>
    </oc>
    <nc r="AJ302">
      <f>1614958.09+116790.02+175736.29+210865.38</f>
    </nc>
  </rcc>
  <rcc rId="3390" sId="1">
    <oc r="AJ303">
      <f>18028067.88+2522724.79+2940219.11</f>
    </oc>
    <nc r="AJ303">
      <f>18028067.88+2522724.79+2940219.11+5150825.51</f>
    </nc>
  </rc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1" sId="1">
    <oc r="AJ282">
      <f>318314.17+157541.59</f>
    </oc>
    <nc r="AJ282">
      <f>318314.17+157541.59+137631.79</f>
    </nc>
  </rcc>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2" sId="1" numFmtId="4">
    <oc r="AJ328">
      <v>46758.01</v>
    </oc>
    <nc r="AJ328">
      <f>46758.01+81807.84</f>
    </nc>
  </rcc>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3" sId="1">
    <oc r="AJ285">
      <f>69562.99+104629.25</f>
    </oc>
    <nc r="AJ285">
      <f>69562.99+104629.25+99957.75</f>
    </nc>
  </rcc>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4" sId="1">
    <oc r="AJ287">
      <f>27068+159937+61959.1</f>
    </oc>
    <nc r="AJ287">
      <f>27068+159937+61959.1+719797.57</f>
    </nc>
  </rcc>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5" sId="1" numFmtId="4">
    <oc r="AJ316">
      <v>59335.44</v>
    </oc>
    <nc r="AJ316">
      <f>59335.44+64701.17</f>
    </nc>
  </rcc>
  <rcc rId="3396" sId="1">
    <oc r="AJ334">
      <v>177000</v>
    </oc>
    <nc r="AJ334">
      <f>177000+30000-137868.19</f>
    </nc>
  </rcc>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7" sId="1" numFmtId="4">
    <oc r="AJ298">
      <v>1714184.09</v>
    </oc>
    <nc r="AJ298">
      <f>1714184.09</f>
    </nc>
  </rcc>
  <rcc rId="3398" sId="1">
    <oc r="AJ148">
      <f>139474.65+11873.47</f>
    </oc>
    <nc r="AJ148">
      <f>139474.65+11873.47+58460.39</f>
    </nc>
  </rcc>
  <rcc rId="3399" sId="1">
    <oc r="AK148">
      <f>21331.41+1815.94</f>
    </oc>
    <nc r="AK148">
      <f>21331.41+1815.94+8941</f>
    </nc>
  </rcc>
  <rcc rId="3400" sId="1">
    <oc r="AJ119">
      <f>9308-1234.73</f>
    </oc>
    <nc r="AJ119">
      <f>9308-1234.73+160612.06</f>
    </nc>
  </rcc>
  <rcc rId="3401" sId="1" numFmtId="4">
    <oc r="AK119">
      <v>1234.73</v>
    </oc>
    <nc r="AK119">
      <f>1234.73+24564.19</f>
    </nc>
  </rcc>
  <rcc rId="3402" sId="1" numFmtId="4">
    <oc r="AJ34">
      <v>75266.37</v>
    </oc>
    <nc r="AJ34">
      <f>75266.37-5365.18</f>
    </nc>
  </rcc>
  <rcc rId="3403" sId="1" numFmtId="4">
    <oc r="AK34">
      <v>5108.7700000000004</v>
    </oc>
    <nc r="AK34">
      <f>5108.77+5365.18</f>
    </nc>
  </rcc>
  <rcc rId="3404" sId="1" numFmtId="4">
    <oc r="AJ164">
      <v>0</v>
    </oc>
    <nc r="AJ164">
      <v>21406.41</v>
    </nc>
  </rcc>
  <rcc rId="3405" sId="1" numFmtId="4">
    <oc r="AK164">
      <v>0</v>
    </oc>
    <nc r="AK164">
      <v>3273.92</v>
    </nc>
  </rcc>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06" sId="1" numFmtId="4">
    <oc r="AJ89">
      <v>41688.25</v>
    </oc>
    <nc r="AJ89">
      <f>41688.25+258393</f>
    </nc>
  </rcc>
  <rcc rId="3407" sId="1" numFmtId="4">
    <oc r="AK89">
      <v>6375.85</v>
    </oc>
    <nc r="AK89">
      <f>6375.85+39518.93</f>
    </nc>
  </rcc>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08" sId="1">
    <oc r="AJ186">
      <f>14375+7002.3</f>
    </oc>
    <nc r="AJ186">
      <f>14375+7002.3+6416.65</f>
    </nc>
  </rcc>
  <rcc rId="3409" sId="1">
    <oc r="AK186">
      <f>2198.53+1070.94</f>
    </oc>
    <nc r="AK186">
      <f>2198.53+1070.94+981.37</f>
    </nc>
  </rcc>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10" sId="1" numFmtId="4">
    <oc r="AK149">
      <v>0</v>
    </oc>
    <nc r="AK149">
      <v>5098.1400000000003</v>
    </nc>
  </rcc>
  <rcc rId="3411" sId="1" numFmtId="4">
    <oc r="AJ191">
      <v>70082.64</v>
    </oc>
    <nc r="AJ191">
      <f>70082.64+38337.49</f>
    </nc>
  </rcc>
  <rcc rId="3412" sId="1" numFmtId="4">
    <oc r="AK191">
      <v>4618.03</v>
    </oc>
    <nc r="AK191">
      <f>4618.03+6264.08</f>
    </nc>
  </rcc>
  <rcc rId="3413" sId="1" numFmtId="4">
    <oc r="AJ84">
      <v>85161.95</v>
    </oc>
    <nc r="AJ84">
      <f>85161.95-2461.12</f>
    </nc>
  </rcc>
  <rcc rId="3414" sId="1" numFmtId="4">
    <oc r="AK84">
      <v>10873.44</v>
    </oc>
    <nc r="AK84">
      <f>10873.44+2461.12</f>
    </nc>
  </rcc>
  <rcc rId="3415" sId="1">
    <oc r="AJ22">
      <f>12919.73+21747.25+49513.87-529.62</f>
    </oc>
    <nc r="AJ22">
      <f>12919.73+21747.25+49513.87-529.62+197106.06</f>
    </nc>
  </rcc>
  <rcc rId="3416" sId="1">
    <oc r="AK22">
      <f>12122.18+529.62</f>
    </oc>
    <nc r="AK22">
      <f>12122.18+529.62+30287.56</f>
    </nc>
  </rcc>
  <rcc rId="3417" sId="1">
    <oc r="AJ49">
      <f>20867.74+18218.8</f>
    </oc>
    <nc r="AJ49">
      <f>20867.74+18218.8+30425.63</f>
    </nc>
  </rcc>
  <rcc rId="3418" sId="1" numFmtId="4">
    <oc r="AK49">
      <v>6395.02</v>
    </oc>
    <nc r="AK49">
      <f>6395.02+3754.28</f>
    </nc>
  </rcc>
  <rcc rId="3419" sId="1">
    <oc r="AJ306">
      <f>14488.25+50968.69</f>
    </oc>
    <nc r="AJ306">
      <f>14488.25+50968.69+59419.29</f>
    </nc>
  </rcc>
  <rcc rId="3420" sId="1">
    <oc r="AK306">
      <f>2215.85+7795.21</f>
    </oc>
    <nc r="AK306">
      <f>2215.85+7795.21+9087.66</f>
    </nc>
  </rcc>
  <rcc rId="3421" sId="1" numFmtId="4">
    <oc r="AJ240">
      <v>172923.58</v>
    </oc>
    <nc r="AJ240">
      <f>172923.58+1813.03</f>
    </nc>
  </rcc>
  <rcc rId="3422" sId="1" numFmtId="4">
    <oc r="AK240">
      <v>21665.98</v>
    </oc>
    <nc r="AK240">
      <f>21665.98+2851.77</f>
    </nc>
  </rcc>
  <rcc rId="3423" sId="1" numFmtId="4">
    <oc r="AJ180">
      <v>41760.019999999997</v>
    </oc>
    <nc r="AJ180">
      <f>41760.02+3682.21</f>
    </nc>
  </rcc>
  <rcc rId="3424" sId="1" numFmtId="4">
    <oc r="AK180">
      <v>0</v>
    </oc>
    <nc r="AK180">
      <v>6030.95</v>
    </nc>
  </rcc>
  <rcc rId="3425" sId="1" numFmtId="4">
    <oc r="AJ131">
      <v>3489.68</v>
    </oc>
    <nc r="AJ131">
      <f>3489.68+25692.1</f>
    </nc>
  </rcc>
  <rcc rId="3426" sId="1" numFmtId="4">
    <oc r="AK131">
      <v>533.71</v>
    </oc>
    <nc r="AK131">
      <f>533.71+3929.38</f>
    </nc>
  </rcc>
  <rcc rId="3427" sId="1" numFmtId="4">
    <oc r="AJ219">
      <v>41133.4</v>
    </oc>
    <nc r="AJ219">
      <f>41133.4+12089.93</f>
    </nc>
  </rcc>
  <rcc rId="3428" sId="1" numFmtId="4">
    <oc r="AK219">
      <v>0</v>
    </oc>
    <nc r="AK219">
      <v>8140.04</v>
    </nc>
  </rcc>
  <rcc rId="3429" sId="1" numFmtId="4">
    <oc r="AJ10">
      <v>21516.9</v>
    </oc>
    <nc r="AJ10">
      <f>21516.9+45941.89</f>
    </nc>
  </rcc>
  <rcc rId="3430" sId="1" numFmtId="4">
    <oc r="AK10">
      <v>3290.82</v>
    </oc>
    <nc r="AK10">
      <f>3290.82+7026.4</f>
    </nc>
  </rcc>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1" sId="1" numFmtId="4">
    <oc r="AJ9">
      <v>18251.2</v>
    </oc>
    <nc r="AJ9">
      <f>18251.2+30807.23</f>
    </nc>
  </rcc>
  <rcc rId="3432" sId="1" numFmtId="4">
    <oc r="AK9">
      <v>2788.4</v>
    </oc>
    <nc r="AK9">
      <f>2788.4+4706.69</f>
    </nc>
  </rcc>
  <rcc rId="3433" sId="1">
    <oc r="AJ125">
      <f>42470.95-5481.19+41319.73</f>
    </oc>
    <nc r="AJ125">
      <f>42470.95-5481.19+41319.73-5371.57</f>
    </nc>
  </rcc>
  <rcc rId="3434" sId="1" numFmtId="4">
    <oc r="AK125">
      <v>5481.19</v>
    </oc>
    <nc r="AK125">
      <f>5481.19+5371.57</f>
    </nc>
  </rcc>
  <rcc rId="3435" sId="1" numFmtId="4">
    <oc r="AJ366">
      <v>157838.38</v>
    </oc>
    <nc r="AJ366">
      <f>157838.38+70218</f>
    </nc>
  </rcc>
  <rcc rId="3436" sId="1" numFmtId="4">
    <oc r="AK366">
      <v>11135.04</v>
    </oc>
    <nc r="AK366">
      <f>11135.04+27716.68</f>
    </nc>
  </rcc>
  <rcc rId="3437" sId="1" numFmtId="4">
    <oc r="AJ414">
      <v>97000</v>
    </oc>
    <nc r="AJ414">
      <f>97000+74075.05</f>
    </nc>
  </rcc>
  <rcc rId="3438" sId="1" numFmtId="4">
    <oc r="AK414">
      <v>0</v>
    </oc>
    <nc r="AK414">
      <v>14126.47</v>
    </nc>
  </rcc>
  <rcc rId="3439" sId="1" numFmtId="4">
    <oc r="AJ347">
      <v>157610.07999999999</v>
    </oc>
    <nc r="AJ347">
      <f>157610.08+60701.69</f>
    </nc>
  </rcc>
  <rcc rId="3440" sId="1" numFmtId="4">
    <oc r="AK347">
      <v>23379.78</v>
    </oc>
    <nc r="AK347">
      <f>23379.78+18253.47</f>
    </nc>
  </rcc>
  <rcc rId="3441" sId="1" numFmtId="4">
    <oc r="AJ363">
      <v>99985.1</v>
    </oc>
    <nc r="AJ363">
      <f>99985.1+89695.95</f>
    </nc>
  </rcc>
  <rcc rId="3442" sId="1" numFmtId="4">
    <oc r="AK363">
      <v>0</v>
    </oc>
    <nc r="AK363">
      <v>17105.45</v>
    </nc>
  </rcc>
  <rcc rId="3443" sId="1">
    <oc r="AJ374">
      <f>67020+7797</f>
    </oc>
    <nc r="AJ374">
      <f>67020+7797+44875.55</f>
    </nc>
  </rcc>
  <rcc rId="3444" sId="1" numFmtId="4">
    <oc r="AK374">
      <v>0</v>
    </oc>
    <nc r="AK374">
      <v>8557.98</v>
    </nc>
  </rcc>
  <rcc rId="3445" sId="1" numFmtId="4">
    <oc r="AJ377">
      <v>94833</v>
    </oc>
    <nc r="AJ377">
      <f>94833+71891.83</f>
    </nc>
  </rcc>
  <rcc rId="3446" sId="1" numFmtId="4">
    <oc r="AK377">
      <v>0</v>
    </oc>
    <nc r="AK377">
      <v>13710.12</v>
    </nc>
  </rcc>
  <rcc rId="3447" sId="1" numFmtId="4">
    <oc r="AJ423">
      <v>0</v>
    </oc>
    <nc r="AJ423">
      <v>87429.19</v>
    </nc>
  </rcc>
  <rcc rId="3448" sId="1" numFmtId="4">
    <oc r="AJ393">
      <v>98482.62</v>
    </oc>
    <nc r="AJ393">
      <f>98482.62-15061.09</f>
    </nc>
  </rcc>
  <rcc rId="3449" sId="1" numFmtId="4">
    <oc r="AK393">
      <v>0</v>
    </oc>
    <nc r="AK393">
      <v>15061.09</v>
    </nc>
  </rcc>
  <rcc rId="3450" sId="1" numFmtId="4">
    <oc r="AJ428">
      <v>0</v>
    </oc>
    <nc r="AJ428">
      <v>65068.03</v>
    </nc>
  </rcc>
  <rcc rId="3451" sId="1">
    <oc r="AJ388">
      <v>99688.33</v>
    </oc>
    <nc r="AJ388">
      <f>99688.33+72775.25+58459.73</f>
    </nc>
  </rcc>
  <rcc rId="3452" sId="1" numFmtId="4">
    <oc r="AK388">
      <v>0</v>
    </oc>
    <nc r="AK388">
      <f>13878.6+11148.56</f>
    </nc>
  </rcc>
  <rcc rId="3453" sId="1" numFmtId="4">
    <oc r="AJ368">
      <v>73296.53</v>
    </oc>
    <nc r="AJ368">
      <f>73296.53+95514.85</f>
    </nc>
  </rcc>
  <rcc rId="3454" sId="1">
    <oc r="AJ311">
      <f>99898.9+20257.44+82739.46</f>
    </oc>
    <nc r="AJ311">
      <f>99898.9+20257.44+82739.46+65227.91</f>
    </nc>
  </rcc>
  <rcc rId="3455" sId="1">
    <oc r="AK311">
      <f>3863.19+15778.83</f>
    </oc>
    <nc r="AK311">
      <f>3863.19+15778.83+29070.82</f>
    </nc>
  </rcc>
  <rcc rId="3456" sId="1" numFmtId="4">
    <oc r="AJ312">
      <v>208329.69</v>
    </oc>
    <nc r="AJ312">
      <f>208329.69+72239</f>
    </nc>
  </rcc>
  <rcc rId="3457" sId="1" numFmtId="4">
    <oc r="AJ324">
      <v>203464.35</v>
    </oc>
    <nc r="AJ324">
      <f>203464.35+52738</f>
    </nc>
  </rcc>
  <rcc rId="3458" sId="1" numFmtId="4">
    <oc r="AK324">
      <v>20890.439999999999</v>
    </oc>
    <nc r="AK324">
      <f>20890.44+10057.4</f>
    </nc>
  </rcc>
  <rcc rId="3459" sId="1" numFmtId="4">
    <oc r="AJ318">
      <v>312590.46999999997</v>
    </oc>
    <nc r="AJ318">
      <f>312590.47-8868.28</f>
    </nc>
  </rcc>
  <rcc rId="3460" sId="1">
    <oc r="AK318">
      <v>40972.78</v>
    </oc>
    <nc r="AK318">
      <f>40972.78+16948.54</f>
    </nc>
  </rcc>
  <rcc rId="3461" sId="1" numFmtId="4">
    <oc r="AJ331">
      <v>89946.09</v>
    </oc>
    <nc r="AJ331">
      <f>89946.09+50286.21</f>
    </nc>
  </rcc>
  <rcc rId="3462" sId="1" numFmtId="4">
    <oc r="AJ359">
      <v>104036.05</v>
    </oc>
    <nc r="AJ359">
      <f>104036.05+83299.38</f>
    </nc>
  </rcc>
  <rcc rId="3463" sId="1" numFmtId="4">
    <oc r="AJ370">
      <v>99571.31</v>
    </oc>
    <nc r="AJ370">
      <f>99571.31-9242.96</f>
    </nc>
  </rcc>
  <rcc rId="3464" sId="1" numFmtId="4">
    <oc r="AK370">
      <v>0</v>
    </oc>
    <nc r="AK370">
      <v>15946.32</v>
    </nc>
  </rcc>
  <rcc rId="3465" sId="1">
    <oc r="AJ319">
      <f>91800+75057.16</f>
    </oc>
    <nc r="AJ319">
      <f>91800+75057.16+74073.77</f>
    </nc>
  </rcc>
  <rcc rId="3466" sId="1" numFmtId="4">
    <oc r="AK319">
      <v>14189.24</v>
    </oc>
    <nc r="AK319">
      <f>14189.24+14126.23</f>
    </nc>
  </rcc>
  <rcc rId="3467" sId="1" numFmtId="4">
    <oc r="AJ337">
      <v>155523.41</v>
    </oc>
    <nc r="AJ337">
      <f>155523.41+47135.61</f>
    </nc>
  </rcc>
  <rcc rId="3468" sId="1" numFmtId="4">
    <oc r="AK337">
      <v>11958.04</v>
    </oc>
    <nc r="AK337">
      <f>11958.04+8988.99</f>
    </nc>
  </rcc>
  <rcc rId="3469" sId="1" numFmtId="4">
    <oc r="AJ380">
      <v>98711.62</v>
    </oc>
    <nc r="AJ380">
      <f>98711.62+82894.54</f>
    </nc>
  </rcc>
  <rcc rId="3470" sId="1" numFmtId="4">
    <oc r="AK380">
      <v>0</v>
    </oc>
    <nc r="AK380">
      <v>15808.4</v>
    </nc>
  </rcc>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71" sId="1" numFmtId="4">
    <oc r="AJ352">
      <v>213672.38</v>
    </oc>
    <nc r="AJ352">
      <f>213672.38+10844.44</f>
    </nc>
  </rcc>
  <rcc rId="3472" sId="1" numFmtId="4">
    <oc r="AK352">
      <v>23567.39</v>
    </oc>
    <nc r="AK352">
      <f>23567.39+2068.09</f>
    </nc>
  </rcc>
  <rcc rId="3473" sId="1" numFmtId="4">
    <oc r="AJ362">
      <v>55440</v>
    </oc>
    <nc r="AJ362">
      <f>55440+153663.31</f>
    </nc>
  </rcc>
  <rcc rId="3474" sId="1" numFmtId="4">
    <oc r="AK362">
      <v>0</v>
    </oc>
    <nc r="AK362">
      <v>20806.72</v>
    </nc>
  </rcc>
  <rcc rId="3475" sId="1" numFmtId="4">
    <oc r="AJ343">
      <v>84638.59</v>
    </oc>
    <nc r="AJ343">
      <f>84638.59+81518.25</f>
    </nc>
  </rcc>
  <rcc rId="3476" sId="1" numFmtId="4">
    <oc r="AJ392">
      <v>61292.27</v>
    </oc>
    <nc r="AJ392">
      <f>61292.27-7748.65</f>
    </nc>
  </rcc>
  <rcc rId="3477" sId="1" numFmtId="4">
    <oc r="AK392">
      <v>0</v>
    </oc>
    <nc r="AK392">
      <v>7748.65</v>
    </nc>
  </rcc>
  <rcc rId="3478" sId="1" numFmtId="4">
    <oc r="AJ367">
      <v>93127.69</v>
    </oc>
    <nc r="AJ367">
      <f>93127.69-32382.23</f>
    </nc>
  </rcc>
  <rcc rId="3479" sId="1" numFmtId="4">
    <oc r="AK367">
      <v>0</v>
    </oc>
    <nc r="AK367">
      <f>32382.23+9460.82</f>
    </nc>
  </rcc>
  <rcc rId="3480" sId="1" numFmtId="4">
    <oc r="AJ381">
      <v>89466</v>
    </oc>
    <nc r="AJ381">
      <f>89466-9346.06</f>
    </nc>
  </rcc>
  <rcc rId="3481" sId="1" numFmtId="4">
    <oc r="AK381">
      <v>0</v>
    </oc>
    <nc r="AK381">
      <v>9346.06</v>
    </nc>
  </rcc>
  <rcc rId="3482" sId="1" numFmtId="4">
    <oc r="AJ357">
      <v>81982.44</v>
    </oc>
    <nc r="AJ357">
      <f>81982.44+68790.33</f>
    </nc>
  </rcc>
  <rcc rId="3483" sId="1" numFmtId="4">
    <oc r="AJ407">
      <v>80429.210000000006</v>
    </oc>
    <nc r="AJ407">
      <f>80429.21-9330.69</f>
    </nc>
  </rcc>
  <rcc rId="3484" sId="1" numFmtId="4">
    <oc r="AK407">
      <v>0</v>
    </oc>
    <nc r="AK407">
      <v>9330.69</v>
    </nc>
  </rcc>
  <rcc rId="3485" sId="1" numFmtId="4">
    <oc r="AJ398">
      <v>85600</v>
    </oc>
    <nc r="AJ398">
      <f>85600-10278.92</f>
    </nc>
  </rcc>
  <rcc rId="3486" sId="1" numFmtId="4">
    <oc r="AK398">
      <v>0</v>
    </oc>
    <nc r="AK398">
      <v>10278.92</v>
    </nc>
  </rcc>
  <rcc rId="3487" sId="1" numFmtId="4">
    <oc r="AJ371">
      <v>76816.800000000003</v>
    </oc>
    <nc r="AJ371">
      <f>76816.8+130770.26</f>
    </nc>
  </rcc>
  <rcc rId="3488" sId="1" numFmtId="4">
    <oc r="AK371">
      <v>13758.03</v>
    </oc>
    <nc r="AK371">
      <f>13758.03+8556.79</f>
    </nc>
  </rcc>
  <rcc rId="3489" sId="1" numFmtId="4">
    <oc r="AJ389">
      <v>88658.73</v>
    </oc>
    <nc r="AJ389">
      <f>88658.73-1983.5</f>
    </nc>
  </rcc>
  <rcc rId="3490" sId="1" numFmtId="4">
    <oc r="AJ330">
      <v>95051.96</v>
    </oc>
    <nc r="AJ330">
      <f>95051.96+39484.25</f>
    </nc>
  </rcc>
  <rcc rId="3491" sId="1" numFmtId="4">
    <oc r="AK330">
      <v>15075.6</v>
    </oc>
    <nc r="AK330">
      <f>15075.6+9055.47</f>
    </nc>
  </rcc>
  <rcc rId="3492" sId="1" numFmtId="4">
    <oc r="AJ321">
      <v>287005.71999999997</v>
    </oc>
    <nc r="AJ321">
      <f>287005.72+73369.64</f>
    </nc>
  </rcc>
  <rcc rId="3493" sId="1" numFmtId="4">
    <oc r="AK321">
      <v>36349.9</v>
    </oc>
    <nc r="AK321">
      <f>36349.9+31943.22</f>
    </nc>
  </rcc>
  <rcc rId="3494" sId="1" numFmtId="4">
    <oc r="AJ317">
      <v>320855.76</v>
    </oc>
    <nc r="AJ317">
      <f>320855.76+13409.42</f>
    </nc>
  </rcc>
  <rcc rId="3495" sId="1" numFmtId="4">
    <oc r="AK317">
      <v>42412.03</v>
    </oc>
    <nc r="AK317">
      <f>42412.03+21924</f>
    </nc>
  </rcc>
  <rcc rId="3496" sId="1" numFmtId="4">
    <oc r="AJ313">
      <v>311274.3</v>
    </oc>
    <nc r="AJ313">
      <f>311274.3+94352.8</f>
    </nc>
  </rcc>
  <rcc rId="3497" sId="1" numFmtId="4">
    <oc r="AK313">
      <v>40335.29</v>
    </oc>
    <nc r="AK313">
      <f>40335.29+17993.54</f>
    </nc>
  </rcc>
  <rcc rId="3498" sId="1" numFmtId="4">
    <oc r="AJ315">
      <v>148819.34</v>
    </oc>
    <nc r="AJ315">
      <f>148819.34+46038</f>
    </nc>
  </rcc>
  <rcc rId="3499" sId="1" numFmtId="4">
    <oc r="AK355">
      <v>0</v>
    </oc>
    <nc r="AK355">
      <v>10170.209999999999</v>
    </nc>
  </rcc>
  <rcc rId="3500" sId="1">
    <oc r="AJ355">
      <v>90931</v>
    </oc>
    <nc r="AJ355">
      <f>90931+53329.56</f>
    </nc>
  </rcc>
  <rcc rId="3501" sId="1" numFmtId="4">
    <oc r="AJ349">
      <v>95945.38</v>
    </oc>
    <nc r="AJ349">
      <f>95945.38+5019.44</f>
    </nc>
  </rcc>
  <rcc rId="3502" sId="1" numFmtId="4">
    <oc r="AK349">
      <v>0</v>
    </oc>
    <nc r="AK349">
      <v>7941.36</v>
    </nc>
  </rcc>
  <rcc rId="3503" sId="1" numFmtId="4">
    <oc r="AJ314">
      <v>184670.36</v>
    </oc>
    <nc r="AJ314">
      <f>184670.36-1719.64</f>
    </nc>
  </rcc>
  <rcc rId="3504" sId="1" numFmtId="4">
    <oc r="AK314">
      <v>18758.18</v>
    </oc>
    <nc r="AK314">
      <f>18758.18+11080.69</f>
    </nc>
  </rcc>
  <rcc rId="3505" sId="1" numFmtId="4">
    <oc r="AJ338">
      <v>188133.51</v>
    </oc>
    <nc r="AJ338">
      <f>188133.51-12724.93</f>
    </nc>
  </rcc>
  <rcc rId="3506" sId="1" numFmtId="4">
    <oc r="AK338">
      <v>20686.62</v>
    </oc>
    <nc r="AK338">
      <f>20686.62+12745.2</f>
    </nc>
  </rcc>
  <rcc rId="3507" sId="1" numFmtId="4">
    <oc r="AJ356">
      <v>98751.53</v>
    </oc>
    <nc r="AJ356">
      <f>98751.53+76285.17</f>
    </nc>
  </rcc>
  <rcc rId="3508" sId="1" numFmtId="4">
    <oc r="AK356">
      <v>0</v>
    </oc>
    <nc r="AK356">
      <v>14547.96</v>
    </nc>
  </rcc>
  <rcc rId="3509" sId="1" numFmtId="4">
    <oc r="AJ335">
      <v>80989.070000000007</v>
    </oc>
    <nc r="AJ335">
      <f>80989.07+73791.77</f>
    </nc>
  </rcc>
  <rcc rId="3510" sId="1" numFmtId="4">
    <oc r="AJ429">
      <v>0</v>
    </oc>
    <nc r="AJ429">
      <v>60847.25</v>
    </nc>
  </rcc>
  <rcc rId="3511" sId="1">
    <oc r="AJ333">
      <f>59000+45054.47</f>
    </oc>
    <nc r="AJ333">
      <f>59000+45054.47-7168.82</f>
    </nc>
  </rcc>
  <rcc rId="3512" sId="1" numFmtId="4">
    <oc r="AK333">
      <v>8592.1200000000008</v>
    </oc>
    <nc r="AK333">
      <v>7168.82</v>
    </nc>
  </rcc>
  <rcc rId="3513" sId="1" numFmtId="4">
    <oc r="AJ409">
      <v>93000</v>
    </oc>
    <nc r="AJ409">
      <f>93000-10796.98</f>
    </nc>
  </rcc>
  <rcc rId="3514" sId="1" numFmtId="4">
    <oc r="AK409">
      <v>0</v>
    </oc>
    <nc r="AK409">
      <v>10796.98</v>
    </nc>
  </rcc>
  <rcc rId="3515" sId="1" numFmtId="4">
    <oc r="AJ400">
      <v>81541.490000000005</v>
    </oc>
    <nc r="AJ400">
      <f>81541.49+87388.02</f>
    </nc>
  </rcc>
  <rcc rId="3516" sId="1" numFmtId="4">
    <oc r="AK400">
      <v>0</v>
    </oc>
    <nc r="AK400">
      <v>16166.91</v>
    </nc>
  </rcc>
  <rcc rId="3517" sId="1" numFmtId="4">
    <oc r="AJ396">
      <v>165765.10999999999</v>
    </oc>
    <nc r="AJ396">
      <f>165765.11+56722.24</f>
    </nc>
  </rcc>
  <rcc rId="3518" sId="1" numFmtId="4">
    <oc r="AK396">
      <v>14377.08</v>
    </oc>
    <nc r="AK396">
      <f>14377.08+10817.21</f>
    </nc>
  </rcc>
  <rcc rId="3519" sId="1" numFmtId="4">
    <oc r="AJ323">
      <v>83798.27</v>
    </oc>
    <nc r="AJ323">
      <f>83798.27+102389.01</f>
    </nc>
  </rcc>
  <rcc rId="3520" sId="1" numFmtId="4">
    <oc r="AK323">
      <v>11201.73</v>
    </oc>
    <nc r="AK323">
      <f>11201.73+6188.13</f>
    </nc>
  </rcc>
  <rcc rId="3521" sId="1" numFmtId="4">
    <oc r="AJ383">
      <v>97265.68</v>
    </oc>
    <nc r="AJ383">
      <f>97265.68-4932.42</f>
    </nc>
  </rcc>
  <rcc rId="3522" sId="1" numFmtId="4">
    <oc r="AK383">
      <v>0</v>
    </oc>
    <nc r="AK383">
      <v>4932.42</v>
    </nc>
  </rcc>
  <rcc rId="3523" sId="1" numFmtId="4">
    <oc r="AJ426">
      <v>0</v>
    </oc>
    <nc r="AJ426">
      <v>99996.13</v>
    </nc>
  </rcc>
  <rcc rId="3524" sId="1" numFmtId="4">
    <oc r="AJ379">
      <v>99856.11</v>
    </oc>
    <nc r="AJ379">
      <f>99856.11-15338.74</f>
    </nc>
  </rcc>
  <rcc rId="3525" sId="1" numFmtId="4">
    <oc r="AK379">
      <v>0</v>
    </oc>
    <nc r="AK379">
      <v>15338.74</v>
    </nc>
  </rcc>
  <rcc rId="3526" sId="1" numFmtId="4">
    <oc r="AJ378">
      <v>78969.47</v>
    </oc>
    <nc r="AJ378">
      <f>78969.47+33506.04</f>
    </nc>
  </rcc>
  <rcc rId="3527" sId="1" numFmtId="4">
    <oc r="AK378">
      <v>0</v>
    </oc>
    <nc r="AK378">
      <v>6389.76</v>
    </nc>
  </rcc>
  <rcc rId="3528" sId="1" numFmtId="4">
    <oc r="AJ350">
      <v>239002.19</v>
    </oc>
    <nc r="AJ350">
      <f>239002.19+7716.3</f>
    </nc>
  </rcc>
  <rcc rId="3529" sId="1" numFmtId="4">
    <oc r="AK350">
      <v>26726.95</v>
    </oc>
    <nc r="AK350">
      <f>26726.95+18388.45</f>
    </nc>
  </rcc>
  <rcc rId="3530" sId="1" numFmtId="4">
    <oc r="AJ387">
      <v>96470.38</v>
    </oc>
    <nc r="AJ387">
      <f>96470.38-14469.9</f>
    </nc>
  </rcc>
  <rcc rId="3531" sId="1" numFmtId="4">
    <oc r="AK387">
      <v>0</v>
    </oc>
    <nc r="AK387">
      <v>14469.9</v>
    </nc>
  </rcc>
  <rcc rId="3532" sId="1" numFmtId="4">
    <oc r="AJ325">
      <v>96153.98</v>
    </oc>
    <nc r="AJ325">
      <f>96153.98-3298.5</f>
    </nc>
  </rcc>
  <rcc rId="3533" sId="1" numFmtId="4">
    <oc r="AK325">
      <v>0</v>
    </oc>
    <nc r="AK325">
      <v>3298.5</v>
    </nc>
  </rcc>
  <rcc rId="3534" sId="1" numFmtId="4">
    <oc r="AJ308">
      <v>281863.03000000003</v>
    </oc>
    <nc r="AJ308">
      <f>281863.03+67706.3</f>
    </nc>
  </rcc>
  <rcc rId="3535" sId="1">
    <oc r="AJ309">
      <f>89285.71-11964.69+140134</f>
    </oc>
    <nc r="AJ309">
      <f>89285.71-11964.69+140134-555.3</f>
    </nc>
  </rcc>
  <rcc rId="3536" sId="1">
    <oc r="AK309">
      <f>11964.69+11960.22</f>
    </oc>
    <nc r="AK309">
      <f>11964.69+11960.22+17298.6</f>
    </nc>
  </rcc>
  <rcc rId="3537" sId="1">
    <oc r="AJ310">
      <f>85000+43282.16</f>
    </oc>
    <nc r="AJ310">
      <f>85000+43282.16-11040.2</f>
    </nc>
  </rcc>
  <rcc rId="3538" sId="1" numFmtId="4">
    <oc r="AK310">
      <v>8254.1200000000008</v>
    </oc>
    <nc r="AK310">
      <f>8254.12+14104.5</f>
    </nc>
  </rcc>
  <rcc rId="3539" sId="1" numFmtId="4">
    <oc r="AJ320">
      <v>105536.1</v>
    </oc>
    <nc r="AJ320">
      <f>105536.1+45768.5</f>
    </nc>
  </rcc>
  <rcc rId="3540" sId="1" numFmtId="4">
    <oc r="AK320">
      <v>6905.53</v>
    </oc>
    <nc r="AK320">
      <f>6905.53+8728.3</f>
    </nc>
  </rcc>
  <rcc rId="3541" sId="1" numFmtId="4">
    <oc r="AJ346">
      <v>115253.85</v>
    </oc>
    <nc r="AJ346">
      <f>115253.85+83737.1</f>
    </nc>
  </rcc>
  <rcc rId="3542" sId="1">
    <oc r="AJ342">
      <f>98383.57+67957.2</f>
    </oc>
    <nc r="AJ342">
      <f>98383.57+67957.2+131759</f>
    </nc>
  </rcc>
  <rcc rId="3543" sId="1" numFmtId="4">
    <oc r="AK342">
      <v>12959.77</v>
    </oc>
    <nc r="AK342">
      <f>12959.77+25127.1</f>
    </nc>
  </rcc>
  <rcc rId="3544" sId="1" numFmtId="4">
    <oc r="AJ376">
      <v>57915.69</v>
    </oc>
    <nc r="AJ376">
      <f>57915.69+124630.1</f>
    </nc>
  </rcc>
  <rcc rId="3545" sId="1" numFmtId="4">
    <oc r="AK376">
      <v>0</v>
    </oc>
    <nc r="AK376">
      <v>16617.900000000001</v>
    </nc>
  </rcc>
  <rcc rId="3546" sId="1" numFmtId="4">
    <oc r="AJ373">
      <v>97719.31</v>
    </oc>
    <nc r="AJ373">
      <f>97719.31+82606.2</f>
    </nc>
  </rcc>
  <rcc rId="3547" sId="1" numFmtId="4">
    <oc r="AK373">
      <v>16734.59</v>
    </oc>
    <nc r="AK373">
      <f>16734.59+7125.7</f>
    </nc>
  </rcc>
  <rcc rId="3548" sId="1" numFmtId="4">
    <oc r="AK399">
      <v>0</v>
    </oc>
    <nc r="AK399">
      <v>22704</v>
    </nc>
  </rcc>
  <rcc rId="3549" sId="1" numFmtId="4">
    <oc r="AJ399">
      <v>282756.46000000002</v>
    </oc>
    <nc r="AJ399">
      <f>282756.46-22704</f>
    </nc>
  </rcc>
  <rcc rId="3550" sId="1" numFmtId="4">
    <oc r="AJ361">
      <v>413506.52</v>
    </oc>
    <nc r="AJ361">
      <f>413506.52+39634.1</f>
    </nc>
  </rcc>
  <rcc rId="3551" sId="1" numFmtId="4">
    <oc r="AK361">
      <v>0</v>
    </oc>
    <nc r="AK361">
      <v>51329.5</v>
    </nc>
  </rcc>
  <rcc rId="3552" sId="1" numFmtId="4">
    <oc r="AJ385">
      <v>548484.30000000005</v>
    </oc>
    <nc r="AJ385">
      <f>548484.3-41743</f>
    </nc>
  </rcc>
  <rcc rId="3553" sId="1" numFmtId="4">
    <oc r="AK385">
      <v>0</v>
    </oc>
    <nc r="AK385">
      <v>41743</v>
    </nc>
  </rcc>
  <rcc rId="3554" sId="1" numFmtId="4">
    <oc r="AJ369">
      <v>388971</v>
    </oc>
    <nc r="AJ369">
      <f>388971+375144.6</f>
    </nc>
  </rcc>
  <rcc rId="3555" sId="1" numFmtId="4">
    <oc r="AK369">
      <v>0</v>
    </oc>
    <nc r="AK369">
      <v>71541.899999999994</v>
    </nc>
  </rcc>
  <rcc rId="3556" sId="1" numFmtId="4">
    <oc r="AJ386">
      <v>0</v>
    </oc>
    <nc r="AJ386">
      <v>16075.5</v>
    </nc>
  </rcc>
  <rcc rId="3557" sId="1" numFmtId="4">
    <oc r="AJ327">
      <v>55759.41</v>
    </oc>
    <nc r="AJ327">
      <f>55759.41+280917.9</f>
    </nc>
  </rcc>
  <rcc rId="3558" sId="1" numFmtId="4">
    <oc r="AJ372">
      <v>0</v>
    </oc>
    <nc r="AJ372">
      <v>253980</v>
    </nc>
  </rcc>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559" sId="1" ref="A117:XFD117" action="insertRow">
    <undo index="65535" exp="area" ref3D="1" dr="$G$1:$R$1048576" dn="Z_36624B2D_80F9_4F79_AC4A_B3547C36F23F_.wvu.Cols" sId="1"/>
    <undo index="65535" exp="area" ref3D="1" dr="$H$1:$N$1048576" dn="Z_65B035E3_87FA_46C5_996E_864F2C8D0EBC_.wvu.Cols" sId="1"/>
  </rrc>
  <rcc rId="3560" sId="1">
    <nc r="A117">
      <v>5</v>
    </nc>
  </rcc>
  <rcc rId="3561" sId="1">
    <nc r="B117">
      <v>126292</v>
    </nc>
  </rcc>
  <rcc rId="3562" sId="1">
    <nc r="C117">
      <v>514</v>
    </nc>
  </rcc>
  <rcc rId="3563" sId="1">
    <nc r="D117" t="inlineStr">
      <is>
        <t>MM</t>
      </is>
    </nc>
  </rcc>
  <rcc rId="3564" sId="1">
    <nc r="E117" t="inlineStr">
      <is>
        <t>AP 2/11i/2.1</t>
      </is>
    </nc>
  </rcc>
  <rcc rId="3565" sId="1">
    <nc r="F117" t="inlineStr">
      <is>
        <t>CP10 less /2018</t>
      </is>
    </nc>
  </rcc>
  <rcc rId="3566" sId="1" xfDxf="1" dxf="1">
    <nc r="G117" t="inlineStr">
      <is>
        <t>A.R.C.A. - Accesibilitatea procedurilor administrative prin Reducerea birocratiei si digitizare pentru</t>
      </is>
    </nc>
    <ndxf>
      <font>
        <sz val="12"/>
        <color auto="1"/>
      </font>
      <alignment horizontal="left" vertical="center" wrapText="1"/>
      <border outline="0">
        <left style="thin">
          <color indexed="64"/>
        </left>
        <right style="thin">
          <color indexed="64"/>
        </right>
        <top style="thin">
          <color indexed="64"/>
        </top>
        <bottom style="thin">
          <color indexed="64"/>
        </bottom>
      </border>
    </ndxf>
  </rcc>
  <rcc rId="3567" sId="1" xfDxf="1" dxf="1">
    <oc r="G118" t="inlineStr">
      <is>
        <t>TOTAL DOLJ</t>
      </is>
    </oc>
    <nc r="G118" t="inlineStr">
      <is>
        <t>Cetatenii BANIEI</t>
      </is>
    </nc>
    <ndxf>
      <font>
        <b/>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cc rId="3568" sId="1">
    <nc r="H117" t="inlineStr">
      <is>
        <t>Municipiul Craiova</t>
      </is>
    </nc>
  </rcc>
  <rcc rId="3569" sId="1">
    <nc r="I117" t="inlineStr">
      <is>
        <t>n.a</t>
      </is>
    </nc>
  </rcc>
  <rcc rId="3570" sId="1">
    <nc r="J117" t="inlineStr">
      <is>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is>
    </nc>
  </rcc>
  <rcc rId="3571" sId="1" numFmtId="19">
    <nc r="K117">
      <v>43439</v>
    </nc>
  </rcc>
  <rcc rId="3572" sId="1" numFmtId="19">
    <nc r="L117">
      <v>43926</v>
    </nc>
  </rcc>
  <rcc rId="3573" sId="1">
    <nc r="M117">
      <f>S117/AE117*100</f>
    </nc>
  </rcc>
  <rcc rId="3574" sId="1">
    <nc r="O117" t="inlineStr">
      <is>
        <t>Dolj</t>
      </is>
    </nc>
  </rcc>
  <rcc rId="3575" sId="1">
    <nc r="Q117" t="inlineStr">
      <is>
        <t>APL</t>
      </is>
    </nc>
  </rcc>
  <rcc rId="3576" sId="1">
    <nc r="R117" t="inlineStr">
      <is>
        <t>120 - Investiții în capacitatea instituțională și în eficiența administrațiilor și a serviciilor publice la nivel național, regional și local, în perspectiva realizării de reforme, a unei mai bune legiferări și a bunei guvernanțe</t>
      </is>
    </nc>
  </rcc>
  <rcc rId="3577" sId="1">
    <nc r="N117">
      <v>4</v>
    </nc>
  </rcc>
  <rcc rId="3578" sId="1">
    <nc r="P117" t="inlineStr">
      <is>
        <t>Craiova</t>
      </is>
    </nc>
  </rcc>
  <rfmt sheetId="1" sqref="A117:XFD117">
    <dxf>
      <numFmt numFmtId="4" formatCode="#,##0.00"/>
    </dxf>
  </rfmt>
  <rcc rId="3579" sId="1" numFmtId="4">
    <nc r="T117">
      <v>2333106.34</v>
    </nc>
  </rcc>
  <rcc rId="3580" sId="1" numFmtId="4">
    <nc r="U117">
      <v>0</v>
    </nc>
  </rcc>
  <rcc rId="3581" sId="1" odxf="1" dxf="1">
    <nc r="S117">
      <f>T117+U117</f>
    </nc>
    <odxf>
      <numFmt numFmtId="4" formatCode="#,##0.00"/>
    </odxf>
    <ndxf>
      <numFmt numFmtId="165" formatCode="#,##0.00_ ;\-#,##0.00\ "/>
    </ndxf>
  </rcc>
  <rcc rId="3582" sId="1">
    <nc r="V117">
      <f>W117+X117</f>
    </nc>
  </rcc>
  <rcc rId="3583" sId="1">
    <nc r="Y117">
      <f>Z117+AA117</f>
    </nc>
  </rcc>
  <rcc rId="3584" sId="1" numFmtId="4">
    <nc r="W117">
      <v>356828.04</v>
    </nc>
  </rcc>
  <rcc rId="3585" sId="1" numFmtId="4">
    <nc r="Z117">
      <v>54896.62</v>
    </nc>
  </rcc>
  <rcc rId="3586" sId="1" endOfListFormulaUpdate="1">
    <oc r="Z118">
      <f>SUM(Z112:Z116)</f>
    </oc>
    <nc r="Z118">
      <f>SUM(Z112:Z117)</f>
    </nc>
  </rcc>
  <rcc rId="3587" sId="1" numFmtId="4">
    <nc r="AA117">
      <v>0</v>
    </nc>
  </rcc>
  <rcc rId="3588" sId="1" endOfListFormulaUpdate="1">
    <oc r="AA118">
      <f>SUM(AA112:AA116)</f>
    </oc>
    <nc r="AA118">
      <f>SUM(AA112:AA117)</f>
    </nc>
  </rcc>
  <rcc rId="3589" sId="1" numFmtId="4">
    <nc r="AB117">
      <v>0</v>
    </nc>
  </rcc>
  <rcc rId="3590" sId="1" odxf="1" dxf="1">
    <nc r="AE117">
      <f>S117+V117+Y117+AB117</f>
    </nc>
    <odxf>
      <numFmt numFmtId="4" formatCode="#,##0.00"/>
    </odxf>
    <ndxf>
      <numFmt numFmtId="165" formatCode="#,##0.00_ ;\-#,##0.00\ "/>
    </ndxf>
  </rcc>
  <rcc rId="3591" sId="1" numFmtId="4">
    <nc r="AC117">
      <v>0</v>
    </nc>
  </rcc>
  <rcc rId="3592" sId="1" numFmtId="4">
    <nc r="X117">
      <v>0</v>
    </nc>
  </rcc>
  <rcc rId="3593" sId="1" numFmtId="4">
    <nc r="AD117">
      <v>0</v>
    </nc>
  </rcc>
  <rcc rId="3594" sId="1" odxf="1" dxf="1">
    <nc r="AG117">
      <f>AE117+AF117</f>
    </nc>
    <odxf>
      <numFmt numFmtId="4" formatCode="#,##0.00"/>
    </odxf>
    <ndxf>
      <numFmt numFmtId="165" formatCode="#,##0.00_ ;\-#,##0.00\ "/>
    </ndxf>
  </rcc>
  <rcc rId="3595" sId="1" odxf="1" dxf="1">
    <nc r="AH117" t="inlineStr">
      <is>
        <t>în implementare</t>
      </is>
    </nc>
    <odxf>
      <numFmt numFmtId="4" formatCode="#,##0.00"/>
    </odxf>
    <ndxf>
      <numFmt numFmtId="3" formatCode="#,##0"/>
    </ndxf>
  </rcc>
  <rcv guid="{65C35D6D-934F-4431-BA92-90255FC17BA4}" action="delete"/>
  <rdn rId="0" localSheetId="1" customView="1" name="Z_65C35D6D_934F_4431_BA92_90255FC17BA4_.wvu.PrintArea" hidden="1" oldHidden="1">
    <formula>Sheet1!$A$1:$AL$463</formula>
    <oldFormula>Sheet1!$A$1:$AL$463</oldFormula>
  </rdn>
  <rdn rId="0" localSheetId="1" customView="1" name="Z_65C35D6D_934F_4431_BA92_90255FC17BA4_.wvu.FilterData" hidden="1" oldHidden="1">
    <formula>Sheet1!$A$1:$AL$438</formula>
    <oldFormula>Sheet1!$A$1:$AL$438</oldFormula>
  </rdn>
  <rcv guid="{65C35D6D-934F-4431-BA92-90255FC17BA4}" action="add"/>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8" sId="1" numFmtId="4">
    <nc r="AK117">
      <v>0</v>
    </nc>
  </rcc>
  <rcc rId="3599" sId="1" endOfListFormulaUpdate="1">
    <oc r="AK118">
      <f>SUM(AK112:AK116)</f>
    </oc>
    <nc r="AK118">
      <f>SUM(AK112:AK117)</f>
    </nc>
  </rcc>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0" sId="1" numFmtId="4">
    <oc r="AJ392">
      <v>0</v>
    </oc>
    <nc r="AJ392">
      <v>310000</v>
    </nc>
  </rcc>
  <rcc rId="3601" sId="1" numFmtId="4">
    <oc r="AJ359">
      <v>0</v>
    </oc>
    <nc r="AJ359">
      <v>821485.68</v>
    </nc>
  </rcc>
  <rcc rId="3602" sId="1" numFmtId="4">
    <oc r="AJ98">
      <v>0</v>
    </oc>
    <nc r="AJ98">
      <v>32343.8</v>
    </nc>
  </rcc>
  <rcc rId="3603" sId="1" numFmtId="4">
    <oc r="AK98">
      <v>0</v>
    </oc>
    <nc r="AK98">
      <v>4946.7</v>
    </nc>
  </rcc>
  <rcc rId="3604" sId="1" numFmtId="4">
    <oc r="AJ127">
      <v>39681.480000000003</v>
    </oc>
    <nc r="AJ127">
      <f>39681.48+14195.1</f>
    </nc>
  </rcc>
  <rcc rId="3605" sId="1" numFmtId="4">
    <oc r="AK127">
      <v>0</v>
    </oc>
    <nc r="AK127">
      <v>7488.22</v>
    </nc>
  </rcc>
  <rcc rId="3606" sId="1">
    <oc r="AJ146">
      <v>24768.62</v>
    </oc>
    <nc r="AJ146">
      <f>24768.62+25919.16+26921.69</f>
    </nc>
  </rcc>
  <rcc rId="3607" sId="1">
    <oc r="AK146">
      <v>3788.14</v>
    </oc>
    <nc r="AK146">
      <f>3788.14+2637.6+4760.51</f>
    </nc>
  </rcc>
  <rcc rId="3608" sId="1" numFmtId="4">
    <oc r="AJ145">
      <v>0</v>
    </oc>
    <nc r="AJ145">
      <v>28130</v>
    </nc>
  </rcc>
  <rcc rId="3609" sId="1" numFmtId="4">
    <oc r="AJ243">
      <v>0</v>
    </oc>
    <nc r="AJ243">
      <v>16507.97</v>
    </nc>
  </rcc>
  <rcc rId="3610" sId="1" numFmtId="4">
    <oc r="AK243">
      <v>0</v>
    </oc>
    <nc r="AK243">
      <v>2524.75</v>
    </nc>
  </rcc>
  <rcc rId="3611" sId="1" numFmtId="4">
    <oc r="AJ71">
      <v>38813.94</v>
    </oc>
    <nc r="AJ71">
      <f>38813.94-2594.06</f>
    </nc>
  </rcc>
  <rcc rId="3612" sId="1" numFmtId="4">
    <oc r="AK71">
      <v>0</v>
    </oc>
    <nc r="AK71">
      <v>2594.06</v>
    </nc>
  </rcc>
  <rcc rId="3613" sId="1" numFmtId="4">
    <oc r="AJ152">
      <v>0</v>
    </oc>
    <nc r="AJ152">
      <v>28906.01</v>
    </nc>
  </rcc>
  <rcc rId="3614" sId="1" numFmtId="4">
    <oc r="AK152">
      <v>0</v>
    </oc>
    <nc r="AK152">
      <v>4420.92</v>
    </nc>
  </rcc>
  <rcc rId="3615" sId="1" numFmtId="4">
    <oc r="AJ361">
      <v>0</v>
    </oc>
    <nc r="AJ361">
      <v>43102.2</v>
    </nc>
  </rcc>
  <rcc rId="3616" sId="1" numFmtId="4">
    <oc r="AJ128">
      <v>0</v>
    </oc>
    <nc r="AJ128">
      <v>29969</v>
    </nc>
  </rcc>
  <rcc rId="3617" sId="1" numFmtId="4">
    <oc r="AJ151">
      <v>28481.34</v>
    </oc>
    <nc r="AJ151">
      <f>28481.34-3066.97</f>
    </nc>
  </rcc>
  <rcc rId="3618" sId="1" numFmtId="4">
    <oc r="AK151">
      <v>0</v>
    </oc>
    <nc r="AK151">
      <v>3066.97</v>
    </nc>
  </rcc>
  <rcc rId="3619" sId="1" numFmtId="4">
    <oc r="AJ395">
      <v>162179.72</v>
    </oc>
    <nc r="AJ395">
      <f>162179.72+66847.3</f>
    </nc>
  </rcc>
  <rcc rId="3620" sId="1" numFmtId="4">
    <oc r="AK395">
      <v>0</v>
    </oc>
    <nc r="AK395">
      <v>12748.1</v>
    </nc>
  </rcc>
  <rcc rId="3621" sId="1" numFmtId="4">
    <oc r="AJ78">
      <v>0</v>
    </oc>
    <nc r="AJ78">
      <v>67994.92</v>
    </nc>
  </rcc>
  <rcc rId="3622" sId="1" numFmtId="4">
    <oc r="AK78">
      <v>0</v>
    </oc>
    <nc r="AK78">
      <v>10399.209999999999</v>
    </nc>
  </rcc>
  <rcc rId="3623" sId="1" numFmtId="4">
    <oc r="AJ345">
      <v>0</v>
    </oc>
    <nc r="AJ345">
      <v>104375.19</v>
    </nc>
  </rcc>
  <rcc rId="3624" sId="1" numFmtId="4">
    <oc r="AJ342">
      <v>0</v>
    </oc>
    <nc r="AJ342">
      <v>145011.94</v>
    </nc>
  </rcc>
  <rcc rId="3625" sId="1" numFmtId="4">
    <oc r="AJ25">
      <v>0</v>
    </oc>
    <nc r="AJ25">
      <v>37011.15</v>
    </nc>
  </rcc>
  <rcc rId="3626" sId="1" numFmtId="4">
    <oc r="AK25">
      <v>0</v>
    </oc>
    <nc r="AK25">
      <v>5660.53</v>
    </nc>
  </rcc>
  <rcc rId="3627" sId="1" numFmtId="4">
    <oc r="AJ133">
      <v>41000</v>
    </oc>
    <nc r="AJ133">
      <f>41000-4123.49</f>
    </nc>
  </rcc>
  <rcc rId="3628" sId="1" numFmtId="4">
    <oc r="AK133">
      <v>0</v>
    </oc>
    <nc r="AK133">
      <v>5639.94</v>
    </nc>
  </rcc>
  <rcc rId="3629" sId="1" numFmtId="4">
    <oc r="AJ28">
      <v>0</v>
    </oc>
    <nc r="AJ28">
      <v>36606.19</v>
    </nc>
  </rcc>
  <rcc rId="3630" sId="1" numFmtId="4">
    <oc r="AK28">
      <v>0</v>
    </oc>
    <nc r="AK28">
      <v>5598.59</v>
    </nc>
  </rcc>
  <rcc rId="3631" sId="1" numFmtId="4">
    <oc r="AJ176">
      <v>0</v>
    </oc>
    <nc r="AJ176">
      <v>29938.25</v>
    </nc>
  </rcc>
  <rcc rId="3632" sId="1" numFmtId="4">
    <oc r="AJ193">
      <v>0</v>
    </oc>
    <nc r="AJ193">
      <v>57677.81</v>
    </nc>
  </rcc>
  <rcc rId="3633" sId="1" numFmtId="4">
    <oc r="AK193">
      <v>0</v>
    </oc>
    <nc r="AK193">
      <v>8821.31</v>
    </nc>
  </rcc>
  <rcc rId="3634" sId="1" numFmtId="4">
    <oc r="AJ43">
      <v>35492.199999999997</v>
    </oc>
    <nc r="AJ43">
      <f>35492.2+30895.14</f>
    </nc>
  </rcc>
  <rcc rId="3635" sId="1" numFmtId="4">
    <oc r="AK43">
      <v>0</v>
    </oc>
    <nc r="AK43">
      <v>4135.8500000000004</v>
    </nc>
  </rcc>
  <rcc rId="3636" sId="1" numFmtId="4">
    <oc r="AJ391">
      <v>0</v>
    </oc>
    <nc r="AJ391">
      <v>9089.0499999999993</v>
    </nc>
  </rcc>
  <rcc rId="3637" sId="1" numFmtId="4">
    <oc r="AK391">
      <v>0</v>
    </oc>
    <nc r="AK391">
      <v>1390.09</v>
    </nc>
  </rcc>
  <rcc rId="3638" sId="1" numFmtId="4">
    <oc r="AJ211">
      <v>57812.6</v>
    </oc>
    <nc r="AJ211">
      <f>57812.6-2532.51</f>
    </nc>
  </rcc>
  <rcc rId="3639" sId="1" numFmtId="4">
    <oc r="AK211">
      <v>0</v>
    </oc>
    <nc r="AK211">
      <v>2532.5100000000002</v>
    </nc>
  </rcc>
  <rcc rId="3640" sId="1" numFmtId="4">
    <oc r="AJ14">
      <v>0</v>
    </oc>
    <nc r="AJ14">
      <v>24006.26</v>
    </nc>
  </rcc>
  <rcc rId="3641" sId="1" numFmtId="4">
    <oc r="AK14">
      <v>0</v>
    </oc>
    <nc r="AK14">
      <v>3671.55</v>
    </nc>
  </rcc>
  <rfmt sheetId="1" sqref="AJ14:AK14" start="0" length="2147483647">
    <dxf>
      <font>
        <b val="0"/>
      </font>
    </dxf>
  </rfmt>
  <rcc rId="3642" sId="1" numFmtId="4">
    <oc r="AJ56">
      <v>0</v>
    </oc>
    <nc r="AJ56">
      <v>84630.18</v>
    </nc>
  </rcc>
  <rcc rId="3643" sId="1" numFmtId="4">
    <oc r="AK56">
      <v>0</v>
    </oc>
    <nc r="AK56">
      <v>12943.44</v>
    </nc>
  </rcc>
  <rcc rId="3644" sId="1" numFmtId="4">
    <oc r="AJ113">
      <v>0</v>
    </oc>
    <nc r="AJ113">
      <v>37115.760000000002</v>
    </nc>
  </rcc>
  <rcc rId="3645" sId="1" numFmtId="4">
    <oc r="AK113">
      <v>0</v>
    </oc>
    <nc r="AK113">
      <v>5676.53</v>
    </nc>
  </rcc>
  <rcv guid="{A87F3E0E-3A8E-4B82-8170-33752259B7DB}" action="delete"/>
  <rdn rId="0" localSheetId="1" customView="1" name="Z_A87F3E0E_3A8E_4B82_8170_33752259B7DB_.wvu.PrintArea" hidden="1" oldHidden="1">
    <formula>Sheet1!$A$1:$AL$463</formula>
    <oldFormula>Sheet1!$A$1:$AL$463</oldFormula>
  </rdn>
  <rdn rId="0" localSheetId="1" customView="1" name="Z_A87F3E0E_3A8E_4B82_8170_33752259B7DB_.wvu.FilterData" hidden="1" oldHidden="1">
    <formula>Sheet1!$A$6:$AL$463</formula>
    <oldFormula>Sheet1!$A$6:$AL$463</oldFormula>
  </rdn>
  <rcv guid="{A87F3E0E-3A8E-4B82-8170-33752259B7DB}" action="add"/>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6624B2D_80F9_4F79_AC4A_B3547C36F23F_.wvu.Cols" hidden="1" oldHidden="1">
    <oldFormula>Sheet1!$G:$R</oldFormula>
  </rdn>
  <rcv guid="{36624B2D-80F9-4F79-AC4A-B3547C36F23F}" action="delete"/>
  <rdn rId="0" localSheetId="1" customView="1" name="Z_36624B2D_80F9_4F79_AC4A_B3547C36F23F_.wvu.PrintArea" hidden="1" oldHidden="1">
    <formula>Sheet1!$A$1:$AL$463</formula>
    <oldFormula>Sheet1!$A$1:$AL$463</oldFormula>
  </rdn>
  <rdn rId="0" localSheetId="1" customView="1" name="Z_36624B2D_80F9_4F79_AC4A_B3547C36F23F_.wvu.FilterData" hidden="1" oldHidden="1">
    <formula>Sheet1!$A$1:$DG$439</formula>
    <oldFormula>Sheet1!$A$1:$DG$439</oldFormula>
  </rdn>
  <rcv guid="{36624B2D-80F9-4F79-AC4A-B3547C36F23F}" action="add"/>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1" sId="1">
    <nc r="A245">
      <v>6</v>
    </nc>
  </rcc>
  <rcc rId="3652" sId="1">
    <nc r="B245">
      <v>125900</v>
    </nc>
  </rcc>
  <rcc rId="3653" sId="1">
    <nc r="C245">
      <v>518</v>
    </nc>
  </rcc>
  <rcc rId="3654" sId="1">
    <nc r="D245" t="inlineStr">
      <is>
        <t>ET</t>
      </is>
    </nc>
  </rcc>
  <rcc rId="3655" sId="1">
    <nc r="E245" t="inlineStr">
      <is>
        <t>AP 2/11i/2.2</t>
      </is>
    </nc>
  </rcc>
  <rcc rId="3656" sId="1">
    <nc r="F245" t="inlineStr">
      <is>
        <t>CP10 less /2018</t>
      </is>
    </nc>
  </rcc>
  <rcv guid="{36624B2D-80F9-4F79-AC4A-B3547C36F23F}" action="delete"/>
  <rdn rId="0" localSheetId="1" customView="1" name="Z_36624B2D_80F9_4F79_AC4A_B3547C36F23F_.wvu.PrintArea" hidden="1" oldHidden="1">
    <formula>Sheet1!$A$1:$AL$463</formula>
    <oldFormula>Sheet1!$A$1:$AL$463</oldFormula>
  </rdn>
  <rdn rId="0" localSheetId="1" customView="1" name="Z_36624B2D_80F9_4F79_AC4A_B3547C36F23F_.wvu.FilterData" hidden="1" oldHidden="1">
    <formula>Sheet1!$A$1:$DG$439</formula>
    <oldFormula>Sheet1!$A$1:$DG$439</oldFormula>
  </rdn>
  <rcv guid="{36624B2D-80F9-4F79-AC4A-B3547C36F23F}" action="add"/>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9" sId="1">
    <nc r="G245" t="inlineStr">
      <is>
        <t>Planificare Strategică pentru dezvoltarea durabilă a județului Vaslui</t>
      </is>
    </nc>
  </rcc>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0" sId="1">
    <nc r="H245" t="inlineStr">
      <is>
        <t>Municipiul Vaslui</t>
      </is>
    </nc>
  </rcc>
  <rcc rId="3661" sId="1">
    <nc r="I245" t="inlineStr">
      <is>
        <t>n.a.</t>
      </is>
    </nc>
  </rcc>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2" sId="1">
    <nc r="J245" t="inlineStr">
      <is>
        <t>OG Dezvoltarea capacitaþii de formulare a politicilor publice de catre Consiliul Judeþean Vaslui pentru dezvoltarea economica si sociala a judeþului, prin implementarea unui proces participativ de planificare strategica.</t>
      </is>
    </nc>
  </rcc>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3" sId="1">
    <oc r="J245" t="inlineStr">
      <is>
        <t>OG Dezvoltarea capacitaþii de formulare a politicilor publice de catre Consiliul Judeþean Vaslui pentru dezvoltarea economica si sociala a judeþului, prin implementarea unui proces participativ de planificare strategica.</t>
      </is>
    </oc>
    <nc r="J245" t="inlineStr">
      <is>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is>
    </nc>
  </rcc>
  <rcv guid="{36624B2D-80F9-4F79-AC4A-B3547C36F23F}" action="delete"/>
  <rdn rId="0" localSheetId="1" customView="1" name="Z_36624B2D_80F9_4F79_AC4A_B3547C36F23F_.wvu.PrintArea" hidden="1" oldHidden="1">
    <formula>Sheet1!$A$1:$AL$463</formula>
    <oldFormula>Sheet1!$A$1:$AL$463</oldFormula>
  </rdn>
  <rdn rId="0" localSheetId="1" customView="1" name="Z_36624B2D_80F9_4F79_AC4A_B3547C36F23F_.wvu.FilterData" hidden="1" oldHidden="1">
    <formula>Sheet1!$A$1:$DG$439</formula>
    <oldFormula>Sheet1!$A$1:$DG$439</oldFormula>
  </rdn>
  <rcv guid="{36624B2D-80F9-4F79-AC4A-B3547C36F23F}" action="add"/>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6" sId="1" numFmtId="19">
    <nc r="K245">
      <v>43439</v>
    </nc>
  </rcc>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7" sId="1" numFmtId="19">
    <nc r="L245">
      <v>43256</v>
    </nc>
  </rcc>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8" sId="1">
    <nc r="N245">
      <v>1</v>
    </nc>
  </rcc>
  <rcc rId="3669" sId="1">
    <nc r="O245" t="inlineStr">
      <is>
        <t>Vaslui</t>
      </is>
    </nc>
  </rcc>
  <rcc rId="3670" sId="1">
    <nc r="P245" t="inlineStr">
      <is>
        <t>Vaslui</t>
      </is>
    </nc>
  </rcc>
  <rcc rId="3671" sId="1">
    <nc r="Q245" t="inlineStr">
      <is>
        <t>APL</t>
      </is>
    </nc>
  </rcc>
  <rcc rId="3672" sId="1">
    <nc r="R245"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73" sId="1" numFmtId="4">
    <nc r="T245">
      <v>694006.31</v>
    </nc>
  </rcc>
  <rcc rId="3674" sId="1" numFmtId="4">
    <nc r="W245">
      <v>106142.13</v>
    </nc>
  </rcc>
  <rcc rId="3675" sId="1" odxf="1" dxf="1" numFmtId="4">
    <nc r="Z245">
      <v>16329.56</v>
    </nc>
    <ndxf>
      <font>
        <sz val="12"/>
        <color auto="1"/>
        <name val="Calibri"/>
        <family val="2"/>
        <charset val="238"/>
        <scheme val="minor"/>
      </font>
      <alignment horizontal="right" vertical="center" wrapText="1"/>
    </ndxf>
  </rcc>
  <rcc rId="3676" sId="1" numFmtId="4">
    <nc r="AA245">
      <v>0</v>
    </nc>
  </rcc>
  <rcc rId="3677" sId="1" numFmtId="4">
    <nc r="X245">
      <v>0</v>
    </nc>
  </rcc>
  <rcc rId="3678" sId="1" numFmtId="4">
    <nc r="U245">
      <v>0</v>
    </nc>
  </rcc>
  <rcc rId="3679" sId="1" numFmtId="4">
    <nc r="AC245">
      <v>0</v>
    </nc>
  </rcc>
  <rcc rId="3680" sId="1" numFmtId="4">
    <nc r="AD245">
      <v>0</v>
    </nc>
  </rcc>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1" sId="1">
    <nc r="AH245" t="inlineStr">
      <is>
        <t xml:space="preserve"> în implementare</t>
      </is>
    </nc>
  </rcc>
  <rcc rId="3682" sId="1" numFmtId="4">
    <nc r="AF245">
      <v>0</v>
    </nc>
  </rcc>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Sheet1!$A$1:$AL$463</formula>
    <oldFormula>Sheet1!$A$1:$AL$463</oldFormula>
  </rdn>
  <rdn rId="0" localSheetId="1" customView="1" name="Z_36624B2D_80F9_4F79_AC4A_B3547C36F23F_.wvu.FilterData" hidden="1" oldHidden="1">
    <formula>Sheet1!$A$1:$DG$439</formula>
    <oldFormula>Sheet1!$A$1:$DG$439</oldFormula>
  </rdn>
  <rcv guid="{36624B2D-80F9-4F79-AC4A-B3547C36F23F}" action="add"/>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5" sId="1" numFmtId="4">
    <oc r="W14">
      <v>34173.667000000001</v>
    </oc>
    <nc r="W14">
      <v>34173.67</v>
    </nc>
  </rcc>
  <rcv guid="{36624B2D-80F9-4F79-AC4A-B3547C36F23F}" action="delete"/>
  <rdn rId="0" localSheetId="1" customView="1" name="Z_36624B2D_80F9_4F79_AC4A_B3547C36F23F_.wvu.PrintArea" hidden="1" oldHidden="1">
    <formula>Sheet1!$A$1:$AL$463</formula>
    <oldFormula>Sheet1!$A$1:$AL$463</oldFormula>
  </rdn>
  <rdn rId="0" localSheetId="1" customView="1" name="Z_36624B2D_80F9_4F79_AC4A_B3547C36F23F_.wvu.FilterData" hidden="1" oldHidden="1">
    <formula>Sheet1!$A$1:$DG$439</formula>
    <oldFormula>Sheet1!$A$1:$DG$439</oldFormula>
  </rdn>
  <rcv guid="{36624B2D-80F9-4F79-AC4A-B3547C36F23F}" action="add"/>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8" sId="1" numFmtId="4">
    <oc r="T14">
      <v>223443.21299999999</v>
    </oc>
    <nc r="T14">
      <v>223443.21</v>
    </nc>
  </rcc>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9" sId="1" numFmtId="4">
    <oc r="W176">
      <v>44255.665000000001</v>
    </oc>
    <nc r="W176">
      <v>44255.67</v>
    </nc>
  </rcc>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Sheet1!$A$1:$AL$463</formula>
    <oldFormula>Sheet1!$A$1:$AL$463</oldFormula>
  </rdn>
  <rdn rId="0" localSheetId="1" customView="1" name="Z_36624B2D_80F9_4F79_AC4A_B3547C36F23F_.wvu.FilterData" hidden="1" oldHidden="1">
    <formula>Sheet1!$A$1:$DG$439</formula>
    <oldFormula>Sheet1!$A$1:$DG$439</oldFormula>
  </rdn>
  <rcv guid="{36624B2D-80F9-4F79-AC4A-B3547C36F23F}"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9" start="0" length="0">
    <dxf>
      <font>
        <b val="0"/>
        <sz val="12"/>
        <color auto="1"/>
      </font>
    </dxf>
  </rfmt>
  <rfmt sheetId="1" sqref="B99" start="0" length="0">
    <dxf>
      <font>
        <b val="0"/>
        <sz val="12"/>
        <color auto="1"/>
      </font>
    </dxf>
  </rfmt>
  <rfmt sheetId="1" sqref="C99" start="0" length="0">
    <dxf>
      <font>
        <b val="0"/>
        <sz val="12"/>
        <color auto="1"/>
      </font>
    </dxf>
  </rfmt>
  <rfmt sheetId="1" sqref="D99" start="0" length="0">
    <dxf>
      <font>
        <b val="0"/>
        <sz val="12"/>
        <color auto="1"/>
      </font>
    </dxf>
  </rfmt>
  <rcc rId="3692" sId="1" odxf="1" dxf="1">
    <nc r="E99" t="inlineStr">
      <is>
        <t>AP 2/11i/2.2</t>
      </is>
    </nc>
    <odxf>
      <font>
        <b/>
        <sz val="12"/>
        <color auto="1"/>
      </font>
      <fill>
        <patternFill patternType="none">
          <bgColor indexed="65"/>
        </patternFill>
      </fill>
      <alignment horizontal="center"/>
    </odxf>
    <ndxf>
      <font>
        <b val="0"/>
        <sz val="12"/>
        <color auto="1"/>
      </font>
      <fill>
        <patternFill patternType="solid">
          <bgColor theme="0"/>
        </patternFill>
      </fill>
      <alignment horizontal="left"/>
    </ndxf>
  </rcc>
  <rcc rId="3693" sId="1" odxf="1" dxf="1">
    <nc r="F99" t="inlineStr">
      <is>
        <t>CP1 less /2017</t>
      </is>
    </nc>
    <odxf>
      <font>
        <b/>
        <sz val="12"/>
        <color auto="1"/>
      </font>
      <alignment horizontal="center"/>
    </odxf>
    <ndxf>
      <font>
        <b val="0"/>
        <sz val="12"/>
        <color auto="1"/>
      </font>
      <alignment horizontal="left"/>
    </ndxf>
  </rcc>
  <rfmt sheetId="1" sqref="G99" start="0" length="0">
    <dxf>
      <font>
        <b val="0"/>
        <sz val="12"/>
        <color auto="1"/>
      </font>
    </dxf>
  </rfmt>
  <rcc rId="3694" sId="1" odxf="1" dxf="1">
    <nc r="H99" t="inlineStr">
      <is>
        <t>Municipiul Constanta</t>
      </is>
    </nc>
    <odxf>
      <font>
        <b/>
        <sz val="12"/>
        <color auto="1"/>
      </font>
    </odxf>
    <ndxf>
      <font>
        <b val="0"/>
        <sz val="12"/>
        <color auto="1"/>
      </font>
    </ndxf>
  </rcc>
  <rcc rId="3695" sId="1" odxf="1" dxf="1">
    <nc r="I99" t="inlineStr">
      <is>
        <t>n.a</t>
      </is>
    </nc>
    <odxf>
      <font>
        <b/>
        <sz val="12"/>
        <color auto="1"/>
      </font>
    </odxf>
    <ndxf>
      <font>
        <b val="0"/>
        <sz val="12"/>
        <color auto="1"/>
      </font>
    </ndxf>
  </rcc>
  <rfmt sheetId="1" sqref="J99" start="0" length="0">
    <dxf>
      <font>
        <b val="0"/>
        <sz val="12"/>
        <color auto="1"/>
      </font>
      <alignment horizontal="left"/>
    </dxf>
  </rfmt>
  <rcc rId="3696" sId="1" odxf="1" dxf="1" numFmtId="19">
    <nc r="K99">
      <v>43304</v>
    </nc>
    <odxf>
      <font>
        <b/>
        <sz val="12"/>
        <color auto="1"/>
      </font>
      <numFmt numFmtId="0" formatCode="General"/>
    </odxf>
    <ndxf>
      <font>
        <b val="0"/>
        <sz val="12"/>
        <color auto="1"/>
      </font>
      <numFmt numFmtId="19" formatCode="dd/mm/yyyy"/>
    </ndxf>
  </rcc>
  <rcc rId="3697" sId="1" odxf="1" dxf="1" numFmtId="19">
    <nc r="L99">
      <v>43792</v>
    </nc>
    <odxf>
      <font>
        <b/>
        <sz val="12"/>
        <color auto="1"/>
      </font>
      <numFmt numFmtId="0" formatCode="General"/>
      <fill>
        <patternFill patternType="solid">
          <bgColor theme="0"/>
        </patternFill>
      </fill>
    </odxf>
    <ndxf>
      <font>
        <b val="0"/>
        <sz val="12"/>
        <color auto="1"/>
      </font>
      <numFmt numFmtId="19" formatCode="dd/mm/yyyy"/>
      <fill>
        <patternFill patternType="none">
          <bgColor indexed="65"/>
        </patternFill>
      </fill>
    </ndxf>
  </rcc>
  <rcc rId="3698" sId="1" odxf="1" dxf="1">
    <oc r="M99">
      <f>S99/AE99*100</f>
    </oc>
    <nc r="M99">
      <f>S99/AE99*100</f>
    </nc>
    <odxf>
      <font>
        <b/>
        <sz val="12"/>
        <color auto="1"/>
      </font>
      <numFmt numFmtId="0" formatCode="General"/>
      <fill>
        <patternFill patternType="solid">
          <bgColor theme="0"/>
        </patternFill>
      </fill>
    </odxf>
    <ndxf>
      <font>
        <b val="0"/>
        <sz val="12"/>
        <color auto="1"/>
      </font>
      <numFmt numFmtId="164" formatCode="0.000000000"/>
      <fill>
        <patternFill patternType="none">
          <bgColor indexed="65"/>
        </patternFill>
      </fill>
    </ndxf>
  </rcc>
  <rcc rId="3699" sId="1" odxf="1" dxf="1">
    <nc r="N99">
      <v>2</v>
    </nc>
    <odxf>
      <font>
        <b/>
        <sz val="12"/>
        <color auto="1"/>
      </font>
      <fill>
        <patternFill patternType="solid">
          <bgColor theme="0"/>
        </patternFill>
      </fill>
    </odxf>
    <ndxf>
      <font>
        <b val="0"/>
        <sz val="12"/>
        <color auto="1"/>
      </font>
      <fill>
        <patternFill patternType="none">
          <bgColor indexed="65"/>
        </patternFill>
      </fill>
    </ndxf>
  </rcc>
  <rcc rId="3700" sId="1" odxf="1" dxf="1">
    <nc r="O99" t="inlineStr">
      <is>
        <t>Constanța</t>
      </is>
    </nc>
    <odxf>
      <font>
        <b/>
        <sz val="12"/>
        <color auto="1"/>
      </font>
    </odxf>
    <ndxf>
      <font>
        <b val="0"/>
        <sz val="12"/>
        <color auto="1"/>
      </font>
    </ndxf>
  </rcc>
  <rcc rId="3701" sId="1" odxf="1" dxf="1">
    <nc r="P99" t="inlineStr">
      <is>
        <t>Constanța</t>
      </is>
    </nc>
    <odxf>
      <font>
        <b/>
        <sz val="12"/>
        <color auto="1"/>
      </font>
    </odxf>
    <ndxf>
      <font>
        <b val="0"/>
        <sz val="12"/>
        <color auto="1"/>
      </font>
    </ndxf>
  </rcc>
  <rcc rId="3702" sId="1" odxf="1" dxf="1">
    <nc r="Q99" t="inlineStr">
      <is>
        <t>APL</t>
      </is>
    </nc>
    <odxf>
      <font>
        <b/>
        <sz val="12"/>
        <color auto="1"/>
      </font>
    </odxf>
    <ndxf>
      <font>
        <b val="0"/>
        <sz val="12"/>
        <color auto="1"/>
      </font>
    </ndxf>
  </rcc>
  <rcc rId="3703" sId="1" odxf="1" dxf="1">
    <nc r="R99"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odxf>
    <ndxf>
      <font>
        <b val="0"/>
        <sz val="12"/>
        <color auto="1"/>
      </font>
    </ndxf>
  </rcc>
  <rcc rId="3704" sId="1">
    <oc r="S99">
      <f>T99+U99</f>
    </oc>
    <nc r="S99">
      <f>T99+U99</f>
    </nc>
  </rcc>
  <rcc rId="3705" sId="1" odxf="1" dxf="1" numFmtId="4">
    <nc r="T99">
      <v>249012.35</v>
    </nc>
    <odxf>
      <font>
        <b/>
        <sz val="12"/>
        <color auto="1"/>
      </font>
      <numFmt numFmtId="0" formatCode="General"/>
    </odxf>
    <ndxf>
      <font>
        <b val="0"/>
        <sz val="12"/>
        <color auto="1"/>
      </font>
      <numFmt numFmtId="4" formatCode="#,##0.00"/>
    </ndxf>
  </rcc>
  <rcc rId="3706" sId="1" numFmtId="4">
    <nc r="U99">
      <v>0</v>
    </nc>
  </rcc>
  <rcc rId="3707" sId="1">
    <oc r="V99">
      <f>W99+X99</f>
    </oc>
    <nc r="V99">
      <f>W99+X99</f>
    </nc>
  </rcc>
  <rcc rId="3708" sId="1" odxf="1" dxf="1" numFmtId="4">
    <nc r="W99">
      <v>38084.239999999998</v>
    </nc>
    <odxf>
      <font>
        <b/>
        <sz val="12"/>
        <color auto="1"/>
      </font>
      <numFmt numFmtId="0" formatCode="General"/>
    </odxf>
    <ndxf>
      <font>
        <b val="0"/>
        <sz val="12"/>
        <color auto="1"/>
      </font>
      <numFmt numFmtId="4" formatCode="#,##0.00"/>
    </ndxf>
  </rcc>
  <rcc rId="3709" sId="1" numFmtId="4">
    <nc r="X99">
      <v>0</v>
    </nc>
  </rcc>
  <rcc rId="3710" sId="1" odxf="1" dxf="1">
    <nc r="Y99">
      <f>Z99+AA99</f>
    </nc>
    <odxf>
      <font>
        <b/>
        <sz val="12"/>
        <color auto="1"/>
      </font>
      <numFmt numFmtId="0" formatCode="General"/>
    </odxf>
    <ndxf>
      <font>
        <b val="0"/>
        <sz val="12"/>
        <color auto="1"/>
      </font>
      <numFmt numFmtId="4" formatCode="#,##0.00"/>
    </ndxf>
  </rcc>
  <rcc rId="3711" sId="1" odxf="1" dxf="1" numFmtId="4">
    <nc r="Z99">
      <v>5859.11</v>
    </nc>
    <odxf>
      <font>
        <b/>
        <sz val="12"/>
        <color auto="1"/>
      </font>
    </odxf>
    <ndxf>
      <font>
        <b val="0"/>
        <sz val="12"/>
        <color auto="1"/>
      </font>
    </ndxf>
  </rcc>
  <rcc rId="3712" sId="1" odxf="1" dxf="1" numFmtId="4">
    <nc r="AA99">
      <v>0</v>
    </nc>
    <odxf>
      <font>
        <b/>
        <sz val="12"/>
        <color auto="1"/>
      </font>
    </odxf>
    <ndxf>
      <font>
        <b val="0"/>
        <sz val="12"/>
        <color auto="1"/>
      </font>
    </ndxf>
  </rcc>
  <rcc rId="3713" sId="1">
    <oc r="AB99">
      <f>AC99+AD99</f>
    </oc>
    <nc r="AB99">
      <f>AC99+AD99</f>
    </nc>
  </rcc>
  <rcc rId="3714" sId="1" odxf="1" dxf="1" numFmtId="4">
    <nc r="AC99">
      <v>0</v>
    </nc>
    <odxf>
      <font>
        <b/>
        <sz val="12"/>
        <color auto="1"/>
      </font>
      <numFmt numFmtId="0" formatCode="General"/>
    </odxf>
    <ndxf>
      <font>
        <b val="0"/>
        <sz val="12"/>
        <color auto="1"/>
      </font>
      <numFmt numFmtId="4" formatCode="#,##0.00"/>
    </ndxf>
  </rcc>
  <rcc rId="3715" sId="1" odxf="1" dxf="1" numFmtId="4">
    <nc r="AD99">
      <v>0</v>
    </nc>
    <odxf>
      <font>
        <b/>
        <sz val="12"/>
        <color auto="1"/>
      </font>
      <numFmt numFmtId="0" formatCode="General"/>
    </odxf>
    <ndxf>
      <font>
        <b val="0"/>
        <sz val="12"/>
        <color auto="1"/>
      </font>
      <numFmt numFmtId="4" formatCode="#,##0.00"/>
    </ndxf>
  </rcc>
  <rcc rId="3716" sId="1">
    <oc r="AE99">
      <f>S99+V99+Y99+AB99</f>
    </oc>
    <nc r="AE99">
      <f>S99+V99+Y99+AB99</f>
    </nc>
  </rcc>
  <rcc rId="3717" sId="1" odxf="1" dxf="1" numFmtId="4">
    <nc r="AF99">
      <v>0</v>
    </nc>
    <odxf>
      <font>
        <b/>
        <sz val="12"/>
        <color auto="1"/>
      </font>
    </odxf>
    <ndxf>
      <font>
        <b val="0"/>
        <sz val="12"/>
        <color auto="1"/>
      </font>
    </ndxf>
  </rcc>
  <rcc rId="3718" sId="1">
    <oc r="AG99">
      <f>AE99+AF99</f>
    </oc>
    <nc r="AG99">
      <f>AE99+AF99</f>
    </nc>
  </rcc>
  <rcc rId="3719" sId="1">
    <nc r="AH99" t="inlineStr">
      <is>
        <t xml:space="preserve"> în implementare</t>
      </is>
    </nc>
  </rcc>
  <rfmt sheetId="1" sqref="AI99" start="0" length="0">
    <dxf>
      <font>
        <b val="0"/>
        <sz val="12"/>
        <color auto="1"/>
      </font>
    </dxf>
  </rfmt>
  <rcc rId="3720" sId="1" odxf="1" dxf="1" numFmtId="4">
    <nc r="AJ99">
      <v>32343.8</v>
    </nc>
    <odxf>
      <font>
        <b/>
        <sz val="12"/>
        <color auto="1"/>
      </font>
      <numFmt numFmtId="3" formatCode="#,##0"/>
    </odxf>
    <ndxf>
      <font>
        <b val="0"/>
        <sz val="12"/>
        <color auto="1"/>
      </font>
      <numFmt numFmtId="4" formatCode="#,##0.00"/>
    </ndxf>
  </rcc>
  <rcc rId="3721" sId="1" odxf="1" dxf="1" numFmtId="4">
    <nc r="AK99">
      <v>4946.7</v>
    </nc>
    <odxf>
      <font>
        <b/>
        <sz val="12"/>
        <color auto="1"/>
      </font>
      <numFmt numFmtId="3" formatCode="#,##0"/>
      <border outline="0">
        <top style="thin">
          <color indexed="64"/>
        </top>
      </border>
    </odxf>
    <ndxf>
      <font>
        <b val="0"/>
        <sz val="12"/>
        <color auto="1"/>
      </font>
      <numFmt numFmtId="4" formatCode="#,##0.00"/>
      <border outline="0">
        <top/>
      </border>
    </ndxf>
  </rcc>
  <rfmt sheetId="1" sqref="A99:XFD99">
    <dxf>
      <fill>
        <patternFill>
          <bgColor theme="5" tint="0.79998168889431442"/>
        </patternFill>
      </fill>
    </dxf>
  </rfmt>
  <rcc rId="3722" sId="1">
    <nc r="A99">
      <v>3</v>
    </nc>
  </rcc>
  <rcc rId="3723" sId="1">
    <nc r="B99">
      <v>126409</v>
    </nc>
  </rcc>
  <rcc rId="3724" sId="1">
    <nc r="C99">
      <v>551</v>
    </nc>
  </rcc>
  <rcc rId="3725" sId="1">
    <nc r="D99" t="inlineStr">
      <is>
        <t>AI</t>
      </is>
    </nc>
  </rcc>
  <rfmt sheetId="1" sqref="E99">
    <dxf>
      <fill>
        <patternFill>
          <bgColor rgb="FF92D050"/>
        </patternFill>
      </fill>
    </dxf>
  </rfmt>
  <rfmt sheetId="1" sqref="E99:F99">
    <dxf>
      <fill>
        <patternFill>
          <bgColor rgb="FF92D050"/>
        </patternFill>
      </fill>
    </dxf>
  </rfmt>
  <rcc rId="3726" sId="1">
    <nc r="G99" t="inlineStr">
      <is>
        <t>Smart CT</t>
      </is>
    </nc>
  </rcc>
  <rcc rId="3727" sId="1">
    <nc r="J99" t="inlineStr">
      <is>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is>
    </nc>
  </rcc>
  <rcv guid="{9980B309-0131-4577-BF29-212714399FDF}" action="delete"/>
  <rdn rId="0" localSheetId="1" customView="1" name="Z_9980B309_0131_4577_BF29_212714399FDF_.wvu.PrintArea" hidden="1" oldHidden="1">
    <formula>Sheet1!$A$1:$AL$463</formula>
    <oldFormula>Sheet1!$A$1:$AL$463</oldFormula>
  </rdn>
  <rdn rId="0" localSheetId="1" customView="1" name="Z_9980B309_0131_4577_BF29_212714399FDF_.wvu.FilterData" hidden="1" oldHidden="1">
    <formula>Sheet1!$A$1:$AL$438</formula>
    <oldFormula>Sheet1!$A$1:$AL$438</oldFormula>
  </rdn>
  <rcv guid="{9980B309-0131-4577-BF29-212714399FDF}" action="add"/>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0" sId="1" numFmtId="19">
    <oc r="K99">
      <v>43304</v>
    </oc>
    <nc r="K99">
      <v>43439</v>
    </nc>
  </rcc>
  <rcc rId="3731" sId="1" numFmtId="19">
    <oc r="L99">
      <v>43792</v>
    </oc>
    <nc r="L99">
      <v>44321</v>
    </nc>
  </rcc>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99" start="0" length="0">
    <dxf>
      <font>
        <sz val="11"/>
        <color theme="1"/>
        <name val="Calibri"/>
        <family val="2"/>
        <charset val="238"/>
        <scheme val="minor"/>
      </font>
      <fill>
        <patternFill patternType="none">
          <bgColor indexed="65"/>
        </patternFill>
      </fill>
      <alignment horizontal="general" vertical="bottom" wrapText="0"/>
      <border outline="0">
        <left/>
        <right/>
        <top/>
        <bottom/>
      </border>
    </dxf>
  </rfmt>
  <rfmt sheetId="1" sqref="W99" start="0" length="0">
    <dxf>
      <font>
        <sz val="11"/>
        <color theme="1"/>
        <name val="Calibri"/>
        <family val="2"/>
        <charset val="238"/>
        <scheme val="minor"/>
      </font>
      <fill>
        <patternFill patternType="none">
          <bgColor indexed="65"/>
        </patternFill>
      </fill>
      <alignment horizontal="general" vertical="bottom" wrapText="0"/>
      <border outline="0">
        <left/>
        <right/>
        <top/>
        <bottom/>
      </border>
    </dxf>
  </rfmt>
  <rfmt sheetId="1" sqref="Z99" start="0" length="0">
    <dxf>
      <font>
        <sz val="11"/>
        <color theme="1"/>
        <name val="Calibri"/>
        <family val="2"/>
        <charset val="238"/>
        <scheme val="minor"/>
      </font>
      <fill>
        <patternFill patternType="none">
          <bgColor indexed="65"/>
        </patternFill>
      </fill>
      <alignment horizontal="general" vertical="bottom" wrapText="0"/>
      <border outline="0">
        <left/>
        <right/>
        <top/>
        <bottom/>
      </border>
    </dxf>
  </rfmt>
  <rcc rId="3732" sId="1" odxf="1" dxf="1" numFmtId="4">
    <oc r="T99">
      <v>249012.35</v>
    </oc>
    <nc r="T99">
      <v>3075713.52</v>
    </nc>
    <ndxf>
      <font>
        <sz val="12"/>
        <color auto="1"/>
        <name val="Calibri"/>
        <family val="2"/>
        <charset val="238"/>
        <scheme val="minor"/>
      </font>
      <fill>
        <patternFill patternType="solid">
          <bgColor theme="5" tint="0.79998168889431442"/>
        </patternFill>
      </fill>
      <alignment horizontal="right" vertical="center" wrapText="1"/>
      <border outline="0">
        <left style="thin">
          <color indexed="64"/>
        </left>
        <right style="thin">
          <color indexed="64"/>
        </right>
        <top style="thin">
          <color indexed="64"/>
        </top>
        <bottom style="thin">
          <color indexed="64"/>
        </bottom>
      </border>
    </ndxf>
  </rcc>
  <rcc rId="3733" sId="1" odxf="1" s="1" dxf="1">
    <oc r="V99">
      <f>W99+X99</f>
    </oc>
    <nc r="V99">
      <f>W99+X99</f>
    </nc>
    <odxf>
      <font>
        <b val="0"/>
        <i val="0"/>
        <strike val="0"/>
        <condense val="0"/>
        <extend val="0"/>
        <outline val="0"/>
        <shadow val="0"/>
        <u val="none"/>
        <vertAlign val="baseline"/>
        <sz val="12"/>
        <color auto="1"/>
        <name val="Calibri"/>
        <family val="2"/>
        <scheme val="minor"/>
      </font>
      <numFmt numFmtId="4" formatCode="#,##0.00"/>
      <fill>
        <patternFill patternType="solid">
          <fgColor indexed="64"/>
          <bgColor theme="5" tint="0.79998168889431442"/>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dxf>
  </rcc>
  <rcc rId="3734" sId="1" odxf="1" dxf="1" numFmtId="4">
    <oc r="W99">
      <v>38084.239999999998</v>
    </oc>
    <nc r="W99">
      <v>470403.23</v>
    </nc>
    <ndxf>
      <font>
        <sz val="12"/>
        <color auto="1"/>
        <name val="Calibri"/>
        <family val="2"/>
        <charset val="238"/>
        <scheme val="minor"/>
      </font>
      <fill>
        <patternFill patternType="solid">
          <bgColor theme="5" tint="0.79998168889431442"/>
        </patternFill>
      </fill>
      <alignment horizontal="right" vertical="center" wrapText="1"/>
      <border outline="0">
        <left style="thin">
          <color indexed="64"/>
        </left>
        <right style="thin">
          <color indexed="64"/>
        </right>
        <top style="thin">
          <color indexed="64"/>
        </top>
        <bottom style="thin">
          <color indexed="64"/>
        </bottom>
      </border>
    </ndxf>
  </rcc>
  <rcc rId="3735" sId="1">
    <oc r="Y99">
      <f>Z99+AA99</f>
    </oc>
    <nc r="Y99">
      <f>Z99+AA99</f>
    </nc>
  </rcc>
  <rcc rId="3736" sId="1" odxf="1" dxf="1" numFmtId="4">
    <oc r="Z99">
      <v>5859.11</v>
    </oc>
    <nc r="Z99">
      <v>72369.73000000001</v>
    </nc>
    <ndxf>
      <font>
        <sz val="12"/>
        <color auto="1"/>
        <name val="Calibri"/>
        <family val="2"/>
        <charset val="238"/>
        <scheme val="minor"/>
      </font>
      <fill>
        <patternFill patternType="solid">
          <bgColor theme="5" tint="0.79998168889431442"/>
        </patternFill>
      </fill>
      <alignment horizontal="right" vertical="center" wrapText="1"/>
      <border outline="0">
        <left style="thin">
          <color indexed="64"/>
        </left>
        <right style="thin">
          <color indexed="64"/>
        </right>
        <top style="thin">
          <color indexed="64"/>
        </top>
        <bottom style="thin">
          <color indexed="64"/>
        </bottom>
      </border>
    </ndxf>
  </rcc>
  <rcc rId="3737" sId="1" odxf="1" s="1" dxf="1">
    <oc r="AB99">
      <f>AC99+AD99</f>
    </oc>
    <nc r="AB99">
      <f>AC99+AD99</f>
    </nc>
    <o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theme="5" tint="0.79998168889431442"/>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4" formatCode="#,##0.00"/>
    </ndxf>
  </rcc>
  <rcc rId="3738" sId="1" odxf="1" dxf="1">
    <oc r="E99" t="inlineStr">
      <is>
        <t>AP 2/11i/2.2</t>
      </is>
    </oc>
    <nc r="E99" t="inlineStr">
      <is>
        <t>AP 2/11i/2.1</t>
      </is>
    </nc>
    <odxf>
      <fill>
        <patternFill patternType="solid">
          <bgColor rgb="FF92D050"/>
        </patternFill>
      </fill>
      <alignment horizontal="left"/>
    </odxf>
    <ndxf>
      <fill>
        <patternFill patternType="none">
          <bgColor indexed="65"/>
        </patternFill>
      </fill>
      <alignment horizontal="center"/>
    </ndxf>
  </rcc>
  <rcc rId="3739" sId="1" odxf="1" dxf="1">
    <oc r="F99" t="inlineStr">
      <is>
        <t>CP1 less /2017</t>
      </is>
    </oc>
    <nc r="F99" t="inlineStr">
      <is>
        <t>CP10 less /2018</t>
      </is>
    </nc>
    <odxf>
      <font>
        <sz val="12"/>
        <color auto="1"/>
      </font>
      <fill>
        <patternFill>
          <bgColor rgb="FF92D050"/>
        </patternFill>
      </fill>
      <alignment horizontal="left"/>
    </odxf>
    <ndxf>
      <font>
        <sz val="12"/>
        <color auto="1"/>
      </font>
      <fill>
        <patternFill>
          <bgColor rgb="FFFFFF00"/>
        </patternFill>
      </fill>
      <alignment horizontal="general"/>
    </ndxf>
  </rcc>
</revisions>
</file>

<file path=xl/revisions/revisionLog2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9" start="0" length="0">
    <dxf>
      <fill>
        <patternFill patternType="none">
          <bgColor indexed="65"/>
        </patternFill>
      </fill>
    </dxf>
  </rfmt>
  <rfmt sheetId="1" sqref="B99" start="0" length="0">
    <dxf>
      <fill>
        <patternFill>
          <bgColor rgb="FFFFFF00"/>
        </patternFill>
      </fill>
    </dxf>
  </rfmt>
  <rfmt sheetId="1" sqref="C99" start="0" length="0">
    <dxf>
      <fill>
        <patternFill>
          <bgColor rgb="FFFFFF00"/>
        </patternFill>
      </fill>
    </dxf>
  </rfmt>
  <rfmt sheetId="1" sqref="D99" start="0" length="0">
    <dxf>
      <fill>
        <patternFill>
          <bgColor rgb="FFFFFF00"/>
        </patternFill>
      </fill>
    </dxf>
  </rfmt>
  <rfmt sheetId="1" sqref="E99" start="0" length="0">
    <dxf>
      <fill>
        <patternFill patternType="solid">
          <bgColor theme="0"/>
        </patternFill>
      </fill>
      <alignment horizontal="left"/>
    </dxf>
  </rfmt>
  <rfmt sheetId="1" sqref="F99" start="0" length="0">
    <dxf>
      <font>
        <sz val="12"/>
        <color auto="1"/>
      </font>
      <alignment horizontal="left"/>
    </dxf>
  </rfmt>
  <rfmt sheetId="1" sqref="G99" start="0" length="0">
    <dxf>
      <fill>
        <patternFill patternType="none">
          <bgColor indexed="65"/>
        </patternFill>
      </fill>
    </dxf>
  </rfmt>
  <rfmt sheetId="1" sqref="H99" start="0" length="0">
    <dxf>
      <fill>
        <patternFill patternType="none">
          <bgColor indexed="65"/>
        </patternFill>
      </fill>
    </dxf>
  </rfmt>
  <rfmt sheetId="1" sqref="I99" start="0" length="0">
    <dxf>
      <fill>
        <patternFill>
          <bgColor rgb="FFFFFF00"/>
        </patternFill>
      </fill>
    </dxf>
  </rfmt>
  <rfmt sheetId="1" sqref="J99" start="0" length="0">
    <dxf>
      <fill>
        <patternFill patternType="none">
          <bgColor indexed="65"/>
        </patternFill>
      </fill>
    </dxf>
  </rfmt>
  <rfmt sheetId="1" sqref="K99" start="0" length="0">
    <dxf>
      <fill>
        <patternFill>
          <bgColor theme="0"/>
        </patternFill>
      </fill>
    </dxf>
  </rfmt>
  <rfmt sheetId="1" sqref="L99" start="0" length="0">
    <dxf>
      <fill>
        <patternFill patternType="none">
          <bgColor indexed="65"/>
        </patternFill>
      </fill>
    </dxf>
  </rfmt>
  <rcc rId="3740" sId="1" odxf="1" dxf="1">
    <oc r="M99">
      <f>S99/AE99*100</f>
    </oc>
    <nc r="M99">
      <f>S99/AE99*100</f>
    </nc>
    <odxf>
      <fill>
        <patternFill patternType="solid">
          <bgColor theme="5" tint="0.79998168889431442"/>
        </patternFill>
      </fill>
    </odxf>
    <ndxf>
      <fill>
        <patternFill patternType="none">
          <bgColor indexed="65"/>
        </patternFill>
      </fill>
    </ndxf>
  </rcc>
  <rfmt sheetId="1" sqref="N99" start="0" length="0">
    <dxf>
      <fill>
        <patternFill patternType="none">
          <bgColor indexed="65"/>
        </patternFill>
      </fill>
    </dxf>
  </rfmt>
  <rfmt sheetId="1" sqref="O99" start="0" length="0">
    <dxf>
      <fill>
        <patternFill>
          <bgColor theme="0"/>
        </patternFill>
      </fill>
    </dxf>
  </rfmt>
  <rfmt sheetId="1" sqref="P99" start="0" length="0">
    <dxf>
      <fill>
        <patternFill>
          <bgColor theme="0"/>
        </patternFill>
      </fill>
    </dxf>
  </rfmt>
  <rfmt sheetId="1" sqref="Q99" start="0" length="0">
    <dxf>
      <fill>
        <patternFill>
          <bgColor theme="0"/>
        </patternFill>
      </fill>
    </dxf>
  </rfmt>
  <rfmt sheetId="1" sqref="R99" start="0" length="0">
    <dxf>
      <fill>
        <patternFill>
          <bgColor theme="0"/>
        </patternFill>
      </fill>
    </dxf>
  </rfmt>
  <rcc rId="3741" sId="1" odxf="1" dxf="1">
    <oc r="S99">
      <f>T99+U99</f>
    </oc>
    <nc r="S99">
      <f>T99+U99</f>
    </nc>
    <odxf>
      <fill>
        <patternFill patternType="solid">
          <bgColor theme="5" tint="0.79998168889431442"/>
        </patternFill>
      </fill>
    </odxf>
    <ndxf>
      <fill>
        <patternFill patternType="none">
          <bgColor indexed="65"/>
        </patternFill>
      </fill>
    </ndxf>
  </rcc>
  <rfmt sheetId="1" sqref="T99" start="0" length="0">
    <dxf>
      <fill>
        <patternFill>
          <bgColor rgb="FFFFFF00"/>
        </patternFill>
      </fill>
    </dxf>
  </rfmt>
  <rfmt sheetId="1" sqref="U99" start="0" length="0">
    <dxf>
      <fill>
        <patternFill>
          <bgColor rgb="FFFFFF00"/>
        </patternFill>
      </fill>
    </dxf>
  </rfmt>
  <rcc rId="3742" sId="1" odxf="1" s="1" dxf="1">
    <oc r="V99">
      <f>W99+X99</f>
    </oc>
    <nc r="V99">
      <f>W99+X99</f>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5" tint="0.79998168889431442"/>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fill>
        <patternFill patternType="none">
          <bgColor indexed="65"/>
        </patternFill>
      </fill>
    </ndxf>
  </rcc>
  <rfmt sheetId="1" sqref="W99" start="0" length="0">
    <dxf>
      <fill>
        <patternFill>
          <bgColor rgb="FFFFFF00"/>
        </patternFill>
      </fill>
    </dxf>
  </rfmt>
  <rfmt sheetId="1" sqref="X99" start="0" length="0">
    <dxf>
      <fill>
        <patternFill>
          <bgColor rgb="FFFFFF00"/>
        </patternFill>
      </fill>
    </dxf>
  </rfmt>
  <rcc rId="3743" sId="1" odxf="1" dxf="1">
    <oc r="Y99">
      <f>Z99+AA99</f>
    </oc>
    <nc r="Y99">
      <f>Z99+AA99</f>
    </nc>
    <odxf>
      <fill>
        <patternFill patternType="solid">
          <bgColor theme="5" tint="0.79998168889431442"/>
        </patternFill>
      </fill>
    </odxf>
    <ndxf>
      <fill>
        <patternFill patternType="none">
          <bgColor indexed="65"/>
        </patternFill>
      </fill>
    </ndxf>
  </rcc>
  <rfmt sheetId="1" sqref="Z99" start="0" length="0">
    <dxf>
      <fill>
        <patternFill>
          <bgColor rgb="FFFFFF00"/>
        </patternFill>
      </fill>
    </dxf>
  </rfmt>
  <rfmt sheetId="1" sqref="AA99" start="0" length="0">
    <dxf>
      <fill>
        <patternFill>
          <bgColor rgb="FFFFFF00"/>
        </patternFill>
      </fill>
    </dxf>
  </rfmt>
  <rcc rId="3744" sId="1" odxf="1" s="1" dxf="1">
    <oc r="AB99">
      <f>AC99+AD99</f>
    </oc>
    <nc r="AB99">
      <f>AC99+AD99</f>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5" tint="0.79998168889431442"/>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5" formatCode="#,##0.00_ ;\-#,##0.00\ "/>
      <fill>
        <patternFill patternType="none">
          <bgColor indexed="65"/>
        </patternFill>
      </fill>
    </ndxf>
  </rcc>
  <rfmt sheetId="1" sqref="AC99" start="0" length="0">
    <dxf>
      <fill>
        <patternFill>
          <bgColor rgb="FFFFFF00"/>
        </patternFill>
      </fill>
    </dxf>
  </rfmt>
  <rfmt sheetId="1" sqref="AD99" start="0" length="0">
    <dxf>
      <fill>
        <patternFill>
          <bgColor rgb="FFFFFF00"/>
        </patternFill>
      </fill>
    </dxf>
  </rfmt>
  <rcc rId="3745" sId="1" odxf="1" dxf="1">
    <oc r="AE99">
      <f>S99+V99+Y99+AB99</f>
    </oc>
    <nc r="AE99">
      <f>S99+V99+Y99+AB99</f>
    </nc>
    <odxf>
      <fill>
        <patternFill>
          <bgColor theme="5" tint="0.79998168889431442"/>
        </patternFill>
      </fill>
    </odxf>
    <ndxf>
      <fill>
        <patternFill>
          <bgColor theme="0"/>
        </patternFill>
      </fill>
    </ndxf>
  </rcc>
  <rfmt sheetId="1" sqref="AF99" start="0" length="0">
    <dxf>
      <fill>
        <patternFill patternType="none">
          <bgColor indexed="65"/>
        </patternFill>
      </fill>
    </dxf>
  </rfmt>
  <rcc rId="3746" sId="1" odxf="1" dxf="1">
    <oc r="AG99">
      <f>AE99+AF99</f>
    </oc>
    <nc r="AG99">
      <f>AE99+AF99</f>
    </nc>
    <odxf>
      <fill>
        <patternFill patternType="solid">
          <bgColor theme="5" tint="0.79998168889431442"/>
        </patternFill>
      </fill>
    </odxf>
    <ndxf>
      <fill>
        <patternFill patternType="none">
          <bgColor indexed="65"/>
        </patternFill>
      </fill>
    </ndxf>
  </rcc>
  <rfmt sheetId="1" sqref="AH99" start="0" length="0">
    <dxf>
      <fill>
        <patternFill patternType="none">
          <bgColor indexed="65"/>
        </patternFill>
      </fill>
    </dxf>
  </rfmt>
  <rfmt sheetId="1" sqref="AI99" start="0" length="0">
    <dxf>
      <fill>
        <patternFill patternType="none">
          <bgColor indexed="65"/>
        </patternFill>
      </fill>
    </dxf>
  </rfmt>
  <rfmt sheetId="1" sqref="AJ99" start="0" length="0">
    <dxf>
      <fill>
        <patternFill patternType="none">
          <bgColor indexed="65"/>
        </patternFill>
      </fill>
    </dxf>
  </rfmt>
  <rfmt sheetId="1" sqref="AK99" start="0" length="0">
    <dxf>
      <fill>
        <patternFill patternType="none">
          <bgColor indexed="65"/>
        </patternFill>
      </fill>
    </dxf>
  </rfmt>
  <rfmt sheetId="1" sqref="AL99" start="0" length="0">
    <dxf>
      <fill>
        <patternFill patternType="none">
          <bgColor indexed="65"/>
        </patternFill>
      </fill>
    </dxf>
  </rfmt>
  <rfmt sheetId="1" sqref="AM99" start="0" length="0">
    <dxf>
      <fill>
        <patternFill patternType="none">
          <bgColor indexed="65"/>
        </patternFill>
      </fill>
    </dxf>
  </rfmt>
  <rfmt sheetId="1" sqref="AN99" start="0" length="0">
    <dxf>
      <fill>
        <patternFill patternType="none">
          <bgColor indexed="65"/>
        </patternFill>
      </fill>
    </dxf>
  </rfmt>
  <rfmt sheetId="1" sqref="AO99" start="0" length="0">
    <dxf>
      <fill>
        <patternFill patternType="none">
          <bgColor indexed="65"/>
        </patternFill>
      </fill>
    </dxf>
  </rfmt>
  <rfmt sheetId="1" sqref="AP99" start="0" length="0">
    <dxf>
      <fill>
        <patternFill patternType="none">
          <bgColor indexed="65"/>
        </patternFill>
      </fill>
    </dxf>
  </rfmt>
  <rfmt sheetId="1" sqref="AQ99" start="0" length="0">
    <dxf>
      <fill>
        <patternFill patternType="none">
          <bgColor indexed="65"/>
        </patternFill>
      </fill>
    </dxf>
  </rfmt>
  <rfmt sheetId="1" sqref="AR99" start="0" length="0">
    <dxf>
      <fill>
        <patternFill patternType="none">
          <bgColor indexed="65"/>
        </patternFill>
      </fill>
    </dxf>
  </rfmt>
  <rfmt sheetId="1" sqref="AS99" start="0" length="0">
    <dxf>
      <fill>
        <patternFill patternType="none">
          <bgColor indexed="65"/>
        </patternFill>
      </fill>
    </dxf>
  </rfmt>
  <rfmt sheetId="1" sqref="AT99" start="0" length="0">
    <dxf>
      <fill>
        <patternFill patternType="none">
          <bgColor indexed="65"/>
        </patternFill>
      </fill>
    </dxf>
  </rfmt>
  <rfmt sheetId="1" sqref="AU99" start="0" length="0">
    <dxf>
      <fill>
        <patternFill patternType="none">
          <bgColor indexed="65"/>
        </patternFill>
      </fill>
    </dxf>
  </rfmt>
  <rfmt sheetId="1" sqref="AV99" start="0" length="0">
    <dxf>
      <fill>
        <patternFill patternType="none">
          <bgColor indexed="65"/>
        </patternFill>
      </fill>
    </dxf>
  </rfmt>
  <rfmt sheetId="1" sqref="AW99" start="0" length="0">
    <dxf>
      <fill>
        <patternFill patternType="none">
          <bgColor indexed="65"/>
        </patternFill>
      </fill>
    </dxf>
  </rfmt>
  <rfmt sheetId="1" sqref="AX99" start="0" length="0">
    <dxf>
      <fill>
        <patternFill patternType="none">
          <bgColor indexed="65"/>
        </patternFill>
      </fill>
    </dxf>
  </rfmt>
  <rfmt sheetId="1" sqref="AY99" start="0" length="0">
    <dxf>
      <fill>
        <patternFill patternType="none">
          <bgColor indexed="65"/>
        </patternFill>
      </fill>
    </dxf>
  </rfmt>
  <rfmt sheetId="1" sqref="AZ99" start="0" length="0">
    <dxf>
      <fill>
        <patternFill patternType="none">
          <bgColor indexed="65"/>
        </patternFill>
      </fill>
    </dxf>
  </rfmt>
  <rfmt sheetId="1" sqref="BA99" start="0" length="0">
    <dxf>
      <fill>
        <patternFill patternType="none">
          <bgColor indexed="65"/>
        </patternFill>
      </fill>
    </dxf>
  </rfmt>
  <rfmt sheetId="1" sqref="BB99" start="0" length="0">
    <dxf>
      <fill>
        <patternFill patternType="none">
          <bgColor indexed="65"/>
        </patternFill>
      </fill>
    </dxf>
  </rfmt>
  <rfmt sheetId="1" sqref="BC99" start="0" length="0">
    <dxf>
      <fill>
        <patternFill patternType="none">
          <bgColor indexed="65"/>
        </patternFill>
      </fill>
    </dxf>
  </rfmt>
  <rfmt sheetId="1" sqref="BD99" start="0" length="0">
    <dxf>
      <fill>
        <patternFill patternType="none">
          <bgColor indexed="65"/>
        </patternFill>
      </fill>
    </dxf>
  </rfmt>
  <rfmt sheetId="1" sqref="BE99" start="0" length="0">
    <dxf>
      <fill>
        <patternFill patternType="none">
          <bgColor indexed="65"/>
        </patternFill>
      </fill>
    </dxf>
  </rfmt>
  <rfmt sheetId="1" sqref="BF99" start="0" length="0">
    <dxf>
      <fill>
        <patternFill patternType="none">
          <bgColor indexed="65"/>
        </patternFill>
      </fill>
    </dxf>
  </rfmt>
  <rfmt sheetId="1" sqref="BG99" start="0" length="0">
    <dxf>
      <fill>
        <patternFill patternType="none">
          <bgColor indexed="65"/>
        </patternFill>
      </fill>
    </dxf>
  </rfmt>
  <rfmt sheetId="1" sqref="BH99" start="0" length="0">
    <dxf>
      <fill>
        <patternFill patternType="none">
          <bgColor indexed="65"/>
        </patternFill>
      </fill>
    </dxf>
  </rfmt>
  <rfmt sheetId="1" sqref="BI99" start="0" length="0">
    <dxf>
      <fill>
        <patternFill patternType="none">
          <bgColor indexed="65"/>
        </patternFill>
      </fill>
    </dxf>
  </rfmt>
  <rfmt sheetId="1" sqref="BJ99" start="0" length="0">
    <dxf>
      <fill>
        <patternFill patternType="none">
          <bgColor indexed="65"/>
        </patternFill>
      </fill>
    </dxf>
  </rfmt>
  <rfmt sheetId="1" sqref="BK99" start="0" length="0">
    <dxf>
      <fill>
        <patternFill patternType="none">
          <bgColor indexed="65"/>
        </patternFill>
      </fill>
    </dxf>
  </rfmt>
  <rfmt sheetId="1" sqref="BL99" start="0" length="0">
    <dxf>
      <fill>
        <patternFill patternType="none">
          <bgColor indexed="65"/>
        </patternFill>
      </fill>
    </dxf>
  </rfmt>
  <rfmt sheetId="1" sqref="BM99" start="0" length="0">
    <dxf>
      <fill>
        <patternFill patternType="none">
          <bgColor indexed="65"/>
        </patternFill>
      </fill>
    </dxf>
  </rfmt>
  <rfmt sheetId="1" sqref="BN99" start="0" length="0">
    <dxf>
      <fill>
        <patternFill patternType="none">
          <bgColor indexed="65"/>
        </patternFill>
      </fill>
    </dxf>
  </rfmt>
  <rfmt sheetId="1" sqref="BO99" start="0" length="0">
    <dxf>
      <fill>
        <patternFill patternType="none">
          <bgColor indexed="65"/>
        </patternFill>
      </fill>
    </dxf>
  </rfmt>
  <rfmt sheetId="1" sqref="BP99" start="0" length="0">
    <dxf>
      <fill>
        <patternFill patternType="none">
          <bgColor indexed="65"/>
        </patternFill>
      </fill>
    </dxf>
  </rfmt>
  <rfmt sheetId="1" sqref="BQ99" start="0" length="0">
    <dxf>
      <fill>
        <patternFill patternType="none">
          <bgColor indexed="65"/>
        </patternFill>
      </fill>
    </dxf>
  </rfmt>
  <rfmt sheetId="1" sqref="BR99" start="0" length="0">
    <dxf>
      <fill>
        <patternFill patternType="none">
          <bgColor indexed="65"/>
        </patternFill>
      </fill>
    </dxf>
  </rfmt>
  <rfmt sheetId="1" sqref="BS99" start="0" length="0">
    <dxf>
      <fill>
        <patternFill patternType="none">
          <bgColor indexed="65"/>
        </patternFill>
      </fill>
    </dxf>
  </rfmt>
  <rfmt sheetId="1" sqref="BT99" start="0" length="0">
    <dxf>
      <fill>
        <patternFill patternType="none">
          <bgColor indexed="65"/>
        </patternFill>
      </fill>
    </dxf>
  </rfmt>
  <rfmt sheetId="1" sqref="BU99" start="0" length="0">
    <dxf>
      <fill>
        <patternFill patternType="none">
          <bgColor indexed="65"/>
        </patternFill>
      </fill>
    </dxf>
  </rfmt>
  <rfmt sheetId="1" sqref="BV99" start="0" length="0">
    <dxf>
      <fill>
        <patternFill patternType="none">
          <bgColor indexed="65"/>
        </patternFill>
      </fill>
    </dxf>
  </rfmt>
  <rfmt sheetId="1" sqref="BW99" start="0" length="0">
    <dxf>
      <fill>
        <patternFill patternType="none">
          <bgColor indexed="65"/>
        </patternFill>
      </fill>
    </dxf>
  </rfmt>
  <rfmt sheetId="1" sqref="BX99" start="0" length="0">
    <dxf>
      <fill>
        <patternFill patternType="none">
          <bgColor indexed="65"/>
        </patternFill>
      </fill>
    </dxf>
  </rfmt>
  <rfmt sheetId="1" sqref="BY99" start="0" length="0">
    <dxf>
      <fill>
        <patternFill patternType="none">
          <bgColor indexed="65"/>
        </patternFill>
      </fill>
    </dxf>
  </rfmt>
  <rfmt sheetId="1" sqref="BZ99" start="0" length="0">
    <dxf>
      <fill>
        <patternFill patternType="none">
          <bgColor indexed="65"/>
        </patternFill>
      </fill>
    </dxf>
  </rfmt>
  <rfmt sheetId="1" sqref="CA99" start="0" length="0">
    <dxf>
      <fill>
        <patternFill patternType="none">
          <bgColor indexed="65"/>
        </patternFill>
      </fill>
    </dxf>
  </rfmt>
  <rfmt sheetId="1" sqref="CB99" start="0" length="0">
    <dxf>
      <fill>
        <patternFill patternType="none">
          <bgColor indexed="65"/>
        </patternFill>
      </fill>
    </dxf>
  </rfmt>
  <rfmt sheetId="1" sqref="CC99" start="0" length="0">
    <dxf>
      <fill>
        <patternFill patternType="none">
          <bgColor indexed="65"/>
        </patternFill>
      </fill>
    </dxf>
  </rfmt>
  <rfmt sheetId="1" sqref="CD99" start="0" length="0">
    <dxf>
      <fill>
        <patternFill patternType="none">
          <bgColor indexed="65"/>
        </patternFill>
      </fill>
    </dxf>
  </rfmt>
  <rfmt sheetId="1" sqref="CE99" start="0" length="0">
    <dxf>
      <fill>
        <patternFill patternType="none">
          <bgColor indexed="65"/>
        </patternFill>
      </fill>
    </dxf>
  </rfmt>
  <rfmt sheetId="1" sqref="CF99" start="0" length="0">
    <dxf>
      <fill>
        <patternFill patternType="none">
          <bgColor indexed="65"/>
        </patternFill>
      </fill>
    </dxf>
  </rfmt>
  <rfmt sheetId="1" sqref="CG99" start="0" length="0">
    <dxf>
      <fill>
        <patternFill patternType="none">
          <bgColor indexed="65"/>
        </patternFill>
      </fill>
    </dxf>
  </rfmt>
  <rfmt sheetId="1" sqref="CH99" start="0" length="0">
    <dxf>
      <fill>
        <patternFill patternType="none">
          <bgColor indexed="65"/>
        </patternFill>
      </fill>
    </dxf>
  </rfmt>
  <rfmt sheetId="1" sqref="CI99" start="0" length="0">
    <dxf>
      <fill>
        <patternFill patternType="none">
          <bgColor indexed="65"/>
        </patternFill>
      </fill>
    </dxf>
  </rfmt>
  <rfmt sheetId="1" sqref="CJ99" start="0" length="0">
    <dxf>
      <fill>
        <patternFill patternType="none">
          <bgColor indexed="65"/>
        </patternFill>
      </fill>
    </dxf>
  </rfmt>
  <rfmt sheetId="1" sqref="CK99" start="0" length="0">
    <dxf>
      <fill>
        <patternFill patternType="none">
          <bgColor indexed="65"/>
        </patternFill>
      </fill>
    </dxf>
  </rfmt>
  <rfmt sheetId="1" sqref="CL99" start="0" length="0">
    <dxf>
      <fill>
        <patternFill patternType="none">
          <bgColor indexed="65"/>
        </patternFill>
      </fill>
    </dxf>
  </rfmt>
  <rfmt sheetId="1" sqref="CM99" start="0" length="0">
    <dxf>
      <fill>
        <patternFill patternType="none">
          <bgColor indexed="65"/>
        </patternFill>
      </fill>
    </dxf>
  </rfmt>
  <rfmt sheetId="1" sqref="CN99" start="0" length="0">
    <dxf>
      <fill>
        <patternFill patternType="none">
          <bgColor indexed="65"/>
        </patternFill>
      </fill>
    </dxf>
  </rfmt>
  <rfmt sheetId="1" sqref="CO99" start="0" length="0">
    <dxf>
      <fill>
        <patternFill patternType="none">
          <bgColor indexed="65"/>
        </patternFill>
      </fill>
    </dxf>
  </rfmt>
  <rfmt sheetId="1" sqref="CP99" start="0" length="0">
    <dxf>
      <fill>
        <patternFill patternType="none">
          <bgColor indexed="65"/>
        </patternFill>
      </fill>
    </dxf>
  </rfmt>
  <rfmt sheetId="1" sqref="CQ99" start="0" length="0">
    <dxf>
      <fill>
        <patternFill patternType="none">
          <bgColor indexed="65"/>
        </patternFill>
      </fill>
    </dxf>
  </rfmt>
  <rfmt sheetId="1" sqref="CR99" start="0" length="0">
    <dxf>
      <fill>
        <patternFill patternType="none">
          <bgColor indexed="65"/>
        </patternFill>
      </fill>
    </dxf>
  </rfmt>
  <rfmt sheetId="1" sqref="CS99" start="0" length="0">
    <dxf>
      <fill>
        <patternFill patternType="none">
          <bgColor indexed="65"/>
        </patternFill>
      </fill>
    </dxf>
  </rfmt>
  <rfmt sheetId="1" sqref="CT99" start="0" length="0">
    <dxf>
      <fill>
        <patternFill patternType="none">
          <bgColor indexed="65"/>
        </patternFill>
      </fill>
    </dxf>
  </rfmt>
  <rfmt sheetId="1" sqref="CU99" start="0" length="0">
    <dxf>
      <fill>
        <patternFill patternType="none">
          <bgColor indexed="65"/>
        </patternFill>
      </fill>
    </dxf>
  </rfmt>
  <rfmt sheetId="1" sqref="CV99" start="0" length="0">
    <dxf>
      <fill>
        <patternFill patternType="none">
          <bgColor indexed="65"/>
        </patternFill>
      </fill>
    </dxf>
  </rfmt>
  <rfmt sheetId="1" sqref="CW99" start="0" length="0">
    <dxf>
      <fill>
        <patternFill patternType="none">
          <bgColor indexed="65"/>
        </patternFill>
      </fill>
    </dxf>
  </rfmt>
  <rfmt sheetId="1" sqref="CX99" start="0" length="0">
    <dxf>
      <fill>
        <patternFill patternType="none">
          <bgColor indexed="65"/>
        </patternFill>
      </fill>
    </dxf>
  </rfmt>
  <rfmt sheetId="1" sqref="CY99" start="0" length="0">
    <dxf>
      <fill>
        <patternFill patternType="none">
          <bgColor indexed="65"/>
        </patternFill>
      </fill>
    </dxf>
  </rfmt>
  <rfmt sheetId="1" sqref="CZ99" start="0" length="0">
    <dxf>
      <fill>
        <patternFill patternType="none">
          <bgColor indexed="65"/>
        </patternFill>
      </fill>
    </dxf>
  </rfmt>
  <rfmt sheetId="1" sqref="DA99" start="0" length="0">
    <dxf>
      <fill>
        <patternFill patternType="none">
          <bgColor indexed="65"/>
        </patternFill>
      </fill>
    </dxf>
  </rfmt>
  <rfmt sheetId="1" sqref="DB99" start="0" length="0">
    <dxf>
      <fill>
        <patternFill patternType="none">
          <bgColor indexed="65"/>
        </patternFill>
      </fill>
    </dxf>
  </rfmt>
  <rfmt sheetId="1" sqref="DC99" start="0" length="0">
    <dxf>
      <fill>
        <patternFill patternType="none">
          <bgColor indexed="65"/>
        </patternFill>
      </fill>
    </dxf>
  </rfmt>
  <rfmt sheetId="1" sqref="DD99" start="0" length="0">
    <dxf>
      <fill>
        <patternFill patternType="none">
          <bgColor indexed="65"/>
        </patternFill>
      </fill>
    </dxf>
  </rfmt>
  <rfmt sheetId="1" sqref="DE99" start="0" length="0">
    <dxf>
      <fill>
        <patternFill patternType="none">
          <bgColor indexed="65"/>
        </patternFill>
      </fill>
    </dxf>
  </rfmt>
  <rfmt sheetId="1" sqref="DF99" start="0" length="0">
    <dxf>
      <fill>
        <patternFill patternType="none">
          <bgColor indexed="65"/>
        </patternFill>
      </fill>
    </dxf>
  </rfmt>
  <rfmt sheetId="1" sqref="DG99" start="0" length="0">
    <dxf>
      <fill>
        <patternFill patternType="none">
          <bgColor indexed="65"/>
        </patternFill>
      </fill>
    </dxf>
  </rfmt>
  <rfmt sheetId="1" sqref="A99:XFD99" start="0" length="0">
    <dxf>
      <fill>
        <patternFill patternType="none">
          <bgColor indexed="65"/>
        </patternFill>
      </fill>
    </dxf>
  </rfmt>
  <rcc rId="3747" sId="1">
    <nc r="G100" t="inlineStr">
      <is>
        <t>TOTAL CLUJ</t>
      </is>
    </nc>
  </rcc>
</revisions>
</file>

<file path=xl/revisions/revisionLog2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8" sId="1">
    <nc r="G95" t="inlineStr">
      <is>
        <t>TOTAL CLUJ</t>
      </is>
    </nc>
  </rcc>
  <rcc rId="3749" sId="1">
    <oc r="G100" t="inlineStr">
      <is>
        <t>TOTAL CLUJ</t>
      </is>
    </oc>
    <nc r="G100" t="inlineStr">
      <is>
        <t>TOTAL CONSTANȚA</t>
      </is>
    </nc>
  </rcc>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50" sId="1" numFmtId="4">
    <oc r="AJ305">
      <v>282491.37</v>
    </oc>
    <nc r="AJ305">
      <v>340951.1</v>
    </nc>
  </rcc>
  <rcc rId="3751" sId="1" numFmtId="4">
    <oc r="AK305">
      <v>36201.18</v>
    </oc>
    <nc r="AK305">
      <v>47349.74</v>
    </nc>
  </rcc>
  <rcc rId="3752" sId="1">
    <oc r="AJ309">
      <f>281863.03+67706.3</f>
    </oc>
    <nc r="AJ309">
      <f>281863.03+67706.32</f>
    </nc>
  </rcc>
  <rcc rId="3753" sId="1">
    <oc r="AK310">
      <f>11964.69+11960.22+17298.6</f>
    </oc>
    <nc r="AK310">
      <f>11964.69+11960.22+17298.63</f>
    </nc>
  </rcc>
  <rcc rId="3754" sId="1">
    <oc r="AJ311">
      <f>85000+43282.16-11040.2</f>
    </oc>
    <nc r="AJ311">
      <f>85000+43282.16-11040.21</f>
    </nc>
  </rcc>
  <rcc rId="3755" sId="1" numFmtId="4">
    <oc r="AK318">
      <f>42412.03+21924</f>
    </oc>
    <nc r="AK318">
      <v>63706.03</v>
    </nc>
  </rcc>
  <rcc rId="3756" sId="1">
    <oc r="AJ321">
      <f>105536.1+45768.5</f>
    </oc>
    <nc r="AJ321">
      <f>105536.1+45768.53</f>
    </nc>
  </rcc>
  <rcc rId="3757" sId="1">
    <oc r="AK321">
      <f>6905.53+8728.3</f>
    </oc>
    <nc r="AK321">
      <f>6905.53+8728.29</f>
    </nc>
  </rcc>
  <rcc rId="3758" sId="1" numFmtId="4">
    <oc r="AJ322">
      <f>287005.72+73369.64</f>
    </oc>
    <nc r="AJ322">
      <v>360374.76</v>
    </nc>
  </rcc>
  <rcv guid="{A87F3E0E-3A8E-4B82-8170-33752259B7DB}" action="delete"/>
  <rdn rId="0" localSheetId="1" customView="1" name="Z_A87F3E0E_3A8E_4B82_8170_33752259B7DB_.wvu.PrintArea" hidden="1" oldHidden="1">
    <formula>Sheet1!$A$1:$AL$463</formula>
    <oldFormula>Sheet1!$A$1:$AL$463</oldFormula>
  </rdn>
  <rdn rId="0" localSheetId="1" customView="1" name="Z_A87F3E0E_3A8E_4B82_8170_33752259B7DB_.wvu.FilterData" hidden="1" oldHidden="1">
    <formula>Sheet1!$A$6:$AL$463</formula>
    <oldFormula>Sheet1!$A$6:$AL$463</oldFormula>
  </rdn>
  <rcv guid="{A87F3E0E-3A8E-4B82-8170-33752259B7DB}" action="add"/>
</revisions>
</file>

<file path=xl/revisions/revisionLog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1" sId="1">
    <oc r="AJ326">
      <f>96153.98-3298.5</f>
    </oc>
    <nc r="AJ326">
      <f>96153.98-3298.47</f>
    </nc>
  </rcc>
  <rcc rId="3762" sId="1" numFmtId="4">
    <oc r="AK326">
      <v>3298.5</v>
    </oc>
    <nc r="AK326">
      <v>3298.47</v>
    </nc>
  </rcc>
  <rcc rId="3763" sId="1" numFmtId="4">
    <oc r="AK334">
      <v>7168.82</v>
    </oc>
    <nc r="AK334">
      <v>15760.94</v>
    </nc>
  </rcc>
  <rcc rId="3764" sId="1">
    <oc r="AJ347">
      <f>115253.85+83737.1</f>
    </oc>
    <nc r="AJ347">
      <f>115253.85+83737.14</f>
    </nc>
  </rcc>
  <rcc rId="3765" sId="1" numFmtId="4">
    <oc r="AJ348">
      <f>157610.08+60701.69</f>
    </oc>
    <nc r="AJ348">
      <v>218312.37</v>
    </nc>
  </rcc>
  <rcc rId="3766" sId="1" numFmtId="4">
    <oc r="AK368">
      <f>32382.23+9460.82</f>
    </oc>
    <nc r="AK368">
      <v>9460.82</v>
    </nc>
  </rcc>
  <rcc rId="3767" sId="1">
    <oc r="AJ374">
      <f>97719.31+82606.2</f>
    </oc>
    <nc r="AJ374">
      <f>97719.31+82606.17</f>
    </nc>
  </rcc>
  <rcc rId="3768" sId="1">
    <oc r="AK374">
      <f>16734.59+7125.7</f>
    </oc>
    <nc r="AK374">
      <f>16734.59+7125.74</f>
    </nc>
  </rcc>
</revisions>
</file>

<file path=xl/revisions/revisionLog2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9" sId="1">
    <oc r="AJ377">
      <f>57915.69+124630.1</f>
    </oc>
    <nc r="AJ377">
      <f>57915.69+124630.09</f>
    </nc>
  </rcc>
  <rcc rId="3770" sId="1" numFmtId="4">
    <oc r="AK377">
      <v>16617.900000000001</v>
    </oc>
    <nc r="AK377">
      <v>16617.93</v>
    </nc>
  </rcc>
  <rcc rId="3771" sId="1" numFmtId="4">
    <oc r="AJ389">
      <f>99688.33+72775.25+58459.73</f>
    </oc>
    <nc r="AJ389">
      <v>172463.58</v>
    </nc>
  </rcc>
  <rcc rId="3772" sId="1">
    <oc r="AK389">
      <f>13878.6+11148.56</f>
    </oc>
    <nc r="AK389">
      <f>13878.6</f>
    </nc>
  </rcc>
  <rcc rId="3773" sId="1" numFmtId="4">
    <oc r="AJ404">
      <v>94316.78</v>
    </oc>
    <nc r="AJ404">
      <v>92483.74</v>
    </nc>
  </rcc>
  <rcc rId="3774" sId="1" numFmtId="4">
    <oc r="AK404">
      <v>0</v>
    </oc>
    <nc r="AK404">
      <v>17637.099999999999</v>
    </nc>
  </rcc>
</revisions>
</file>

<file path=xl/revisions/revisionLog2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7F3E0E-3A8E-4B82-8170-33752259B7DB}" action="delete"/>
  <rdn rId="0" localSheetId="1" customView="1" name="Z_A87F3E0E_3A8E_4B82_8170_33752259B7DB_.wvu.PrintArea" hidden="1" oldHidden="1">
    <formula>Sheet1!$A$1:$AL$463</formula>
    <oldFormula>Sheet1!$A$1:$AL$463</oldFormula>
  </rdn>
  <rdn rId="0" localSheetId="1" customView="1" name="Z_A87F3E0E_3A8E_4B82_8170_33752259B7DB_.wvu.FilterData" hidden="1" oldHidden="1">
    <formula>Sheet1!$A$6:$AL$463</formula>
    <oldFormula>Sheet1!$A$6:$AL$463</oldFormula>
  </rdn>
  <rcv guid="{A87F3E0E-3A8E-4B82-8170-33752259B7DB}" action="add"/>
</revisions>
</file>

<file path=xl/revisions/revisionLog2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7" sId="1" numFmtId="4">
    <nc r="AJ65">
      <v>0</v>
    </nc>
  </rcc>
  <rcc rId="3778" sId="1" numFmtId="4">
    <nc r="AK65">
      <v>0</v>
    </nc>
  </rcc>
  <rcc rId="3779" sId="1" numFmtId="4">
    <nc r="AJ73">
      <v>0</v>
    </nc>
  </rcc>
  <rcc rId="3780" sId="1" numFmtId="4">
    <nc r="AK73">
      <v>0</v>
    </nc>
  </rcc>
  <rfmt sheetId="1" sqref="AJ73:AK73" start="0" length="2147483647">
    <dxf>
      <font>
        <b val="0"/>
      </font>
    </dxf>
  </rfmt>
  <rcc rId="3781" sId="1" numFmtId="4">
    <oc r="AJ99">
      <v>32343.8</v>
    </oc>
    <nc r="AJ99">
      <v>0</v>
    </nc>
  </rcc>
  <rcc rId="3782" sId="1" numFmtId="4">
    <oc r="AK99">
      <v>4946.7</v>
    </oc>
    <nc r="AK99">
      <v>0</v>
    </nc>
  </rcc>
  <rcc rId="3783" sId="1" numFmtId="4">
    <nc r="AJ117">
      <v>0</v>
    </nc>
  </rcc>
  <rcv guid="{A87F3E0E-3A8E-4B82-8170-33752259B7DB}" action="delete"/>
  <rdn rId="0" localSheetId="1" customView="1" name="Z_A87F3E0E_3A8E_4B82_8170_33752259B7DB_.wvu.PrintArea" hidden="1" oldHidden="1">
    <formula>Sheet1!$A$1:$AL$463</formula>
    <oldFormula>Sheet1!$A$1:$AL$463</oldFormula>
  </rdn>
  <rdn rId="0" localSheetId="1" customView="1" name="Z_A87F3E0E_3A8E_4B82_8170_33752259B7DB_.wvu.FilterData" hidden="1" oldHidden="1">
    <formula>Sheet1!$A$6:$AL$463</formula>
    <oldFormula>Sheet1!$A$6:$AL$463</oldFormula>
  </rdn>
  <rcv guid="{A87F3E0E-3A8E-4B82-8170-33752259B7DB}" action="add"/>
</revisions>
</file>

<file path=xl/revisions/revisionLog2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86" sId="1" ref="A58:XFD58" action="insertRow">
    <undo index="65535" exp="area" ref3D="1" dr="$H$1:$N$1048576" dn="Z_65B035E3_87FA_46C5_996E_864F2C8D0EBC_.wvu.Cols" sId="1"/>
  </rrc>
  <rcc rId="3787" sId="1">
    <nc r="A58">
      <v>5</v>
    </nc>
  </rcc>
  <rcc rId="3788" sId="1">
    <nc r="B58">
      <v>126380</v>
    </nc>
  </rcc>
  <rcc rId="3789" sId="1">
    <nc r="C58">
      <v>567</v>
    </nc>
  </rcc>
  <rcc rId="3790" sId="1">
    <nc r="D58" t="inlineStr">
      <is>
        <t>MM</t>
      </is>
    </nc>
  </rcc>
  <rcc rId="3791" sId="1">
    <nc r="F58" t="inlineStr">
      <is>
        <t>CP1 less /2018</t>
      </is>
    </nc>
  </rcc>
  <rcc rId="3792" sId="1">
    <nc r="E58" t="inlineStr">
      <is>
        <t>AP 2/11i/2.1</t>
      </is>
    </nc>
  </rcc>
  <rfmt sheetId="1" sqref="G58" start="0" length="0">
    <dxf>
      <font>
        <sz val="11"/>
        <color theme="1"/>
        <name val="Calibri"/>
        <family val="2"/>
        <charset val="238"/>
        <scheme val="minor"/>
      </font>
      <alignment horizontal="general" vertical="bottom" wrapText="0"/>
      <border outline="0">
        <left/>
        <right/>
        <top/>
        <bottom/>
      </border>
    </dxf>
  </rfmt>
  <rcc rId="3793" sId="1" xfDxf="1" dxf="1">
    <nc r="G58" t="inlineStr">
      <is>
        <t>eFuncționar+. Servicii electronice și simplificare administrativă</t>
      </is>
    </nc>
    <ndxf>
      <font>
        <i/>
        <name val="Trebuchet MS"/>
        <scheme val="none"/>
      </font>
    </ndxf>
  </rcc>
  <rfmt sheetId="1" sqref="G58">
    <dxf>
      <alignment wrapText="1"/>
    </dxf>
  </rfmt>
  <rfmt sheetId="1" sqref="G58" start="0" length="2147483647">
    <dxf>
      <font>
        <i val="0"/>
      </font>
    </dxf>
  </rfmt>
  <rfmt sheetId="1" sqref="G58" start="0" length="2147483647">
    <dxf>
      <font>
        <name val="Calibri"/>
        <scheme val="minor"/>
      </font>
    </dxf>
  </rfmt>
  <rfmt sheetId="1" sqref="G58" start="0" length="2147483647">
    <dxf>
      <font>
        <sz val="12"/>
      </font>
    </dxf>
  </rfmt>
  <rcc rId="3794" sId="1">
    <nc r="I58" t="inlineStr">
      <is>
        <t>n.a</t>
      </is>
    </nc>
  </rcc>
  <rcc rId="3795" sId="1">
    <nc r="H58" t="inlineStr">
      <is>
        <t>Mun. Brașov</t>
      </is>
    </nc>
  </rcc>
  <rcc rId="3796" sId="1">
    <nc r="J58" t="inlineStr">
      <is>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is>
    </nc>
  </rcc>
  <rcc rId="3797" sId="1" numFmtId="19">
    <nc r="K58">
      <v>43440</v>
    </nc>
  </rcc>
  <rcc rId="3798" sId="1">
    <nc r="N58">
      <v>8</v>
    </nc>
  </rcc>
  <rcc rId="3799" sId="1">
    <nc r="O58" t="inlineStr">
      <is>
        <t>Brașov</t>
      </is>
    </nc>
  </rcc>
  <rcc rId="3800" sId="1">
    <nc r="Q58" t="inlineStr">
      <is>
        <t>APL</t>
      </is>
    </nc>
  </rcc>
  <rcc rId="3801" sId="1">
    <nc r="R58" t="inlineStr">
      <is>
        <t>119 - Investiții în capacitatea instituțională și în eficiența administrațiilor și a serviciilor publice la nivel național, regional și local, în perspectiva realizării de reforme, a unei mai bune legiferări și a bunei guvernanțe</t>
      </is>
    </nc>
  </rcc>
  <rcc rId="3802" sId="1">
    <nc r="M58">
      <f>S58/AE58*100</f>
    </nc>
  </rcc>
  <rcc rId="3803" sId="1">
    <nc r="S58">
      <f>T58+U58</f>
    </nc>
  </rcc>
  <rcc rId="3804" sId="1">
    <nc r="V58">
      <f>W58+X58</f>
    </nc>
  </rcc>
  <rcc rId="3805" sId="1">
    <nc r="Y58">
      <f>Z58+AA58</f>
    </nc>
  </rcc>
  <rcc rId="3806" sId="1">
    <nc r="AB58">
      <f>AC58+AD58</f>
    </nc>
  </rcc>
  <rcc rId="3807" sId="1" numFmtId="19">
    <nc r="L58">
      <v>43896</v>
    </nc>
  </rcc>
  <rcc rId="3808" sId="1">
    <nc r="P58" t="inlineStr">
      <is>
        <t>Brasov</t>
      </is>
    </nc>
  </rcc>
  <rcc rId="3809" sId="1" numFmtId="4">
    <nc r="T58">
      <v>2344798.5</v>
    </nc>
  </rcc>
  <rcc rId="3810" sId="1" numFmtId="4">
    <nc r="W58">
      <v>358616.24</v>
    </nc>
  </rcc>
  <rcc rId="3811" sId="1" numFmtId="4">
    <nc r="Z58">
      <v>55171.73</v>
    </nc>
  </rcc>
  <rcc rId="3812" sId="1" endOfListFormulaUpdate="1">
    <oc r="Z59">
      <f>SUM(Z54:Z57)</f>
    </oc>
    <nc r="Z59">
      <f>SUM(Z54:Z58)</f>
    </nc>
  </rcc>
  <rcc rId="3813" sId="1" numFmtId="4">
    <nc r="U58">
      <v>0</v>
    </nc>
  </rcc>
  <rcc rId="3814" sId="1" endOfListFormulaUpdate="1">
    <oc r="U59">
      <f>SUM(U54:U57)</f>
    </oc>
    <nc r="U59">
      <f>SUM(U54:U58)</f>
    </nc>
  </rcc>
  <rcc rId="3815" sId="1" numFmtId="4">
    <nc r="X58">
      <v>0</v>
    </nc>
  </rcc>
  <rcc rId="3816" sId="1" endOfListFormulaUpdate="1">
    <oc r="X59">
      <f>SUM(X54:X57)</f>
    </oc>
    <nc r="X59">
      <f>SUM(X54:X58)</f>
    </nc>
  </rcc>
  <rcc rId="3817" sId="1" numFmtId="4">
    <nc r="AA58">
      <v>0</v>
    </nc>
  </rcc>
  <rcc rId="3818" sId="1" endOfListFormulaUpdate="1">
    <oc r="AA59">
      <f>SUM(AA54:AA57)</f>
    </oc>
    <nc r="AA59">
      <f>SUM(AA54:AA58)</f>
    </nc>
  </rcc>
  <rcc rId="3819" sId="1" endOfListFormulaUpdate="1">
    <oc r="AC59">
      <f>SUM(AC54:AC57)</f>
    </oc>
    <nc r="AC59">
      <f>SUM(AC54:AC58)</f>
    </nc>
  </rcc>
  <rcc rId="3820" sId="1">
    <nc r="AD58">
      <v>0</v>
    </nc>
  </rcc>
  <rcc rId="3821" sId="1" endOfListFormulaUpdate="1">
    <oc r="AD59">
      <f>SUM(AD54:AD57)</f>
    </oc>
    <nc r="AD59">
      <f>SUM(AD54:AD58)</f>
    </nc>
  </rcc>
  <rcc rId="3822" sId="1" numFmtId="4">
    <nc r="AF58">
      <v>0</v>
    </nc>
  </rcc>
  <rcc rId="3823" sId="1" endOfListFormulaUpdate="1">
    <oc r="AF59">
      <f>SUM(AF54:AF57)</f>
    </oc>
    <nc r="AF59">
      <f>SUM(AF54:AF58)</f>
    </nc>
  </rcc>
  <rcc rId="3824" sId="1" endOfListFormulaUpdate="1">
    <oc r="AG59">
      <f>SUM(AG54:AG57)</f>
    </oc>
    <nc r="AG59">
      <f>SUM(AG54:AG58)</f>
    </nc>
  </rcc>
  <rcc rId="3825" sId="1">
    <nc r="AE58">
      <f>S58+V58+Y58</f>
    </nc>
  </rcc>
  <rcc rId="3826" sId="1">
    <nc r="AG58">
      <f>AE58+AF58+AC58</f>
    </nc>
  </rcc>
  <rcc rId="3827" sId="1">
    <nc r="AC58">
      <v>78540</v>
    </nc>
  </rcc>
  <rcv guid="{65C35D6D-934F-4431-BA92-90255FC17BA4}" action="delete"/>
  <rdn rId="0" localSheetId="1" customView="1" name="Z_65C35D6D_934F_4431_BA92_90255FC17BA4_.wvu.PrintArea" hidden="1" oldHidden="1">
    <formula>Sheet1!$A$1:$AL$464</formula>
    <oldFormula>Sheet1!$A$1:$AL$464</oldFormula>
  </rdn>
  <rdn rId="0" localSheetId="1" customView="1" name="Z_65C35D6D_934F_4431_BA92_90255FC17BA4_.wvu.FilterData" hidden="1" oldHidden="1">
    <formula>Sheet1!$A$1:$AL$439</formula>
    <oldFormula>Sheet1!$A$1:$AL$439</oldFormula>
  </rdn>
  <rcv guid="{65C35D6D-934F-4431-BA92-90255FC17BA4}" action="add"/>
</revisions>
</file>

<file path=xl/revisions/revisionLog2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30" sId="1" numFmtId="4">
    <nc r="AJ183">
      <v>0</v>
    </nc>
  </rcc>
  <rcc rId="3831" sId="1" numFmtId="4">
    <nc r="AK183">
      <v>0</v>
    </nc>
  </rcc>
  <rcc rId="3832" sId="1" numFmtId="4">
    <nc r="AJ245">
      <v>0</v>
    </nc>
  </rcc>
  <rcc rId="3833" sId="1" numFmtId="4">
    <nc r="AK245">
      <v>0</v>
    </nc>
  </rcc>
  <rcc rId="3834" sId="1" numFmtId="4">
    <nc r="AJ246">
      <v>0</v>
    </nc>
  </rcc>
  <rcc rId="3835" sId="1" numFmtId="4">
    <nc r="AK246">
      <v>0</v>
    </nc>
  </rcc>
  <rcc rId="3836" sId="1">
    <oc r="AJ311">
      <f>89285.71-11964.69+140134-555.3</f>
    </oc>
    <nc r="AJ311">
      <f>89285.71-11964.69+140134-555.33</f>
    </nc>
  </rcc>
  <rcc rId="3837" sId="1" numFmtId="4">
    <oc r="AJ384">
      <v>182405.8</v>
    </oc>
    <nc r="AJ384">
      <v>181405.8</v>
    </nc>
  </rcc>
  <rcc rId="3838" sId="1" numFmtId="4">
    <oc r="AJ405">
      <v>92483.74</v>
    </oc>
    <nc r="AJ405">
      <v>94316.78</v>
    </nc>
  </rcc>
  <rcc rId="3839" sId="1" numFmtId="4">
    <oc r="AK405">
      <v>17637.099999999999</v>
    </oc>
    <nc r="AK405">
      <v>0</v>
    </nc>
  </rcc>
  <rcv guid="{A87F3E0E-3A8E-4B82-8170-33752259B7DB}" action="delete"/>
  <rdn rId="0" localSheetId="1" customView="1" name="Z_A87F3E0E_3A8E_4B82_8170_33752259B7DB_.wvu.PrintArea" hidden="1" oldHidden="1">
    <formula>Sheet1!$A$1:$AL$464</formula>
    <oldFormula>Sheet1!$A$1:$AL$464</oldFormula>
  </rdn>
  <rdn rId="0" localSheetId="1" customView="1" name="Z_A87F3E0E_3A8E_4B82_8170_33752259B7DB_.wvu.FilterData" hidden="1" oldHidden="1">
    <formula>Sheet1!$A$6:$AL$464</formula>
    <oldFormula>Sheet1!$A$6:$AL$464</oldFormula>
  </rdn>
  <rcv guid="{A87F3E0E-3A8E-4B82-8170-33752259B7DB}" action="add"/>
</revisions>
</file>

<file path=xl/revisions/revisionLog2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42" sId="1" numFmtId="4">
    <nc r="AJ58">
      <v>0</v>
    </nc>
  </rcc>
  <rcc rId="3843" sId="1" endOfListFormulaUpdate="1">
    <oc r="AJ59">
      <f>SUM(AJ54:AJ57)</f>
    </oc>
    <nc r="AJ59">
      <f>SUM(AJ54:AJ58)</f>
    </nc>
  </rcc>
  <rcc rId="3844" sId="1" numFmtId="4">
    <nc r="AK58">
      <v>0</v>
    </nc>
  </rcc>
  <rcc rId="3845" sId="1">
    <oc r="AJ401">
      <f>282756.46-22704</f>
    </oc>
    <nc r="AJ401">
      <f>282756.47-22704</f>
    </nc>
  </rcc>
  <rcc rId="3846" sId="1" numFmtId="4">
    <oc r="AK401">
      <v>22704</v>
    </oc>
    <nc r="AK401">
      <v>22703.99</v>
    </nc>
  </rcc>
  <rcc rId="3847" sId="1">
    <oc r="AJ363">
      <f>413506.52+39634.1</f>
    </oc>
    <nc r="AJ363">
      <f>413506.52+39634.08</f>
    </nc>
  </rcc>
  <rcc rId="3848" sId="1" numFmtId="4">
    <oc r="AK363">
      <v>51329.5</v>
    </oc>
    <nc r="AK363">
      <v>51329.52</v>
    </nc>
  </rcc>
  <rcc rId="3849" sId="1" numFmtId="4">
    <oc r="AK387">
      <v>41743</v>
    </oc>
    <nc r="AK387">
      <v>41743.03</v>
    </nc>
  </rcc>
  <rcc rId="3850" sId="1">
    <oc r="AJ387">
      <f>548484.3-41743</f>
    </oc>
    <nc r="AJ387">
      <f>548484.27-41743</f>
    </nc>
  </rcc>
  <rcc rId="3851" sId="1">
    <oc r="AJ371">
      <f>388971+375144.6</f>
    </oc>
    <nc r="AJ371">
      <f>388971+375144.58</f>
    </nc>
  </rcc>
  <rcc rId="3852" sId="1" numFmtId="4">
    <oc r="AK371">
      <v>71541.899999999994</v>
    </oc>
    <nc r="AK371">
      <v>71541.919999999998</v>
    </nc>
  </rcc>
  <rcc rId="3853" sId="1" numFmtId="4">
    <oc r="AJ307">
      <v>69865.289999999994</v>
    </oc>
    <nc r="AJ307">
      <v>91004.83</v>
    </nc>
  </rcc>
  <rcc rId="3854" sId="1" numFmtId="4">
    <oc r="AJ85">
      <f>85161.95-2461.12</f>
    </oc>
    <nc r="AJ85">
      <v>82700.83</v>
    </nc>
  </rcc>
  <rfmt sheetId="1" sqref="AK43" start="0" length="0">
    <dxf>
      <font>
        <b val="0"/>
        <sz val="12"/>
        <color auto="1"/>
      </font>
      <border outline="0">
        <top/>
      </border>
    </dxf>
  </rfmt>
  <rcc rId="3855" sId="1" numFmtId="4">
    <oc r="AJ212">
      <f>57812.6-2532.51</f>
    </oc>
    <nc r="AJ212">
      <v>57812.6</v>
    </nc>
  </rcc>
  <rcv guid="{A87F3E0E-3A8E-4B82-8170-33752259B7DB}" action="delete"/>
  <rdn rId="0" localSheetId="1" customView="1" name="Z_A87F3E0E_3A8E_4B82_8170_33752259B7DB_.wvu.PrintArea" hidden="1" oldHidden="1">
    <formula>Sheet1!$A$1:$AL$464</formula>
    <oldFormula>Sheet1!$A$1:$AL$464</oldFormula>
  </rdn>
  <rdn rId="0" localSheetId="1" customView="1" name="Z_A87F3E0E_3A8E_4B82_8170_33752259B7DB_.wvu.FilterData" hidden="1" oldHidden="1">
    <formula>Sheet1!$A$6:$AL$464</formula>
    <oldFormula>Sheet1!$A$6:$AL$464</oldFormula>
  </rdn>
  <rcv guid="{A87F3E0E-3A8E-4B82-8170-33752259B7DB}" action="add"/>
</revisions>
</file>

<file path=xl/revisions/revisionLog2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8" sId="1">
    <oc r="AJ444">
      <f>SUMIFS(AJ$8:AJ$440,$F$8:$F$440,$F444)</f>
    </oc>
    <nc r="AJ444">
      <f>SUMIFS(AJ$8:AJ$440,$F$8:$F$440,$F444)</f>
    </nc>
  </rcc>
  <rcc rId="3859" sId="1" numFmtId="4">
    <oc r="AJ300">
      <f>1714184.09</f>
    </oc>
    <nc r="AJ300">
      <v>1693123.23</v>
    </nc>
  </rcc>
  <rcc rId="3860" sId="1" numFmtId="4">
    <oc r="AJ329">
      <f>55759.41+280917.9</f>
    </oc>
    <nc r="AJ329">
      <v>353113.65</v>
    </nc>
  </rcc>
  <rcc rId="3861" sId="1" numFmtId="4">
    <oc r="AJ388">
      <v>16075.5</v>
    </oc>
    <nc r="AJ388">
      <v>16075.53</v>
    </nc>
  </rcc>
  <rfmt sheetId="1" s="1" sqref="AJ163" start="0" length="0">
    <dxf>
      <font>
        <b/>
        <sz val="12"/>
        <color auto="1"/>
        <name val="Calibri"/>
        <family val="2"/>
        <charset val="238"/>
        <scheme val="minor"/>
      </font>
      <numFmt numFmtId="4" formatCode="#,##0.00"/>
      <fill>
        <patternFill patternType="solid">
          <bgColor theme="9" tint="0.59999389629810485"/>
        </patternFill>
      </fill>
    </dxf>
  </rfmt>
  <rfmt sheetId="1" s="1" sqref="AK163" start="0" length="0">
    <dxf>
      <font>
        <b/>
        <sz val="12"/>
        <color auto="1"/>
        <name val="Calibri"/>
        <family val="2"/>
        <charset val="238"/>
        <scheme val="minor"/>
      </font>
      <numFmt numFmtId="4" formatCode="#,##0.00"/>
      <fill>
        <patternFill patternType="solid">
          <bgColor theme="9" tint="0.59999389629810485"/>
        </patternFill>
      </fill>
    </dxf>
  </rfmt>
  <rcc rId="3862" sId="1" odxf="1" s="1" dxf="1">
    <oc r="AJ164">
      <f>SUM(AJ161:AJ163)</f>
    </oc>
    <nc r="AJ164">
      <f>SUM(AJ161:AJ163)</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fill>
        <patternFill patternType="solid">
          <bgColor theme="9" tint="0.59999389629810485"/>
        </patternFill>
      </fill>
    </ndxf>
  </rcc>
  <rcc rId="3863" sId="1" odxf="1" s="1" dxf="1">
    <oc r="AK164">
      <f>SUM(AK161:AK163)</f>
    </oc>
    <nc r="AK164">
      <f>SUM(AK161:AK163)</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fill>
        <patternFill patternType="solid">
          <bgColor theme="9" tint="0.59999389629810485"/>
        </patternFill>
      </fill>
    </ndxf>
  </rcc>
  <rfmt sheetId="1" s="1" sqref="AJ163" start="0" length="0">
    <dxf>
      <font>
        <b val="0"/>
        <sz val="12"/>
        <color auto="1"/>
        <name val="Calibri"/>
        <family val="2"/>
        <charset val="238"/>
        <scheme val="minor"/>
      </font>
      <numFmt numFmtId="165" formatCode="#,##0.00_ ;\-#,##0.00\ "/>
      <fill>
        <patternFill patternType="none">
          <bgColor indexed="65"/>
        </patternFill>
      </fill>
    </dxf>
  </rfmt>
  <rfmt sheetId="1" s="1" sqref="AK163" start="0" length="0">
    <dxf>
      <font>
        <b val="0"/>
        <sz val="12"/>
        <color auto="1"/>
        <name val="Calibri"/>
        <family val="2"/>
        <charset val="238"/>
        <scheme val="minor"/>
      </font>
      <numFmt numFmtId="165" formatCode="#,##0.00_ ;\-#,##0.00\ "/>
      <fill>
        <patternFill patternType="none">
          <bgColor indexed="65"/>
        </patternFill>
      </fill>
    </dxf>
  </rfmt>
  <rcc rId="3864" sId="1" odxf="1" s="1" dxf="1">
    <oc r="AJ159">
      <f>SUM(AJ156:AJ158)</f>
    </oc>
    <nc r="AJ159">
      <f>SUM(AJ156:AJ158)</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fill>
        <patternFill patternType="solid">
          <bgColor theme="9" tint="0.59999389629810485"/>
        </patternFill>
      </fill>
    </ndxf>
  </rcc>
  <rcc rId="3865" sId="1" odxf="1" s="1" dxf="1">
    <oc r="AK159">
      <f>SUM(AK156:AK158)</f>
    </oc>
    <nc r="AK159">
      <f>SUM(AK156:AK158)</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fill>
        <patternFill patternType="solid">
          <bgColor theme="9" tint="0.59999389629810485"/>
        </patternFill>
      </fill>
    </ndxf>
  </rcc>
  <rcc rId="3866" sId="1" odxf="1" s="1" dxf="1">
    <oc r="AJ154">
      <f>SUM(AJ150:AJ152)</f>
    </oc>
    <nc r="AJ154">
      <f>SUM(AJ150:AJ152)</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fill>
        <patternFill patternType="solid">
          <bgColor theme="9" tint="0.59999389629810485"/>
        </patternFill>
      </fill>
    </ndxf>
  </rcc>
  <rcc rId="3867" sId="1" odxf="1" s="1" dxf="1">
    <oc r="AK154">
      <f>SUM(AK150:AK152)</f>
    </oc>
    <nc r="AK154">
      <f>SUM(AK150:AK152)</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fill>
        <patternFill patternType="solid">
          <bgColor theme="9" tint="0.59999389629810485"/>
        </patternFill>
      </fill>
    </ndxf>
  </rcc>
  <rcc rId="3868" sId="1" numFmtId="4">
    <oc r="AJ264">
      <f>18462029.57+2020247.46+1208878.31-1.33-17070.57</f>
    </oc>
    <nc r="AJ264">
      <f>21674020.51-64.34</f>
    </nc>
  </rcc>
  <rcc rId="3869" sId="1" numFmtId="4">
    <oc r="AK264">
      <f>292940.12+288939.45+150650.75+432052.04</f>
    </oc>
    <nc r="AK264">
      <f>1164518.1-64.34</f>
    </nc>
  </rcc>
  <rcc rId="3870" sId="1">
    <nc r="AM455" t="inlineStr">
      <is>
        <t>ok</t>
      </is>
    </nc>
  </rcc>
  <rcc rId="3871" sId="1">
    <nc r="AM460" t="inlineStr">
      <is>
        <t>ok</t>
      </is>
    </nc>
  </rcc>
  <rcc rId="3872" sId="1">
    <nc r="AM451" t="inlineStr">
      <is>
        <t>ok</t>
      </is>
    </nc>
  </rcc>
  <rcc rId="3873" sId="1">
    <nc r="AM452" t="inlineStr">
      <is>
        <t>ok</t>
      </is>
    </nc>
  </rcc>
  <rcc rId="3874" sId="1">
    <nc r="AM459" t="inlineStr">
      <is>
        <t>ok</t>
      </is>
    </nc>
  </rcc>
  <rcc rId="3875" sId="1" numFmtId="4">
    <oc r="AJ212">
      <v>57812.6</v>
    </oc>
    <nc r="AJ212">
      <v>55280.09</v>
    </nc>
  </rcc>
  <rcc rId="3876" sId="1">
    <nc r="AM453" t="inlineStr">
      <is>
        <t>ok</t>
      </is>
    </nc>
  </rcc>
  <rcc rId="3877" sId="1">
    <nc r="AM450" t="inlineStr">
      <is>
        <t>ok</t>
      </is>
    </nc>
  </rcc>
  <rcc rId="3878" sId="1">
    <nc r="AM449" t="inlineStr">
      <is>
        <t>ok</t>
      </is>
    </nc>
  </rcc>
  <rcc rId="3879" sId="1">
    <nc r="AM461" t="inlineStr">
      <is>
        <t>ok</t>
      </is>
    </nc>
  </rcc>
  <rcv guid="{A87F3E0E-3A8E-4B82-8170-33752259B7DB}" action="delete"/>
  <rdn rId="0" localSheetId="1" customView="1" name="Z_A87F3E0E_3A8E_4B82_8170_33752259B7DB_.wvu.PrintArea" hidden="1" oldHidden="1">
    <formula>Sheet1!$A$1:$AL$464</formula>
    <oldFormula>Sheet1!$A$1:$AL$464</oldFormula>
  </rdn>
  <rdn rId="0" localSheetId="1" customView="1" name="Z_A87F3E0E_3A8E_4B82_8170_33752259B7DB_.wvu.FilterData" hidden="1" oldHidden="1">
    <formula>Sheet1!$A$6:$AL$464</formula>
    <oldFormula>Sheet1!$A$6:$AL$464</oldFormula>
  </rdn>
  <rcv guid="{A87F3E0E-3A8E-4B82-8170-33752259B7DB}" action="add"/>
</revisions>
</file>

<file path=xl/revisions/revisionLog2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82" sId="1">
    <oc r="AL3" t="inlineStr">
      <is>
        <t>31,10,2018</t>
      </is>
    </oc>
    <nc r="AL3" t="inlineStr">
      <is>
        <t>30,11,2018</t>
      </is>
    </nc>
  </rcc>
</revisions>
</file>

<file path=xl/revisions/revisionLog2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83" sId="1">
    <oc r="AM449" t="inlineStr">
      <is>
        <t>ok</t>
      </is>
    </oc>
    <nc r="AM449"/>
  </rcc>
  <rcc rId="3884" sId="1">
    <oc r="AM450" t="inlineStr">
      <is>
        <t>ok</t>
      </is>
    </oc>
    <nc r="AM450"/>
  </rcc>
  <rcc rId="3885" sId="1">
    <oc r="AM451" t="inlineStr">
      <is>
        <t>ok</t>
      </is>
    </oc>
    <nc r="AM451"/>
  </rcc>
  <rcc rId="3886" sId="1">
    <oc r="AM452" t="inlineStr">
      <is>
        <t>ok</t>
      </is>
    </oc>
    <nc r="AM452"/>
  </rcc>
  <rcc rId="3887" sId="1">
    <oc r="AM453" t="inlineStr">
      <is>
        <t>ok</t>
      </is>
    </oc>
    <nc r="AM453"/>
  </rcc>
  <rcc rId="3888" sId="1">
    <oc r="AM455" t="inlineStr">
      <is>
        <t>ok</t>
      </is>
    </oc>
    <nc r="AM455"/>
  </rcc>
  <rcc rId="3889" sId="1">
    <oc r="AM459" t="inlineStr">
      <is>
        <t>ok</t>
      </is>
    </oc>
    <nc r="AM459"/>
  </rcc>
  <rcc rId="3890" sId="1">
    <oc r="AM460" t="inlineStr">
      <is>
        <t>ok</t>
      </is>
    </oc>
    <nc r="AM460"/>
  </rcc>
  <rcc rId="3891" sId="1">
    <oc r="AM461" t="inlineStr">
      <is>
        <t>ok</t>
      </is>
    </oc>
    <nc r="AM461"/>
  </rcc>
</revisions>
</file>

<file path=xl/revisions/revisionLog2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4" start="0" length="0">
    <dxf>
      <fill>
        <patternFill>
          <bgColor theme="9" tint="0.79998168889431442"/>
        </patternFill>
      </fill>
    </dxf>
  </rfmt>
  <rfmt sheetId="1" sqref="K5" start="0" length="0">
    <dxf>
      <fill>
        <patternFill>
          <bgColor theme="9" tint="0.79998168889431442"/>
        </patternFill>
      </fill>
    </dxf>
  </rfmt>
  <rcv guid="{36624B2D-80F9-4F79-AC4A-B3547C36F23F}" action="delete"/>
  <rdn rId="0" localSheetId="1" customView="1" name="Z_36624B2D_80F9_4F79_AC4A_B3547C36F23F_.wvu.PrintArea" hidden="1" oldHidden="1">
    <formula>Sheet1!$A$1:$AL$464</formula>
    <oldFormula>Sheet1!$A$1:$AL$464</oldFormula>
  </rdn>
  <rdn rId="0" localSheetId="1" customView="1" name="Z_36624B2D_80F9_4F79_AC4A_B3547C36F23F_.wvu.FilterData" hidden="1" oldHidden="1">
    <formula>Sheet1!$A$1:$DG$440</formula>
    <oldFormula>Sheet1!$A$1:$DG$440</oldFormula>
  </rdn>
  <rcv guid="{36624B2D-80F9-4F79-AC4A-B3547C36F23F}" action="add"/>
</revisions>
</file>

<file path=xl/revisions/revisionLog2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Sheet1!$A$1:$AL$464</formula>
    <oldFormula>Sheet1!$A$1:$AL$464</oldFormula>
  </rdn>
  <rdn rId="0" localSheetId="1" customView="1" name="Z_5AAA4DFE_88B1_4674_95ED_5FCD7A50BC22_.wvu.FilterData" hidden="1" oldHidden="1">
    <formula>Sheet1!$A$1:$DG$440</formula>
    <oldFormula>Sheet1!$A$1:$DG$426</oldFormula>
  </rdn>
  <rcv guid="{5AAA4DFE-88B1-4674-95ED-5FCD7A50BC22}" action="add"/>
</revisions>
</file>

<file path=xl/revisions/revisionLog2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468">
    <dxf>
      <numFmt numFmtId="167" formatCode="#,##0.00_ ;[Red]\-#,##0.00\ "/>
    </dxf>
  </rfmt>
  <rcc rId="3896" sId="1" numFmtId="4">
    <nc r="R468">
      <v>2581744679.1599998</v>
    </nc>
  </rcc>
  <rcc rId="3897" sId="1">
    <nc r="Q468" t="inlineStr">
      <is>
        <t>UE - POCA</t>
      </is>
    </nc>
  </rcc>
  <rcc rId="3898" sId="1">
    <nc r="S468">
      <f>S464*100/R468</f>
    </nc>
  </rcc>
</revisions>
</file>

<file path=xl/revisions/revisionLog2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99" sId="1">
    <oc r="S468">
      <f>S464*100/R468</f>
    </oc>
    <nc r="S468">
      <f>ROUND(S464*100/R468,2)</f>
    </nc>
  </rcc>
  <rfmt sheetId="1" sqref="S468">
    <dxf>
      <numFmt numFmtId="4" formatCode="#,##0.00"/>
    </dxf>
  </rfmt>
</revisions>
</file>

<file path=xl/revisions/revisionLog2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467" start="0" length="0">
    <dxf>
      <numFmt numFmtId="4" formatCode="#,##0.00"/>
    </dxf>
  </rfmt>
  <rcc rId="3900" sId="1">
    <nc r="S467">
      <f>S464+10000000</f>
    </nc>
  </rcc>
  <rcc rId="3901" sId="1">
    <oc r="S468">
      <f>ROUND(S464*100/R468,2)</f>
    </oc>
    <nc r="S468">
      <f>ROUND(S467*100/R468,2)</f>
    </nc>
  </rcc>
</revisions>
</file>

<file path=xl/revisions/revisionLog2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2" sId="1" odxf="1" dxf="1">
    <oc r="H58" t="inlineStr">
      <is>
        <t>Mun. Brașov</t>
      </is>
    </oc>
    <nc r="H58" t="inlineStr">
      <is>
        <t>Municipiul Brașov</t>
      </is>
    </nc>
    <ndxf>
      <font>
        <sz val="12"/>
        <color auto="1"/>
      </font>
    </ndxf>
  </rcc>
  <rcc rId="3903" sId="1">
    <nc r="AH58" t="inlineStr">
      <is>
        <t xml:space="preserve"> în implementare</t>
      </is>
    </nc>
  </rcc>
  <rcv guid="{7C1B4D6D-D666-48DD-AB17-E00791B6F0B6}" action="delete"/>
  <rdn rId="0" localSheetId="1" customView="1" name="Z_7C1B4D6D_D666_48DD_AB17_E00791B6F0B6_.wvu.PrintArea" hidden="1" oldHidden="1">
    <formula>Sheet1!$A$1:$AL$464</formula>
    <oldFormula>Sheet1!$A$1:$AL$464</oldFormula>
  </rdn>
  <rdn rId="0" localSheetId="1" customView="1" name="Z_7C1B4D6D_D666_48DD_AB17_E00791B6F0B6_.wvu.FilterData" hidden="1" oldHidden="1">
    <formula>Sheet1!$A$7:$DG$439</formula>
    <oldFormula>Sheet1!$A$6:$DG$439</oldFormula>
  </rdn>
  <rcv guid="{7C1B4D6D-D666-48DD-AB17-E00791B6F0B6}" action="add"/>
</revisions>
</file>

<file path=xl/revisions/revisionLog2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6" sId="1" odxf="1" dxf="1">
    <oc r="F58" t="inlineStr">
      <is>
        <t>CP1 less /2018</t>
      </is>
    </oc>
    <nc r="F58" t="inlineStr">
      <is>
        <t>CP10 less /2018</t>
      </is>
    </nc>
    <odxf>
      <font>
        <b val="0"/>
        <sz val="12"/>
      </font>
      <alignment horizontal="general"/>
    </odxf>
    <ndxf>
      <font>
        <b/>
        <sz val="12"/>
        <color auto="1"/>
      </font>
      <alignment horizontal="left"/>
    </ndxf>
  </rcc>
  <rfmt sheetId="1" sqref="G58">
    <dxf>
      <alignment vertical="center"/>
    </dxf>
  </rfmt>
</revisions>
</file>

<file path=xl/revisions/revisionLog2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Sheet1!$A$1:$AL$464</formula>
    <oldFormula>Sheet1!$A$1:$AL$464</oldFormula>
  </rdn>
  <rdn rId="0" localSheetId="1" customView="1" name="Z_7C1B4D6D_D666_48DD_AB17_E00791B6F0B6_.wvu.FilterData" hidden="1" oldHidden="1">
    <formula>Sheet1!$A$7:$DG$439</formula>
    <oldFormula>Sheet1!$A$7:$DG$439</oldFormula>
  </rdn>
  <rcv guid="{7C1B4D6D-D666-48DD-AB17-E00791B6F0B6}" action="add"/>
</revisions>
</file>

<file path=xl/revisions/revisionLog2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909" sId="1" ref="A30:XFD31" action="insertRow">
    <undo index="65535" exp="area" ref3D="1" dr="$H$1:$N$1048576" dn="Z_65B035E3_87FA_46C5_996E_864F2C8D0EBC_.wvu.Cols" sId="1"/>
  </rrc>
  <rcc rId="3910" sId="1">
    <nc r="A30">
      <v>3</v>
    </nc>
  </rcc>
  <rcc rId="3911" sId="1">
    <nc r="B30">
      <v>126161</v>
    </nc>
  </rcc>
  <rcc rId="3912" sId="1">
    <nc r="C30">
      <v>571</v>
    </nc>
  </rcc>
  <rcc rId="3913" sId="1">
    <nc r="D30" t="inlineStr">
      <is>
        <t>MN</t>
      </is>
    </nc>
  </rcc>
  <rcc rId="3914" sId="1">
    <nc r="E30" t="inlineStr">
      <is>
        <t>AP 2/11i/2.1</t>
      </is>
    </nc>
  </rcc>
  <rfmt sheetId="1" sqref="AC30" start="0" length="0">
    <dxf>
      <border outline="0">
        <left style="thin">
          <color indexed="64"/>
        </left>
        <right style="thin">
          <color indexed="64"/>
        </right>
        <top style="thin">
          <color indexed="64"/>
        </top>
        <bottom style="thin">
          <color indexed="64"/>
        </bottom>
      </border>
    </dxf>
  </rfmt>
  <rfmt sheetId="1" sqref="AD30" start="0" length="0">
    <dxf>
      <border outline="0">
        <left style="thin">
          <color indexed="64"/>
        </left>
        <right style="thin">
          <color indexed="64"/>
        </right>
        <top style="thin">
          <color indexed="64"/>
        </top>
        <bottom style="thin">
          <color indexed="64"/>
        </bottom>
      </border>
    </dxf>
  </rfmt>
  <rfmt sheetId="1" sqref="AJ30" start="0" length="0">
    <dxf>
      <border outline="0">
        <top style="thin">
          <color indexed="64"/>
        </top>
      </border>
    </dxf>
  </rfmt>
  <rfmt sheetId="1" sqref="AC31" start="0" length="0">
    <dxf>
      <border outline="0">
        <left style="thin">
          <color indexed="64"/>
        </left>
        <right style="thin">
          <color indexed="64"/>
        </right>
        <top style="thin">
          <color indexed="64"/>
        </top>
        <bottom style="thin">
          <color indexed="64"/>
        </bottom>
      </border>
    </dxf>
  </rfmt>
  <rfmt sheetId="1" sqref="AD31" start="0" length="0">
    <dxf>
      <border outline="0">
        <left style="thin">
          <color indexed="64"/>
        </left>
        <right style="thin">
          <color indexed="64"/>
        </right>
        <top style="thin">
          <color indexed="64"/>
        </top>
        <bottom style="thin">
          <color indexed="64"/>
        </bottom>
      </border>
    </dxf>
  </rfmt>
  <rfmt sheetId="1" sqref="AJ31" start="0" length="0">
    <dxf>
      <border outline="0">
        <top style="thin">
          <color indexed="64"/>
        </top>
      </border>
    </dxf>
  </rfmt>
  <rfmt sheetId="1" sqref="A32" start="0" length="0">
    <dxf/>
  </rfmt>
  <rfmt sheetId="1" sqref="C32" start="0" length="0">
    <dxf/>
  </rfmt>
  <rfmt sheetId="1" sqref="D32" start="0" length="0">
    <dxf/>
  </rfmt>
  <rfmt sheetId="1" sqref="E32" start="0" length="0">
    <dxf>
      <font>
        <b val="0"/>
        <sz val="12"/>
        <color auto="1"/>
      </font>
      <fill>
        <patternFill patternType="solid">
          <bgColor theme="0"/>
        </patternFill>
      </fill>
      <alignment horizontal="left"/>
    </dxf>
  </rfmt>
  <rfmt sheetId="1" sqref="F32" start="0" length="0">
    <dxf>
      <font>
        <b val="0"/>
        <sz val="12"/>
        <color auto="1"/>
      </font>
      <alignment horizontal="left"/>
    </dxf>
  </rfmt>
  <rfmt sheetId="1" sqref="G32" start="0" length="0">
    <dxf>
      <font>
        <b val="0"/>
        <sz val="12"/>
        <color auto="1"/>
      </font>
    </dxf>
  </rfmt>
  <rfmt sheetId="1" sqref="H32" start="0" length="0">
    <dxf>
      <font>
        <b val="0"/>
        <sz val="12"/>
        <color auto="1"/>
      </font>
      <alignment horizontal="center"/>
    </dxf>
  </rfmt>
  <rfmt sheetId="1" sqref="I32" start="0" length="0">
    <dxf/>
  </rfmt>
  <rfmt sheetId="1" sqref="J32" start="0" length="0">
    <dxf>
      <font>
        <b val="0"/>
        <sz val="12"/>
        <color auto="1"/>
      </font>
      <alignment horizontal="left"/>
    </dxf>
  </rfmt>
  <rfmt sheetId="1" sqref="L32" start="0" length="0">
    <dxf>
      <font>
        <b val="0"/>
        <sz val="12"/>
        <color auto="1"/>
      </font>
      <numFmt numFmtId="19" formatCode="dd/mm/yyyy"/>
      <fill>
        <patternFill patternType="solid">
          <bgColor theme="0"/>
        </patternFill>
      </fill>
    </dxf>
  </rfmt>
  <rcc rId="3915" sId="1" odxf="1" dxf="1">
    <oc r="M32">
      <f>S32/AE32*100</f>
    </oc>
    <nc r="M32">
      <f>S32/AE32*100</f>
    </nc>
    <odxf/>
    <ndxf/>
  </rcc>
  <rfmt sheetId="1" sqref="N32" start="0" length="0">
    <dxf/>
  </rfmt>
  <rfmt sheetId="1" sqref="O32" start="0" length="0">
    <dxf/>
  </rfmt>
  <rfmt sheetId="1" sqref="P32" start="0" length="0">
    <dxf/>
  </rfmt>
  <rfmt sheetId="1" sqref="Q32" start="0" length="0">
    <dxf>
      <font>
        <b val="0"/>
        <sz val="12"/>
        <color auto="1"/>
      </font>
      <numFmt numFmtId="19" formatCode="dd/mm/yyyy"/>
    </dxf>
  </rfmt>
  <rfmt sheetId="1" sqref="R32" start="0" length="0">
    <dxf>
      <font>
        <b val="0"/>
        <sz val="12"/>
        <color auto="1"/>
      </font>
      <fill>
        <patternFill patternType="solid">
          <bgColor theme="0"/>
        </patternFill>
      </fill>
    </dxf>
  </rfmt>
  <rcc rId="3916" sId="1">
    <oc r="S32">
      <f>T32+U32</f>
    </oc>
    <nc r="S32">
      <f>T32+U32</f>
    </nc>
  </rcc>
  <rfmt sheetId="1" sqref="U32" start="0" length="0">
    <dxf>
      <font>
        <b val="0"/>
        <sz val="12"/>
        <color auto="1"/>
      </font>
      <numFmt numFmtId="4" formatCode="#,##0.00"/>
    </dxf>
  </rfmt>
  <rcc rId="3917" sId="1">
    <oc r="V32">
      <f>W32+X32</f>
    </oc>
    <nc r="V32">
      <f>W32+X32</f>
    </nc>
  </rcc>
  <rcc rId="3918" sId="1">
    <oc r="Y32">
      <f>Z32+AA32</f>
    </oc>
    <nc r="Y32">
      <f>Z32+AA32</f>
    </nc>
  </rcc>
  <rfmt sheetId="1" sqref="Z32" start="0" length="0">
    <dxf>
      <font>
        <b val="0"/>
        <sz val="12"/>
        <color auto="1"/>
      </font>
    </dxf>
  </rfmt>
  <rfmt sheetId="1" sqref="AA32" start="0" length="0">
    <dxf>
      <font>
        <b val="0"/>
        <sz val="12"/>
        <color auto="1"/>
      </font>
    </dxf>
  </rfmt>
  <rcc rId="3919" sId="1">
    <oc r="AB32">
      <f>AC32+AD32</f>
    </oc>
    <nc r="AB32">
      <f>AC32+AD32</f>
    </nc>
  </rcc>
  <rfmt sheetId="1" s="1" sqref="AC32"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2"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3920" sId="1">
    <oc r="AE32">
      <f>S32+X32+AA32</f>
    </oc>
    <nc r="AE32">
      <f>S32+X32+AA32</f>
    </nc>
  </rcc>
  <rfmt sheetId="1" s="1" sqref="AF32" start="0" length="0">
    <dxf>
      <font>
        <b val="0"/>
        <sz val="12"/>
        <color auto="1"/>
        <name val="Calibri"/>
        <family val="2"/>
        <charset val="238"/>
        <scheme val="minor"/>
      </font>
      <numFmt numFmtId="165" formatCode="#,##0.00_ ;\-#,##0.00\ "/>
    </dxf>
  </rfmt>
  <rcc rId="3921" sId="1">
    <oc r="AG32">
      <f>AE32+AF32</f>
    </oc>
    <nc r="AG32">
      <f>AE32+AF32</f>
    </nc>
  </rcc>
  <rfmt sheetId="1" sqref="AI32" start="0" length="0">
    <dxf>
      <font>
        <b val="0"/>
        <sz val="12"/>
        <color auto="1"/>
      </font>
      <numFmt numFmtId="19" formatCode="dd/mm/yyyy"/>
    </dxf>
  </rfmt>
  <rfmt sheetId="1" sqref="AJ32" start="0" length="0">
    <dxf>
      <font>
        <b val="0"/>
        <sz val="12"/>
        <color auto="1"/>
      </font>
      <numFmt numFmtId="4" formatCode="#,##0.00"/>
      <border outline="0">
        <top style="thin">
          <color indexed="64"/>
        </top>
      </border>
    </dxf>
  </rfmt>
  <rfmt sheetId="1" sqref="AK32" start="0" length="0">
    <dxf>
      <font>
        <b val="0"/>
        <sz val="12"/>
        <color auto="1"/>
      </font>
      <numFmt numFmtId="4" formatCode="#,##0.00"/>
    </dxf>
  </rfmt>
  <rcc rId="3922" sId="1" xfDxf="1" dxf="1">
    <nc r="F30" t="inlineStr">
      <is>
        <t>CP10 less /2018</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3923" sId="1">
    <nc r="H30" t="inlineStr">
      <is>
        <t>Municipiului Bacău</t>
      </is>
    </nc>
  </rcc>
  <rcc rId="3924" sId="1">
    <nc r="I30" t="inlineStr">
      <is>
        <t>n.a</t>
      </is>
    </nc>
  </rcc>
  <rcc rId="3925" sId="1">
    <nc r="G30" t="inlineStr">
      <is>
        <t>Implementarea unei platforme informatice cu componente back-office și front-office ca măsură de simplificare administrativă și optimizare a furnizării serviciilor pentru cetățeni la nivelul Municipiului Bacău</t>
      </is>
    </nc>
  </rcc>
  <rcc rId="3926" sId="1">
    <nc r="J30" t="inlineStr">
      <is>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is>
    </nc>
  </rcc>
  <rcc rId="3927" sId="1" numFmtId="19">
    <nc r="K30">
      <v>43444</v>
    </nc>
  </rcc>
  <rcc rId="3928" sId="1" numFmtId="19">
    <nc r="L30">
      <v>43169</v>
    </nc>
  </rcc>
  <rfmt sheetId="1" sqref="M29" start="0" length="0">
    <dxf/>
  </rfmt>
  <rcc rId="3929" sId="1">
    <oc r="M29">
      <f>S29/AE29*100</f>
    </oc>
    <nc r="M29">
      <f>S29/AE29*100</f>
    </nc>
  </rcc>
  <rfmt sheetId="1" sqref="M29">
    <dxf>
      <numFmt numFmtId="168" formatCode="0.000000"/>
    </dxf>
  </rfmt>
  <rfmt sheetId="1" sqref="M29">
    <dxf>
      <numFmt numFmtId="169" formatCode="0.00000"/>
    </dxf>
  </rfmt>
  <rfmt sheetId="1" sqref="M29">
    <dxf>
      <numFmt numFmtId="168" formatCode="0.000000"/>
    </dxf>
  </rfmt>
  <rfmt sheetId="1" sqref="M29">
    <dxf>
      <numFmt numFmtId="170" formatCode="0.0000000"/>
    </dxf>
  </rfmt>
  <rcc rId="3930" sId="1" odxf="1" dxf="1">
    <nc r="M30">
      <f>S30/AE30*100</f>
    </nc>
    <ndxf>
      <numFmt numFmtId="170" formatCode="0.0000000"/>
    </ndxf>
  </rcc>
  <rcc rId="3931" sId="1" odxf="1" dxf="1">
    <nc r="M31">
      <f>S31/AE31*100</f>
    </nc>
    <ndxf>
      <numFmt numFmtId="170" formatCode="0.0000000"/>
    </ndxf>
  </rcc>
  <rcc rId="3932" sId="1">
    <nc r="N30">
      <v>1</v>
    </nc>
  </rcc>
  <rcc rId="3933" sId="1">
    <nc r="O30" t="inlineStr">
      <is>
        <t>Bacău</t>
      </is>
    </nc>
  </rcc>
  <rcc rId="3934" sId="1">
    <nc r="P30" t="inlineStr">
      <is>
        <t>Bacău</t>
      </is>
    </nc>
  </rcc>
  <rcc rId="3935" sId="1">
    <nc r="Q30" t="inlineStr">
      <is>
        <t>APL</t>
      </is>
    </nc>
  </rcc>
  <rcc rId="3936" sId="1">
    <nc r="R30" t="inlineStr">
      <is>
        <t>119 - Investiții în capacitatea instituțională și în eficiența administrațiilor și a serviciilor publice la nivel național, regional și local, în perspectiva realizării de reforme, a unei mai bune legiferări și a bunei guvernanțe</t>
      </is>
    </nc>
  </rcc>
  <rcc rId="3937" sId="1" xfDxf="1" dxf="1" numFmtId="4">
    <nc r="T30">
      <v>2323727.9300000002</v>
    </nc>
    <n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3938" sId="1" numFmtId="4">
    <nc r="W30">
      <v>355393.68</v>
    </nc>
  </rcc>
  <rcc rId="3939" sId="1" xfDxf="1" dxf="1" numFmtId="4">
    <nc r="Z30">
      <v>54675.96</v>
    </nc>
    <n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3940" sId="1" numFmtId="4">
    <nc r="U30">
      <v>0</v>
    </nc>
  </rcc>
  <rcc rId="3941" sId="1">
    <nc r="V30">
      <f>W30+X30</f>
    </nc>
  </rcc>
  <rcc rId="3942" sId="1">
    <nc r="V31">
      <f>W31+X31</f>
    </nc>
  </rcc>
  <rcc rId="3943" sId="1">
    <nc r="S30">
      <f>T30+U30</f>
    </nc>
  </rcc>
  <rcc rId="3944" sId="1">
    <nc r="S31">
      <f>T31+U31</f>
    </nc>
  </rcc>
  <rcc rId="3945" sId="1">
    <nc r="X30">
      <v>0</v>
    </nc>
  </rcc>
  <rcc rId="3946" sId="1" numFmtId="4">
    <nc r="Y30">
      <f>Z30+AA30</f>
    </nc>
  </rcc>
  <rcc rId="3947" sId="1">
    <nc r="Y31">
      <f>Z31+AA31</f>
    </nc>
  </rcc>
  <rcc rId="3948" sId="1" numFmtId="4">
    <nc r="AA30">
      <v>0</v>
    </nc>
  </rcc>
  <rcc rId="3949" sId="1" numFmtId="4">
    <nc r="AB30">
      <f>AC30+AD30</f>
    </nc>
  </rcc>
  <rcc rId="3950" sId="1">
    <nc r="AB31">
      <f>AC31+AD31</f>
    </nc>
  </rcc>
  <rcc rId="3951" sId="1" numFmtId="4">
    <nc r="AC30">
      <v>0</v>
    </nc>
  </rcc>
  <rcc rId="3952" sId="1" numFmtId="4">
    <nc r="AD30">
      <v>0</v>
    </nc>
  </rcc>
  <rcc rId="3953" sId="1">
    <nc r="AE30">
      <f>S30+W30+Z30</f>
    </nc>
  </rcc>
  <rcc rId="3954" sId="1">
    <nc r="AE31">
      <f>S31+W31+Z31</f>
    </nc>
  </rcc>
  <rcc rId="3955" sId="1">
    <nc r="AG30">
      <f>AE30+AF30</f>
    </nc>
  </rcc>
  <rcc rId="3956" sId="1">
    <nc r="AG31">
      <f>AE31+AF31</f>
    </nc>
  </rcc>
  <rcc rId="3957" sId="1" numFmtId="4">
    <nc r="AF30">
      <v>80920</v>
    </nc>
  </rcc>
  <rcc rId="3958" sId="1">
    <nc r="AH30" t="inlineStr">
      <is>
        <t xml:space="preserve"> în implementare</t>
      </is>
    </nc>
  </rcc>
</revisions>
</file>

<file path=xl/revisions/revisionLog2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9" sId="1" numFmtId="19">
    <oc r="L30">
      <v>43169</v>
    </oc>
    <nc r="L30">
      <v>44265</v>
    </nc>
  </rcc>
  <rrc rId="3960" sId="1" ref="A61:XFD61" action="insertRow">
    <undo index="65535" exp="area" ref3D="1" dr="$H$1:$N$1048576" dn="Z_65B035E3_87FA_46C5_996E_864F2C8D0EBC_.wvu.Cols" sId="1"/>
  </rrc>
  <rrc rId="3961" sId="1" ref="A61:XFD61" action="insertRow">
    <undo index="65535" exp="area" ref3D="1" dr="$H$1:$N$1048576" dn="Z_65B035E3_87FA_46C5_996E_864F2C8D0EBC_.wvu.Cols" sId="1"/>
  </rrc>
  <rrc rId="3962" sId="1" ref="A61:XFD62" action="insertRow">
    <undo index="65535" exp="area" ref3D="1" dr="$H$1:$N$1048576" dn="Z_65B035E3_87FA_46C5_996E_864F2C8D0EBC_.wvu.Cols" sId="1"/>
  </rrc>
  <rfmt sheetId="1" sqref="F61" start="0" length="0">
    <dxf>
      <font>
        <b val="0"/>
        <sz val="12"/>
        <color auto="1"/>
      </font>
      <alignment horizontal="general"/>
    </dxf>
  </rfmt>
  <rfmt sheetId="1" sqref="G61" start="0" length="0">
    <dxf>
      <font>
        <sz val="12"/>
        <color auto="1"/>
      </font>
      <alignment horizontal="left"/>
      <border outline="0">
        <left style="thin">
          <color indexed="64"/>
        </left>
        <right style="thin">
          <color indexed="64"/>
        </right>
        <top style="thin">
          <color indexed="64"/>
        </top>
        <bottom style="thin">
          <color indexed="64"/>
        </bottom>
      </border>
    </dxf>
  </rfmt>
  <rfmt sheetId="1" sqref="H61" start="0" length="0">
    <dxf>
      <font>
        <sz val="12"/>
        <color auto="1"/>
      </font>
    </dxf>
  </rfmt>
  <rfmt sheetId="1" sqref="F62" start="0" length="0">
    <dxf>
      <font>
        <b val="0"/>
        <sz val="12"/>
        <color auto="1"/>
      </font>
      <alignment horizontal="general"/>
    </dxf>
  </rfmt>
  <rfmt sheetId="1" sqref="G62" start="0" length="0">
    <dxf>
      <font>
        <sz val="12"/>
        <color auto="1"/>
      </font>
      <alignment horizontal="left"/>
      <border outline="0">
        <left style="thin">
          <color indexed="64"/>
        </left>
        <right style="thin">
          <color indexed="64"/>
        </right>
        <top style="thin">
          <color indexed="64"/>
        </top>
        <bottom style="thin">
          <color indexed="64"/>
        </bottom>
      </border>
    </dxf>
  </rfmt>
  <rfmt sheetId="1" sqref="H62" start="0" length="0">
    <dxf>
      <font>
        <sz val="12"/>
        <color auto="1"/>
      </font>
    </dxf>
  </rfmt>
  <rfmt sheetId="1" sqref="F63" start="0" length="0">
    <dxf>
      <font>
        <b val="0"/>
        <sz val="12"/>
        <color auto="1"/>
      </font>
      <alignment horizontal="general"/>
    </dxf>
  </rfmt>
  <rfmt sheetId="1" sqref="G63" start="0" length="0">
    <dxf>
      <font>
        <sz val="12"/>
        <color auto="1"/>
      </font>
      <alignment horizontal="left"/>
      <border outline="0">
        <left style="thin">
          <color indexed="64"/>
        </left>
        <right style="thin">
          <color indexed="64"/>
        </right>
        <top style="thin">
          <color indexed="64"/>
        </top>
        <bottom style="thin">
          <color indexed="64"/>
        </bottom>
      </border>
    </dxf>
  </rfmt>
  <rfmt sheetId="1" sqref="H63" start="0" length="0">
    <dxf>
      <font>
        <sz val="12"/>
        <color auto="1"/>
      </font>
    </dxf>
  </rfmt>
  <rfmt sheetId="1" sqref="F64" start="0" length="0">
    <dxf>
      <font>
        <b val="0"/>
        <sz val="12"/>
        <color auto="1"/>
      </font>
      <alignment horizontal="general"/>
    </dxf>
  </rfmt>
  <rfmt sheetId="1" sqref="G64" start="0" length="0">
    <dxf>
      <font>
        <sz val="12"/>
        <color auto="1"/>
      </font>
      <alignment horizontal="left"/>
      <border outline="0">
        <left style="thin">
          <color indexed="64"/>
        </left>
        <right style="thin">
          <color indexed="64"/>
        </right>
        <top style="thin">
          <color indexed="64"/>
        </top>
        <bottom style="thin">
          <color indexed="64"/>
        </bottom>
      </border>
    </dxf>
  </rfmt>
  <rfmt sheetId="1" sqref="H64" start="0" length="0">
    <dxf>
      <font>
        <sz val="12"/>
        <color auto="1"/>
      </font>
    </dxf>
  </rfmt>
  <rfmt sheetId="1" sqref="K65" start="0" length="0">
    <dxf>
      <font>
        <b/>
        <sz val="12"/>
        <color auto="1"/>
      </font>
      <numFmt numFmtId="0" formatCode="General"/>
      <fill>
        <patternFill>
          <bgColor theme="9" tint="0.59999389629810485"/>
        </patternFill>
      </fill>
    </dxf>
  </rfmt>
  <rcc rId="3963" sId="1">
    <nc r="M61">
      <f>S61/AE61*100</f>
    </nc>
  </rcc>
  <rcc rId="3964" sId="1">
    <nc r="M62">
      <f>S62/AE62*100</f>
    </nc>
  </rcc>
  <rcc rId="3965" sId="1">
    <nc r="M63">
      <f>S63/AE63*100</f>
    </nc>
  </rcc>
  <rcc rId="3966" sId="1">
    <nc r="M64">
      <f>S64/AE64*100</f>
    </nc>
  </rcc>
  <rcc rId="3967" sId="1">
    <nc r="S61">
      <f>T61+U61</f>
    </nc>
  </rcc>
  <rcc rId="3968" sId="1">
    <nc r="S62">
      <f>T62+U62</f>
    </nc>
  </rcc>
  <rcc rId="3969" sId="1">
    <nc r="S63">
      <f>T63+U63</f>
    </nc>
  </rcc>
  <rcc rId="3970" sId="1">
    <nc r="S64">
      <f>T64+U64</f>
    </nc>
  </rcc>
  <rcc rId="3971" sId="1">
    <nc r="V61">
      <f>W61+X61</f>
    </nc>
  </rcc>
  <rcc rId="3972" sId="1">
    <nc r="V62">
      <f>W62+X62</f>
    </nc>
  </rcc>
  <rcc rId="3973" sId="1">
    <nc r="V63">
      <f>W63+X63</f>
    </nc>
  </rcc>
  <rcc rId="3974" sId="1">
    <nc r="V64">
      <f>W64+X64</f>
    </nc>
  </rcc>
  <rcc rId="3975" sId="1">
    <nc r="Y61">
      <f>Z61+AA61</f>
    </nc>
  </rcc>
  <rcc rId="3976" sId="1">
    <nc r="Y62">
      <f>Z62+AA62</f>
    </nc>
  </rcc>
  <rcc rId="3977" sId="1">
    <nc r="Y63">
      <f>Z63+AA63</f>
    </nc>
  </rcc>
  <rcc rId="3978" sId="1">
    <nc r="Y64">
      <f>Z64+AA64</f>
    </nc>
  </rcc>
  <rcc rId="3979" sId="1">
    <nc r="AB61">
      <f>AC61+AD61</f>
    </nc>
  </rcc>
  <rcc rId="3980" sId="1">
    <nc r="AB62">
      <f>AC62+AD62</f>
    </nc>
  </rcc>
  <rcc rId="3981" sId="1">
    <nc r="AB63">
      <f>AC63+AD63</f>
    </nc>
  </rcc>
  <rcc rId="3982" sId="1">
    <nc r="AB64">
      <f>AC64+AD64</f>
    </nc>
  </rcc>
  <rcc rId="3983" sId="1">
    <nc r="AE61">
      <f>S61+V61+Y61</f>
    </nc>
  </rcc>
  <rcc rId="3984" sId="1">
    <nc r="AE62">
      <f>S62+V62+Y62</f>
    </nc>
  </rcc>
  <rcc rId="3985" sId="1">
    <nc r="AE63">
      <f>S63+V63+Y63</f>
    </nc>
  </rcc>
  <rcc rId="3986" sId="1">
    <nc r="AE64">
      <f>S64+V64+Y64</f>
    </nc>
  </rcc>
  <rcc rId="3987" sId="1">
    <nc r="AG61">
      <f>AE61+AF61+AC61</f>
    </nc>
  </rcc>
  <rcc rId="3988" sId="1">
    <nc r="AG62">
      <f>AE62+AF62+AC62</f>
    </nc>
  </rcc>
  <rcc rId="3989" sId="1">
    <nc r="AG63">
      <f>AE63+AF63+AC63</f>
    </nc>
  </rcc>
  <rcc rId="3990" sId="1">
    <nc r="AG64">
      <f>AE64+AF64+AC64</f>
    </nc>
  </rcc>
</revisions>
</file>

<file path=xl/revisions/revisionLog2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991" sId="1" ref="A88:XFD88" action="insertRow">
    <undo index="65535" exp="area" ref3D="1" dr="$H$1:$N$1048576" dn="Z_65B035E3_87FA_46C5_996E_864F2C8D0EBC_.wvu.Cols" sId="1"/>
  </rrc>
  <rrc rId="3992" sId="1" ref="A89:XFD89" action="insertRow">
    <undo index="65535" exp="area" ref3D="1" dr="$H$1:$N$1048576" dn="Z_65B035E3_87FA_46C5_996E_864F2C8D0EBC_.wvu.Cols" sId="1"/>
  </rrc>
  <rrc rId="3993" sId="1" ref="A89:XFD89" action="insertRow">
    <undo index="65535" exp="area" ref3D="1" dr="$H$1:$N$1048576" dn="Z_65B035E3_87FA_46C5_996E_864F2C8D0EBC_.wvu.Cols" sId="1"/>
  </rrc>
  <rcc rId="3994" sId="1">
    <nc r="M88">
      <f>S88/AE88*100</f>
    </nc>
  </rcc>
  <rcc rId="3995" sId="1">
    <nc r="M89">
      <f>S89/AE89*100</f>
    </nc>
  </rcc>
  <rcc rId="3996" sId="1">
    <nc r="M90">
      <f>S90/AE90*100</f>
    </nc>
  </rcc>
  <rcc rId="3997" sId="1">
    <oc r="M91">
      <f>S91/AE91*100</f>
    </oc>
    <nc r="M91">
      <f>S91/AE91*100</f>
    </nc>
  </rcc>
  <rcc rId="3998" sId="1">
    <nc r="S88">
      <f>T88+U88</f>
    </nc>
  </rcc>
  <rcc rId="3999" sId="1">
    <nc r="S89">
      <f>T89+U89</f>
    </nc>
  </rcc>
  <rcc rId="4000" sId="1">
    <nc r="S90">
      <f>T90+U90</f>
    </nc>
  </rcc>
  <rcc rId="4001" sId="1" odxf="1" dxf="1">
    <nc r="S91">
      <f>T91+U91</f>
    </nc>
    <odxf>
      <font>
        <b/>
        <sz val="12"/>
        <color auto="1"/>
      </font>
      <numFmt numFmtId="0" formatCode="General"/>
    </odxf>
    <ndxf>
      <font>
        <b val="0"/>
        <sz val="12"/>
        <color auto="1"/>
      </font>
      <numFmt numFmtId="4" formatCode="#,##0.00"/>
    </ndxf>
  </rcc>
  <rcc rId="4002" sId="1">
    <nc r="V88">
      <f>W88+X88</f>
    </nc>
  </rcc>
  <rcc rId="4003" sId="1">
    <nc r="V89">
      <f>W89+X89</f>
    </nc>
  </rcc>
  <rcc rId="4004" sId="1">
    <nc r="V90">
      <f>W90+X90</f>
    </nc>
  </rcc>
  <rcc rId="4005" sId="1">
    <nc r="Y88">
      <f>Z87:Z88+AA88</f>
    </nc>
  </rcc>
  <rcc rId="4006" sId="1">
    <nc r="Y89">
      <f>Z88:Z89+AA89</f>
    </nc>
  </rcc>
  <rcc rId="4007" sId="1">
    <nc r="Y90">
      <f>Z89:Z90+AA90</f>
    </nc>
  </rcc>
  <rcc rId="4008" sId="1">
    <nc r="AB88">
      <f>AC88+AD88</f>
    </nc>
  </rcc>
  <rcc rId="4009" sId="1">
    <nc r="AB89">
      <f>AC89+AD89</f>
    </nc>
  </rcc>
  <rcc rId="4010" sId="1">
    <nc r="AB90">
      <f>AC90+AD90</f>
    </nc>
  </rcc>
  <rcc rId="4011" sId="1">
    <nc r="AE88">
      <f>S88+V88+Y88+AB88</f>
    </nc>
  </rcc>
  <rcc rId="4012" sId="1">
    <nc r="AE89">
      <f>S89+V89+Y89+AB89</f>
    </nc>
  </rcc>
  <rcc rId="4013" sId="1">
    <nc r="AE90">
      <f>S90+V90+Y90+AB90</f>
    </nc>
  </rcc>
  <rcc rId="4014" sId="1">
    <nc r="AG88">
      <f>AE88+AF88</f>
    </nc>
  </rcc>
  <rcc rId="4015" sId="1">
    <nc r="AG89">
      <f>AE89+AF89</f>
    </nc>
  </rcc>
  <rcc rId="4016" sId="1">
    <nc r="AG90">
      <f>AE90+AF90</f>
    </nc>
  </rcc>
  <rrc rId="4017" sId="1" ref="A110:XFD110" action="insertRow">
    <undo index="65535" exp="area" ref3D="1" dr="$H$1:$N$1048576" dn="Z_65B035E3_87FA_46C5_996E_864F2C8D0EBC_.wvu.Cols" sId="1"/>
  </rrc>
  <rrc rId="4018" sId="1" ref="A110:XFD110" action="insertRow">
    <undo index="65535" exp="area" ref3D="1" dr="$H$1:$N$1048576" dn="Z_65B035E3_87FA_46C5_996E_864F2C8D0EBC_.wvu.Cols" sId="1"/>
  </rrc>
  <rrc rId="4019" sId="1" ref="A110:XFD111" action="insertRow">
    <undo index="65535" exp="area" ref3D="1" dr="$H$1:$N$1048576" dn="Z_65B035E3_87FA_46C5_996E_864F2C8D0EBC_.wvu.Cols" sId="1"/>
  </rrc>
  <rfmt sheetId="1" sqref="B109" start="0" length="0">
    <dxf>
      <fill>
        <patternFill patternType="solid">
          <bgColor rgb="FFFFFF00"/>
        </patternFill>
      </fill>
    </dxf>
  </rfmt>
  <rfmt sheetId="1" sqref="C109" start="0" length="0">
    <dxf>
      <fill>
        <patternFill patternType="solid">
          <bgColor rgb="FFFFFF00"/>
        </patternFill>
      </fill>
    </dxf>
  </rfmt>
  <rfmt sheetId="1" sqref="D109" start="0" length="0">
    <dxf>
      <fill>
        <patternFill patternType="solid">
          <bgColor rgb="FFFFFF00"/>
        </patternFill>
      </fill>
    </dxf>
  </rfmt>
  <rfmt sheetId="1" sqref="E109" start="0" length="0">
    <dxf>
      <font>
        <sz val="12"/>
        <color auto="1"/>
      </font>
      <fill>
        <patternFill patternType="solid">
          <bgColor theme="0"/>
        </patternFill>
      </fill>
    </dxf>
  </rfmt>
  <rfmt sheetId="1" sqref="F109" start="0" length="0">
    <dxf>
      <fill>
        <patternFill patternType="solid">
          <bgColor rgb="FFFFFF00"/>
        </patternFill>
      </fill>
    </dxf>
  </rfmt>
  <rfmt sheetId="1" sqref="I109" start="0" length="0">
    <dxf>
      <fill>
        <patternFill patternType="solid">
          <bgColor rgb="FFFFFF00"/>
        </patternFill>
      </fill>
    </dxf>
  </rfmt>
  <rfmt sheetId="1" sqref="K109" start="0" length="0">
    <dxf>
      <fill>
        <patternFill patternType="solid">
          <bgColor theme="0"/>
        </patternFill>
      </fill>
    </dxf>
  </rfmt>
  <rcc rId="4020" sId="1" odxf="1" dxf="1">
    <oc r="M109">
      <f>S109/AE109*100</f>
    </oc>
    <nc r="M109">
      <f>S109/AE109*100</f>
    </nc>
    <odxf>
      <font>
        <sz val="12"/>
        <color auto="1"/>
      </font>
    </odxf>
    <ndxf>
      <font>
        <sz val="12"/>
        <color auto="1"/>
      </font>
    </ndxf>
  </rcc>
  <rfmt sheetId="1" sqref="O109" start="0" length="0">
    <dxf>
      <fill>
        <patternFill patternType="solid">
          <bgColor theme="0"/>
        </patternFill>
      </fill>
    </dxf>
  </rfmt>
  <rfmt sheetId="1" sqref="P109" start="0" length="0">
    <dxf>
      <fill>
        <patternFill patternType="solid">
          <bgColor theme="0"/>
        </patternFill>
      </fill>
    </dxf>
  </rfmt>
  <rfmt sheetId="1" sqref="Q109" start="0" length="0">
    <dxf>
      <fill>
        <patternFill patternType="solid">
          <bgColor theme="0"/>
        </patternFill>
      </fill>
    </dxf>
  </rfmt>
  <rfmt sheetId="1" sqref="R109" start="0" length="0">
    <dxf>
      <fill>
        <patternFill patternType="solid">
          <bgColor theme="0"/>
        </patternFill>
      </fill>
    </dxf>
  </rfmt>
  <rcc rId="4021" sId="1">
    <oc r="S109">
      <f>T109+U109</f>
    </oc>
    <nc r="S109">
      <f>T109+U109</f>
    </nc>
  </rcc>
  <rfmt sheetId="1" sqref="T109" start="0" length="0">
    <dxf>
      <fill>
        <patternFill patternType="solid">
          <bgColor rgb="FFFFFF00"/>
        </patternFill>
      </fill>
    </dxf>
  </rfmt>
  <rfmt sheetId="1" sqref="U109" start="0" length="0">
    <dxf>
      <fill>
        <patternFill patternType="solid">
          <bgColor rgb="FFFFFF00"/>
        </patternFill>
      </fill>
    </dxf>
  </rfmt>
  <rcc rId="4022" sId="1" odxf="1" dxf="1">
    <oc r="V109">
      <f>W109+X109</f>
    </oc>
    <nc r="V109">
      <f>W109+X109</f>
    </nc>
    <odxf>
      <font>
        <sz val="12"/>
        <color auto="1"/>
      </font>
    </odxf>
    <ndxf>
      <font>
        <sz val="12"/>
        <color auto="1"/>
      </font>
    </ndxf>
  </rcc>
  <rfmt sheetId="1" sqref="W109" start="0" length="0">
    <dxf>
      <fill>
        <patternFill patternType="solid">
          <bgColor rgb="FFFFFF00"/>
        </patternFill>
      </fill>
    </dxf>
  </rfmt>
  <rfmt sheetId="1" sqref="X109" start="0" length="0">
    <dxf>
      <fill>
        <patternFill patternType="solid">
          <bgColor rgb="FFFFFF00"/>
        </patternFill>
      </fill>
    </dxf>
  </rfmt>
  <rcc rId="4023" sId="1">
    <oc r="Y109">
      <f>Z109+AA109</f>
    </oc>
    <nc r="Y109">
      <f>Z109+AA109</f>
    </nc>
  </rcc>
  <rfmt sheetId="1" sqref="Z109" start="0" length="0">
    <dxf>
      <fill>
        <patternFill patternType="solid">
          <bgColor rgb="FFFFFF00"/>
        </patternFill>
      </fill>
    </dxf>
  </rfmt>
  <rfmt sheetId="1" sqref="AA109" start="0" length="0">
    <dxf>
      <fill>
        <patternFill patternType="solid">
          <bgColor rgb="FFFFFF00"/>
        </patternFill>
      </fill>
    </dxf>
  </rfmt>
  <rcc rId="4024" sId="1">
    <oc r="AB109">
      <f>AC109+AD109</f>
    </oc>
    <nc r="AB109">
      <f>AC109+AD109</f>
    </nc>
  </rcc>
  <rfmt sheetId="1" sqref="AC109" start="0" length="0">
    <dxf>
      <fill>
        <patternFill patternType="solid">
          <bgColor rgb="FFFFFF00"/>
        </patternFill>
      </fill>
    </dxf>
  </rfmt>
  <rfmt sheetId="1" sqref="AD109" start="0" length="0">
    <dxf>
      <fill>
        <patternFill patternType="solid">
          <bgColor rgb="FFFFFF00"/>
        </patternFill>
      </fill>
    </dxf>
  </rfmt>
  <rcc rId="4025" sId="1" odxf="1" dxf="1">
    <oc r="AE109">
      <f>S109+V109+Y109+AB109</f>
    </oc>
    <nc r="AE109">
      <f>S109+V109+Y109+AB109</f>
    </nc>
    <odxf>
      <fill>
        <patternFill patternType="none">
          <bgColor indexed="65"/>
        </patternFill>
      </fill>
    </odxf>
    <ndxf>
      <fill>
        <patternFill patternType="solid">
          <bgColor theme="0"/>
        </patternFill>
      </fill>
    </ndxf>
  </rcc>
  <rcc rId="4026" sId="1">
    <oc r="AG109">
      <f>AE109+AF109</f>
    </oc>
    <nc r="AG109">
      <f>AE109+AF109</f>
    </nc>
  </rcc>
  <rfmt sheetId="1" sqref="AL109" start="0" length="0">
    <dxf/>
  </rfmt>
  <rfmt sheetId="1" sqref="A110" start="0" length="0">
    <dxf>
      <border outline="0">
        <left style="medium">
          <color indexed="64"/>
        </left>
      </border>
    </dxf>
  </rfmt>
  <rfmt sheetId="1" sqref="B110" start="0" length="0">
    <dxf>
      <fill>
        <patternFill patternType="solid">
          <bgColor rgb="FFFFFF00"/>
        </patternFill>
      </fill>
    </dxf>
  </rfmt>
  <rfmt sheetId="1" sqref="C110" start="0" length="0">
    <dxf>
      <fill>
        <patternFill patternType="solid">
          <bgColor rgb="FFFFFF00"/>
        </patternFill>
      </fill>
    </dxf>
  </rfmt>
  <rfmt sheetId="1" sqref="D110" start="0" length="0">
    <dxf>
      <fill>
        <patternFill patternType="solid">
          <bgColor rgb="FFFFFF00"/>
        </patternFill>
      </fill>
    </dxf>
  </rfmt>
  <rfmt sheetId="1" sqref="E110" start="0" length="0">
    <dxf>
      <font>
        <sz val="12"/>
        <color auto="1"/>
      </font>
      <fill>
        <patternFill patternType="solid">
          <bgColor theme="0"/>
        </patternFill>
      </fill>
    </dxf>
  </rfmt>
  <rfmt sheetId="1" sqref="F110" start="0" length="0">
    <dxf>
      <fill>
        <patternFill patternType="solid">
          <bgColor rgb="FFFFFF00"/>
        </patternFill>
      </fill>
    </dxf>
  </rfmt>
  <rfmt sheetId="1" sqref="H110" start="0" length="0">
    <dxf>
      <border outline="0">
        <left style="thin">
          <color indexed="64"/>
        </left>
      </border>
    </dxf>
  </rfmt>
  <rfmt sheetId="1" sqref="I110" start="0" length="0">
    <dxf>
      <fill>
        <patternFill patternType="solid">
          <bgColor rgb="FFFFFF00"/>
        </patternFill>
      </fill>
    </dxf>
  </rfmt>
  <rfmt sheetId="1" sqref="K110" start="0" length="0">
    <dxf>
      <fill>
        <patternFill patternType="solid">
          <bgColor theme="0"/>
        </patternFill>
      </fill>
    </dxf>
  </rfmt>
  <rcc rId="4027" sId="1" odxf="1" dxf="1">
    <nc r="M110">
      <f>S110/AE110*100</f>
    </nc>
    <ndxf>
      <font>
        <sz val="12"/>
        <color auto="1"/>
      </font>
    </ndxf>
  </rcc>
  <rfmt sheetId="1" sqref="O110" start="0" length="0">
    <dxf>
      <fill>
        <patternFill patternType="solid">
          <bgColor theme="0"/>
        </patternFill>
      </fill>
    </dxf>
  </rfmt>
  <rfmt sheetId="1" sqref="P110" start="0" length="0">
    <dxf>
      <fill>
        <patternFill patternType="solid">
          <bgColor theme="0"/>
        </patternFill>
      </fill>
    </dxf>
  </rfmt>
  <rfmt sheetId="1" sqref="Q110" start="0" length="0">
    <dxf>
      <fill>
        <patternFill patternType="solid">
          <bgColor theme="0"/>
        </patternFill>
      </fill>
    </dxf>
  </rfmt>
  <rfmt sheetId="1" sqref="R110" start="0" length="0">
    <dxf>
      <fill>
        <patternFill patternType="solid">
          <bgColor theme="0"/>
        </patternFill>
      </fill>
    </dxf>
  </rfmt>
  <rcc rId="4028" sId="1">
    <nc r="S110">
      <f>T110+U110</f>
    </nc>
  </rcc>
  <rfmt sheetId="1" sqref="T110" start="0" length="0">
    <dxf>
      <fill>
        <patternFill patternType="solid">
          <bgColor rgb="FFFFFF00"/>
        </patternFill>
      </fill>
    </dxf>
  </rfmt>
  <rfmt sheetId="1" sqref="U110" start="0" length="0">
    <dxf>
      <fill>
        <patternFill patternType="solid">
          <bgColor rgb="FFFFFF00"/>
        </patternFill>
      </fill>
    </dxf>
  </rfmt>
  <rfmt sheetId="1" sqref="V110" start="0" length="0">
    <dxf>
      <font>
        <sz val="12"/>
        <color auto="1"/>
      </font>
    </dxf>
  </rfmt>
  <rfmt sheetId="1" sqref="W110" start="0" length="0">
    <dxf>
      <fill>
        <patternFill patternType="solid">
          <bgColor rgb="FFFFFF00"/>
        </patternFill>
      </fill>
    </dxf>
  </rfmt>
  <rfmt sheetId="1" sqref="X110" start="0" length="0">
    <dxf>
      <fill>
        <patternFill patternType="solid">
          <bgColor rgb="FFFFFF00"/>
        </patternFill>
      </fill>
    </dxf>
  </rfmt>
  <rfmt sheetId="1" sqref="Z110" start="0" length="0">
    <dxf>
      <fill>
        <patternFill patternType="solid">
          <bgColor rgb="FFFFFF00"/>
        </patternFill>
      </fill>
    </dxf>
  </rfmt>
  <rfmt sheetId="1" sqref="AA110" start="0" length="0">
    <dxf>
      <fill>
        <patternFill patternType="solid">
          <bgColor rgb="FFFFFF00"/>
        </patternFill>
      </fill>
    </dxf>
  </rfmt>
  <rfmt sheetId="1" sqref="AC110" start="0" length="0">
    <dxf>
      <fill>
        <patternFill patternType="solid">
          <bgColor rgb="FFFFFF00"/>
        </patternFill>
      </fill>
    </dxf>
  </rfmt>
  <rfmt sheetId="1" sqref="AD110" start="0" length="0">
    <dxf>
      <fill>
        <patternFill patternType="solid">
          <bgColor rgb="FFFFFF00"/>
        </patternFill>
      </fill>
    </dxf>
  </rfmt>
  <rfmt sheetId="1" sqref="AE110" start="0" length="0">
    <dxf>
      <fill>
        <patternFill patternType="solid">
          <bgColor theme="0"/>
        </patternFill>
      </fill>
    </dxf>
  </rfmt>
  <rfmt sheetId="1" sqref="AL110" start="0" length="0">
    <dxf/>
  </rfmt>
  <rfmt sheetId="1" sqref="A111" start="0" length="0">
    <dxf>
      <border outline="0">
        <left style="medium">
          <color indexed="64"/>
        </left>
      </border>
    </dxf>
  </rfmt>
  <rfmt sheetId="1" sqref="B111" start="0" length="0">
    <dxf>
      <fill>
        <patternFill patternType="solid">
          <bgColor rgb="FFFFFF00"/>
        </patternFill>
      </fill>
    </dxf>
  </rfmt>
  <rfmt sheetId="1" sqref="C111" start="0" length="0">
    <dxf>
      <fill>
        <patternFill patternType="solid">
          <bgColor rgb="FFFFFF00"/>
        </patternFill>
      </fill>
    </dxf>
  </rfmt>
  <rfmt sheetId="1" sqref="D111" start="0" length="0">
    <dxf>
      <fill>
        <patternFill patternType="solid">
          <bgColor rgb="FFFFFF00"/>
        </patternFill>
      </fill>
    </dxf>
  </rfmt>
  <rfmt sheetId="1" sqref="E111" start="0" length="0">
    <dxf>
      <font>
        <sz val="12"/>
        <color auto="1"/>
      </font>
      <fill>
        <patternFill patternType="solid">
          <bgColor theme="0"/>
        </patternFill>
      </fill>
    </dxf>
  </rfmt>
  <rfmt sheetId="1" sqref="F111" start="0" length="0">
    <dxf>
      <fill>
        <patternFill patternType="solid">
          <bgColor rgb="FFFFFF00"/>
        </patternFill>
      </fill>
    </dxf>
  </rfmt>
  <rfmt sheetId="1" sqref="H111" start="0" length="0">
    <dxf>
      <border outline="0">
        <left style="thin">
          <color indexed="64"/>
        </left>
      </border>
    </dxf>
  </rfmt>
  <rfmt sheetId="1" sqref="I111" start="0" length="0">
    <dxf>
      <fill>
        <patternFill patternType="solid">
          <bgColor rgb="FFFFFF00"/>
        </patternFill>
      </fill>
    </dxf>
  </rfmt>
  <rfmt sheetId="1" sqref="K111" start="0" length="0">
    <dxf>
      <fill>
        <patternFill patternType="solid">
          <bgColor theme="0"/>
        </patternFill>
      </fill>
    </dxf>
  </rfmt>
  <rcc rId="4029" sId="1" odxf="1" dxf="1">
    <nc r="M111">
      <f>S111/AE111*100</f>
    </nc>
    <ndxf>
      <font>
        <sz val="12"/>
        <color auto="1"/>
      </font>
    </ndxf>
  </rcc>
  <rfmt sheetId="1" sqref="O111" start="0" length="0">
    <dxf>
      <fill>
        <patternFill patternType="solid">
          <bgColor theme="0"/>
        </patternFill>
      </fill>
    </dxf>
  </rfmt>
  <rfmt sheetId="1" sqref="P111" start="0" length="0">
    <dxf>
      <fill>
        <patternFill patternType="solid">
          <bgColor theme="0"/>
        </patternFill>
      </fill>
    </dxf>
  </rfmt>
  <rfmt sheetId="1" sqref="Q111" start="0" length="0">
    <dxf>
      <fill>
        <patternFill patternType="solid">
          <bgColor theme="0"/>
        </patternFill>
      </fill>
    </dxf>
  </rfmt>
  <rfmt sheetId="1" sqref="R111" start="0" length="0">
    <dxf>
      <fill>
        <patternFill patternType="solid">
          <bgColor theme="0"/>
        </patternFill>
      </fill>
    </dxf>
  </rfmt>
  <rcc rId="4030" sId="1">
    <nc r="S111">
      <f>T111+U111</f>
    </nc>
  </rcc>
  <rfmt sheetId="1" sqref="T111" start="0" length="0">
    <dxf>
      <fill>
        <patternFill patternType="solid">
          <bgColor rgb="FFFFFF00"/>
        </patternFill>
      </fill>
    </dxf>
  </rfmt>
  <rfmt sheetId="1" sqref="U111" start="0" length="0">
    <dxf>
      <fill>
        <patternFill patternType="solid">
          <bgColor rgb="FFFFFF00"/>
        </patternFill>
      </fill>
    </dxf>
  </rfmt>
  <rfmt sheetId="1" sqref="V111" start="0" length="0">
    <dxf>
      <font>
        <sz val="12"/>
        <color auto="1"/>
      </font>
    </dxf>
  </rfmt>
  <rfmt sheetId="1" sqref="W111" start="0" length="0">
    <dxf>
      <fill>
        <patternFill patternType="solid">
          <bgColor rgb="FFFFFF00"/>
        </patternFill>
      </fill>
    </dxf>
  </rfmt>
  <rfmt sheetId="1" sqref="X111" start="0" length="0">
    <dxf>
      <fill>
        <patternFill patternType="solid">
          <bgColor rgb="FFFFFF00"/>
        </patternFill>
      </fill>
    </dxf>
  </rfmt>
  <rfmt sheetId="1" sqref="Z111" start="0" length="0">
    <dxf>
      <fill>
        <patternFill patternType="solid">
          <bgColor rgb="FFFFFF00"/>
        </patternFill>
      </fill>
    </dxf>
  </rfmt>
  <rfmt sheetId="1" sqref="AA111" start="0" length="0">
    <dxf>
      <fill>
        <patternFill patternType="solid">
          <bgColor rgb="FFFFFF00"/>
        </patternFill>
      </fill>
    </dxf>
  </rfmt>
  <rfmt sheetId="1" sqref="AC111" start="0" length="0">
    <dxf>
      <fill>
        <patternFill patternType="solid">
          <bgColor rgb="FFFFFF00"/>
        </patternFill>
      </fill>
    </dxf>
  </rfmt>
  <rfmt sheetId="1" sqref="AD111" start="0" length="0">
    <dxf>
      <fill>
        <patternFill patternType="solid">
          <bgColor rgb="FFFFFF00"/>
        </patternFill>
      </fill>
    </dxf>
  </rfmt>
  <rfmt sheetId="1" sqref="AE111" start="0" length="0">
    <dxf>
      <fill>
        <patternFill patternType="solid">
          <bgColor theme="0"/>
        </patternFill>
      </fill>
    </dxf>
  </rfmt>
  <rfmt sheetId="1" sqref="AL111" start="0" length="0">
    <dxf/>
  </rfmt>
  <rfmt sheetId="1" sqref="A112" start="0" length="0">
    <dxf>
      <border outline="0">
        <left style="medium">
          <color indexed="64"/>
        </left>
      </border>
    </dxf>
  </rfmt>
  <rfmt sheetId="1" sqref="B112" start="0" length="0">
    <dxf>
      <fill>
        <patternFill patternType="solid">
          <bgColor rgb="FFFFFF00"/>
        </patternFill>
      </fill>
    </dxf>
  </rfmt>
  <rfmt sheetId="1" sqref="C112" start="0" length="0">
    <dxf>
      <fill>
        <patternFill patternType="solid">
          <bgColor rgb="FFFFFF00"/>
        </patternFill>
      </fill>
    </dxf>
  </rfmt>
  <rfmt sheetId="1" sqref="D112" start="0" length="0">
    <dxf>
      <fill>
        <patternFill patternType="solid">
          <bgColor rgb="FFFFFF00"/>
        </patternFill>
      </fill>
    </dxf>
  </rfmt>
  <rfmt sheetId="1" sqref="E112" start="0" length="0">
    <dxf>
      <font>
        <sz val="12"/>
        <color auto="1"/>
      </font>
      <fill>
        <patternFill patternType="solid">
          <bgColor theme="0"/>
        </patternFill>
      </fill>
    </dxf>
  </rfmt>
  <rfmt sheetId="1" sqref="F112" start="0" length="0">
    <dxf>
      <fill>
        <patternFill patternType="solid">
          <bgColor rgb="FFFFFF00"/>
        </patternFill>
      </fill>
    </dxf>
  </rfmt>
  <rfmt sheetId="1" sqref="H112" start="0" length="0">
    <dxf>
      <border outline="0">
        <left style="thin">
          <color indexed="64"/>
        </left>
      </border>
    </dxf>
  </rfmt>
  <rfmt sheetId="1" sqref="I112" start="0" length="0">
    <dxf>
      <fill>
        <patternFill patternType="solid">
          <bgColor rgb="FFFFFF00"/>
        </patternFill>
      </fill>
    </dxf>
  </rfmt>
  <rfmt sheetId="1" sqref="K112" start="0" length="0">
    <dxf>
      <fill>
        <patternFill patternType="solid">
          <bgColor theme="0"/>
        </patternFill>
      </fill>
    </dxf>
  </rfmt>
  <rcc rId="4031" sId="1" odxf="1" dxf="1">
    <nc r="M112">
      <f>S112/AE112*100</f>
    </nc>
    <ndxf>
      <font>
        <sz val="12"/>
        <color auto="1"/>
      </font>
    </ndxf>
  </rcc>
  <rfmt sheetId="1" sqref="O112" start="0" length="0">
    <dxf>
      <fill>
        <patternFill patternType="solid">
          <bgColor theme="0"/>
        </patternFill>
      </fill>
    </dxf>
  </rfmt>
  <rfmt sheetId="1" sqref="P112" start="0" length="0">
    <dxf>
      <fill>
        <patternFill patternType="solid">
          <bgColor theme="0"/>
        </patternFill>
      </fill>
    </dxf>
  </rfmt>
  <rfmt sheetId="1" sqref="Q112" start="0" length="0">
    <dxf>
      <fill>
        <patternFill patternType="solid">
          <bgColor theme="0"/>
        </patternFill>
      </fill>
    </dxf>
  </rfmt>
  <rfmt sheetId="1" sqref="R112" start="0" length="0">
    <dxf>
      <fill>
        <patternFill patternType="solid">
          <bgColor theme="0"/>
        </patternFill>
      </fill>
    </dxf>
  </rfmt>
  <rcc rId="4032" sId="1">
    <nc r="S112">
      <f>T112+U112</f>
    </nc>
  </rcc>
  <rfmt sheetId="1" sqref="T112" start="0" length="0">
    <dxf>
      <fill>
        <patternFill patternType="solid">
          <bgColor rgb="FFFFFF00"/>
        </patternFill>
      </fill>
    </dxf>
  </rfmt>
  <rfmt sheetId="1" sqref="U112" start="0" length="0">
    <dxf>
      <fill>
        <patternFill patternType="solid">
          <bgColor rgb="FFFFFF00"/>
        </patternFill>
      </fill>
    </dxf>
  </rfmt>
  <rfmt sheetId="1" sqref="V112" start="0" length="0">
    <dxf>
      <font>
        <sz val="12"/>
        <color auto="1"/>
      </font>
    </dxf>
  </rfmt>
  <rfmt sheetId="1" sqref="W112" start="0" length="0">
    <dxf>
      <fill>
        <patternFill patternType="solid">
          <bgColor rgb="FFFFFF00"/>
        </patternFill>
      </fill>
    </dxf>
  </rfmt>
  <rfmt sheetId="1" sqref="X112" start="0" length="0">
    <dxf>
      <fill>
        <patternFill patternType="solid">
          <bgColor rgb="FFFFFF00"/>
        </patternFill>
      </fill>
    </dxf>
  </rfmt>
  <rfmt sheetId="1" sqref="Z112" start="0" length="0">
    <dxf>
      <fill>
        <patternFill patternType="solid">
          <bgColor rgb="FFFFFF00"/>
        </patternFill>
      </fill>
    </dxf>
  </rfmt>
  <rfmt sheetId="1" sqref="AA112" start="0" length="0">
    <dxf>
      <fill>
        <patternFill patternType="solid">
          <bgColor rgb="FFFFFF00"/>
        </patternFill>
      </fill>
    </dxf>
  </rfmt>
  <rfmt sheetId="1" sqref="AC112" start="0" length="0">
    <dxf>
      <fill>
        <patternFill patternType="solid">
          <bgColor rgb="FFFFFF00"/>
        </patternFill>
      </fill>
    </dxf>
  </rfmt>
  <rfmt sheetId="1" sqref="AD112" start="0" length="0">
    <dxf>
      <fill>
        <patternFill patternType="solid">
          <bgColor rgb="FFFFFF00"/>
        </patternFill>
      </fill>
    </dxf>
  </rfmt>
  <rfmt sheetId="1" sqref="AE112" start="0" length="0">
    <dxf>
      <fill>
        <patternFill patternType="solid">
          <bgColor theme="0"/>
        </patternFill>
      </fill>
    </dxf>
  </rfmt>
  <rfmt sheetId="1" sqref="AL112" start="0" length="0">
    <dxf/>
  </rfmt>
  <rfmt sheetId="1" sqref="A113" start="0" length="0">
    <dxf>
      <border outline="0">
        <left style="medium">
          <color indexed="64"/>
        </left>
      </border>
    </dxf>
  </rfmt>
  <rfmt sheetId="1" sqref="B113" start="0" length="0">
    <dxf>
      <fill>
        <patternFill patternType="solid">
          <bgColor rgb="FFFFFF00"/>
        </patternFill>
      </fill>
    </dxf>
  </rfmt>
  <rfmt sheetId="1" sqref="C113" start="0" length="0">
    <dxf>
      <fill>
        <patternFill patternType="solid">
          <bgColor rgb="FFFFFF00"/>
        </patternFill>
      </fill>
    </dxf>
  </rfmt>
  <rfmt sheetId="1" sqref="D113" start="0" length="0">
    <dxf>
      <fill>
        <patternFill patternType="solid">
          <bgColor rgb="FFFFFF00"/>
        </patternFill>
      </fill>
    </dxf>
  </rfmt>
  <rfmt sheetId="1" sqref="E113" start="0" length="0">
    <dxf>
      <font>
        <sz val="12"/>
        <color auto="1"/>
      </font>
      <fill>
        <patternFill patternType="solid">
          <bgColor theme="0"/>
        </patternFill>
      </fill>
    </dxf>
  </rfmt>
  <rfmt sheetId="1" sqref="F113" start="0" length="0">
    <dxf>
      <fill>
        <patternFill patternType="solid">
          <bgColor rgb="FFFFFF00"/>
        </patternFill>
      </fill>
    </dxf>
  </rfmt>
  <rfmt sheetId="1" sqref="H113" start="0" length="0">
    <dxf>
      <border outline="0">
        <left style="thin">
          <color indexed="64"/>
        </left>
      </border>
    </dxf>
  </rfmt>
  <rfmt sheetId="1" sqref="I113" start="0" length="0">
    <dxf>
      <fill>
        <patternFill patternType="solid">
          <bgColor rgb="FFFFFF00"/>
        </patternFill>
      </fill>
    </dxf>
  </rfmt>
  <rfmt sheetId="1" sqref="K113" start="0" length="0">
    <dxf>
      <fill>
        <patternFill patternType="solid">
          <bgColor theme="0"/>
        </patternFill>
      </fill>
    </dxf>
  </rfmt>
  <rcc rId="4033" sId="1" odxf="1" dxf="1">
    <nc r="M113">
      <f>S113/AE113*100</f>
    </nc>
    <ndxf>
      <font>
        <sz val="12"/>
        <color auto="1"/>
      </font>
    </ndxf>
  </rcc>
  <rfmt sheetId="1" sqref="O113" start="0" length="0">
    <dxf>
      <fill>
        <patternFill patternType="solid">
          <bgColor theme="0"/>
        </patternFill>
      </fill>
    </dxf>
  </rfmt>
  <rfmt sheetId="1" sqref="P113" start="0" length="0">
    <dxf>
      <fill>
        <patternFill patternType="solid">
          <bgColor theme="0"/>
        </patternFill>
      </fill>
    </dxf>
  </rfmt>
  <rfmt sheetId="1" sqref="Q113" start="0" length="0">
    <dxf>
      <fill>
        <patternFill patternType="solid">
          <bgColor theme="0"/>
        </patternFill>
      </fill>
    </dxf>
  </rfmt>
  <rfmt sheetId="1" sqref="R113" start="0" length="0">
    <dxf>
      <fill>
        <patternFill patternType="solid">
          <bgColor theme="0"/>
        </patternFill>
      </fill>
    </dxf>
  </rfmt>
  <rcc rId="4034" sId="1">
    <nc r="S113">
      <f>T113+U113</f>
    </nc>
  </rcc>
  <rfmt sheetId="1" sqref="T113" start="0" length="0">
    <dxf>
      <fill>
        <patternFill patternType="solid">
          <bgColor rgb="FFFFFF00"/>
        </patternFill>
      </fill>
    </dxf>
  </rfmt>
  <rfmt sheetId="1" sqref="U113" start="0" length="0">
    <dxf>
      <fill>
        <patternFill patternType="solid">
          <bgColor rgb="FFFFFF00"/>
        </patternFill>
      </fill>
    </dxf>
  </rfmt>
  <rfmt sheetId="1" sqref="V113" start="0" length="0">
    <dxf>
      <font>
        <sz val="12"/>
        <color auto="1"/>
      </font>
    </dxf>
  </rfmt>
  <rfmt sheetId="1" sqref="W113" start="0" length="0">
    <dxf>
      <fill>
        <patternFill patternType="solid">
          <bgColor rgb="FFFFFF00"/>
        </patternFill>
      </fill>
    </dxf>
  </rfmt>
  <rfmt sheetId="1" sqref="X113" start="0" length="0">
    <dxf>
      <fill>
        <patternFill patternType="solid">
          <bgColor rgb="FFFFFF00"/>
        </patternFill>
      </fill>
    </dxf>
  </rfmt>
  <rfmt sheetId="1" sqref="Z113" start="0" length="0">
    <dxf>
      <fill>
        <patternFill patternType="solid">
          <bgColor rgb="FFFFFF00"/>
        </patternFill>
      </fill>
    </dxf>
  </rfmt>
  <rfmt sheetId="1" sqref="AA113" start="0" length="0">
    <dxf>
      <fill>
        <patternFill patternType="solid">
          <bgColor rgb="FFFFFF00"/>
        </patternFill>
      </fill>
    </dxf>
  </rfmt>
  <rfmt sheetId="1" sqref="AC113" start="0" length="0">
    <dxf>
      <fill>
        <patternFill patternType="solid">
          <bgColor rgb="FFFFFF00"/>
        </patternFill>
      </fill>
    </dxf>
  </rfmt>
  <rfmt sheetId="1" sqref="AD113" start="0" length="0">
    <dxf>
      <fill>
        <patternFill patternType="solid">
          <bgColor rgb="FFFFFF00"/>
        </patternFill>
      </fill>
    </dxf>
  </rfmt>
  <rfmt sheetId="1" sqref="AE113" start="0" length="0">
    <dxf>
      <fill>
        <patternFill patternType="solid">
          <bgColor theme="0"/>
        </patternFill>
      </fill>
    </dxf>
  </rfmt>
  <rfmt sheetId="1" sqref="AL113" start="0" length="0">
    <dxf/>
  </rfmt>
  <rcc rId="4035" sId="1">
    <nc r="V110">
      <f>W110+X110</f>
    </nc>
  </rcc>
  <rcc rId="4036" sId="1">
    <nc r="V111">
      <f>W111+X111</f>
    </nc>
  </rcc>
  <rcc rId="4037" sId="1">
    <nc r="V112">
      <f>W112+X112</f>
    </nc>
  </rcc>
  <rcc rId="4038" sId="1">
    <nc r="V113">
      <f>W113+X113</f>
    </nc>
  </rcc>
  <rcc rId="4039" sId="1">
    <nc r="Y110">
      <f>Z110+AA110</f>
    </nc>
  </rcc>
  <rcc rId="4040" sId="1">
    <nc r="Y111">
      <f>Z111+AA111</f>
    </nc>
  </rcc>
  <rcc rId="4041" sId="1">
    <nc r="Y112">
      <f>Z112+AA112</f>
    </nc>
  </rcc>
  <rcc rId="4042" sId="1">
    <nc r="Y113">
      <f>Z113+AA113</f>
    </nc>
  </rcc>
  <rcc rId="4043" sId="1">
    <nc r="AB110">
      <f>AC110+AD110</f>
    </nc>
  </rcc>
  <rcc rId="4044" sId="1">
    <nc r="AB111">
      <f>AC111+AD111</f>
    </nc>
  </rcc>
  <rcc rId="4045" sId="1">
    <nc r="AB112">
      <f>AC112+AD112</f>
    </nc>
  </rcc>
  <rcc rId="4046" sId="1">
    <nc r="AB113">
      <f>AC113+AD113</f>
    </nc>
  </rcc>
  <rcc rId="4047" sId="1">
    <nc r="AE110">
      <f>S110+V110+Y110+AB110</f>
    </nc>
  </rcc>
  <rcc rId="4048" sId="1">
    <nc r="AE111">
      <f>S111+V111+Y111+AB111</f>
    </nc>
  </rcc>
  <rcc rId="4049" sId="1">
    <nc r="AE112">
      <f>S112+V112+Y112+AB112</f>
    </nc>
  </rcc>
  <rcc rId="4050" sId="1">
    <nc r="AE113">
      <f>S113+V113+Y113+AB113</f>
    </nc>
  </rcc>
  <rcc rId="4051" sId="1">
    <nc r="AG110">
      <f>AE110+AF110</f>
    </nc>
  </rcc>
  <rcc rId="4052" sId="1">
    <nc r="AG111">
      <f>AE111+AF111</f>
    </nc>
  </rcc>
  <rcc rId="4053" sId="1">
    <nc r="AG112">
      <f>AE112+AF112</f>
    </nc>
  </rcc>
  <rcc rId="4054" sId="1">
    <nc r="AG113">
      <f>AE113+AF113</f>
    </nc>
  </rcc>
  <rrc rId="4055" sId="1" ref="A123:XFD123" action="insertRow">
    <undo index="65535" exp="area" ref3D="1" dr="$H$1:$N$1048576" dn="Z_65B035E3_87FA_46C5_996E_864F2C8D0EBC_.wvu.Cols" sId="1"/>
  </rrc>
  <rrc rId="4056" sId="1" ref="A123:XFD124" action="insertRow">
    <undo index="65535" exp="area" ref3D="1" dr="$H$1:$N$1048576" dn="Z_65B035E3_87FA_46C5_996E_864F2C8D0EBC_.wvu.Cols" sId="1"/>
  </rrc>
  <rcc rId="4057" sId="1">
    <nc r="M123">
      <f>S123/AE123*100</f>
    </nc>
  </rcc>
  <rcc rId="4058" sId="1">
    <nc r="M124">
      <f>S124/AE124*100</f>
    </nc>
  </rcc>
  <rcc rId="4059" sId="1">
    <nc r="M125">
      <f>S125/AE125*100</f>
    </nc>
  </rcc>
  <rcc rId="4060" sId="1">
    <nc r="S123">
      <f>T123+U123</f>
    </nc>
  </rcc>
  <rcc rId="4061" sId="1">
    <nc r="S124">
      <f>T124+U124</f>
    </nc>
  </rcc>
  <rcc rId="4062" sId="1">
    <nc r="S125">
      <f>T125+U125</f>
    </nc>
  </rcc>
  <rcc rId="4063" sId="1">
    <nc r="V123">
      <f>W123+X123</f>
    </nc>
  </rcc>
  <rcc rId="4064" sId="1">
    <nc r="V124">
      <f>W124+X124</f>
    </nc>
  </rcc>
  <rcc rId="4065" sId="1">
    <nc r="V125">
      <f>W125+X125</f>
    </nc>
  </rcc>
  <rcc rId="4066" sId="1">
    <nc r="Y123">
      <f>Z123+AA123</f>
    </nc>
  </rcc>
  <rcc rId="4067" sId="1">
    <nc r="Y124">
      <f>Z124+AA124</f>
    </nc>
  </rcc>
  <rcc rId="4068" sId="1">
    <nc r="Y125">
      <f>Z125+AA125</f>
    </nc>
  </rcc>
  <rcc rId="4069" sId="1">
    <nc r="AB123">
      <f>AC123+AD123</f>
    </nc>
  </rcc>
  <rcc rId="4070" sId="1">
    <nc r="AB124">
      <f>AC124+AD124</f>
    </nc>
  </rcc>
  <rcc rId="4071" sId="1">
    <nc r="AB125">
      <f>AC125+AD125</f>
    </nc>
  </rcc>
  <rcc rId="4072" sId="1">
    <nc r="AE123">
      <f>S123+V123+Y123+AB123</f>
    </nc>
  </rcc>
  <rcc rId="4073" sId="1">
    <nc r="AE124">
      <f>S124+V124+Y124+AB124</f>
    </nc>
  </rcc>
  <rcc rId="4074" sId="1">
    <nc r="AE125">
      <f>S125+V125+Y125+AB125</f>
    </nc>
  </rcc>
  <rcc rId="4075" sId="1">
    <nc r="AG123">
      <f>AE123+AF123</f>
    </nc>
  </rcc>
  <rcc rId="4076" sId="1">
    <nc r="AG124">
      <f>AE124+AF124</f>
    </nc>
  </rcc>
  <rcc rId="4077" sId="1">
    <nc r="AG125">
      <f>AE125+AF125</f>
    </nc>
  </rcc>
  <rrc rId="4078" sId="1" ref="A135:XFD135" action="insertRow">
    <undo index="65535" exp="area" ref3D="1" dr="$H$1:$N$1048576" dn="Z_65B035E3_87FA_46C5_996E_864F2C8D0EBC_.wvu.Cols" sId="1"/>
  </rrc>
  <rrc rId="4079" sId="1" ref="A135:XFD135" action="insertRow">
    <undo index="65535" exp="area" ref3D="1" dr="$H$1:$N$1048576" dn="Z_65B035E3_87FA_46C5_996E_864F2C8D0EBC_.wvu.Cols" sId="1"/>
  </rrc>
  <rrc rId="4080" sId="1" ref="A136:XFD136" action="insertRow">
    <undo index="65535" exp="area" ref3D="1" dr="$H$1:$N$1048576" dn="Z_65B035E3_87FA_46C5_996E_864F2C8D0EBC_.wvu.Cols" sId="1"/>
  </rrc>
  <rrc rId="4081" sId="1" ref="A136:XFD137" action="insertRow">
    <undo index="65535" exp="area" ref3D="1" dr="$H$1:$N$1048576" dn="Z_65B035E3_87FA_46C5_996E_864F2C8D0EBC_.wvu.Cols" sId="1"/>
  </rrc>
  <rfmt sheetId="1" sqref="G140" start="0" length="0">
    <dxf>
      <border outline="0">
        <left/>
        <right/>
      </border>
    </dxf>
  </rfmt>
  <rcc rId="4082" sId="1">
    <oc r="G140" t="inlineStr">
      <is>
        <t>Cetatenii BANIEI</t>
      </is>
    </oc>
    <nc r="G140" t="inlineStr">
      <is>
        <t>TOTAL DOLJ</t>
      </is>
    </nc>
  </rcc>
  <rfmt sheetId="1" sqref="B134:C134">
    <dxf>
      <numFmt numFmtId="171" formatCode="#,##0.000"/>
    </dxf>
  </rfmt>
  <rfmt sheetId="1" sqref="B134:C134">
    <dxf>
      <numFmt numFmtId="4" formatCode="#,##0.00"/>
    </dxf>
  </rfmt>
  <rfmt sheetId="1" sqref="B134:C134">
    <dxf>
      <numFmt numFmtId="172" formatCode="#,##0.0"/>
    </dxf>
  </rfmt>
  <rfmt sheetId="1" sqref="B134:C134">
    <dxf>
      <numFmt numFmtId="3" formatCode="#,##0"/>
    </dxf>
  </rfmt>
  <rfmt sheetId="1" sqref="A134">
    <dxf>
      <numFmt numFmtId="172" formatCode="#,##0.0"/>
    </dxf>
  </rfmt>
  <rfmt sheetId="1" sqref="A134">
    <dxf>
      <numFmt numFmtId="3" formatCode="#,##0"/>
    </dxf>
  </rfmt>
  <rfmt sheetId="1" sqref="N134">
    <dxf>
      <numFmt numFmtId="172" formatCode="#,##0.0"/>
    </dxf>
  </rfmt>
  <rfmt sheetId="1" sqref="N134">
    <dxf>
      <numFmt numFmtId="3" formatCode="#,##0"/>
    </dxf>
  </rfmt>
  <rcc rId="4083" sId="1" odxf="1" dxf="1">
    <oc r="M134">
      <f>S134/AE134*100</f>
    </oc>
    <nc r="M134">
      <f>S134/AE134*100</f>
    </nc>
    <odxf>
      <numFmt numFmtId="4" formatCode="#,##0.00"/>
    </odxf>
    <ndxf>
      <numFmt numFmtId="164" formatCode="0.000000000"/>
    </ndxf>
  </rcc>
  <rcc rId="4084" sId="1" odxf="1" dxf="1">
    <nc r="M135">
      <f>S135/AE135*100</f>
    </nc>
    <odxf>
      <numFmt numFmtId="4" formatCode="#,##0.00"/>
    </odxf>
    <ndxf>
      <numFmt numFmtId="164" formatCode="0.000000000"/>
    </ndxf>
  </rcc>
  <rcc rId="4085" sId="1" odxf="1" dxf="1">
    <nc r="M136">
      <f>S136/AE136*100</f>
    </nc>
    <odxf>
      <numFmt numFmtId="4" formatCode="#,##0.00"/>
    </odxf>
    <ndxf>
      <numFmt numFmtId="164" formatCode="0.000000000"/>
    </ndxf>
  </rcc>
  <rcc rId="4086" sId="1" odxf="1" dxf="1">
    <nc r="M137">
      <f>S137/AE137*100</f>
    </nc>
    <odxf>
      <numFmt numFmtId="4" formatCode="#,##0.00"/>
    </odxf>
    <ndxf>
      <numFmt numFmtId="164" formatCode="0.000000000"/>
    </ndxf>
  </rcc>
  <rcc rId="4087" sId="1" odxf="1" dxf="1">
    <nc r="M138">
      <f>S138/AE138*100</f>
    </nc>
    <odxf>
      <numFmt numFmtId="4" formatCode="#,##0.00"/>
    </odxf>
    <ndxf>
      <numFmt numFmtId="164" formatCode="0.000000000"/>
    </ndxf>
  </rcc>
  <rcc rId="4088" sId="1">
    <nc r="S135">
      <f>T135+U135</f>
    </nc>
  </rcc>
  <rcc rId="4089" sId="1">
    <nc r="S136">
      <f>T136+U136</f>
    </nc>
  </rcc>
  <rcc rId="4090" sId="1">
    <nc r="S137">
      <f>T137+U137</f>
    </nc>
  </rcc>
  <rcc rId="4091" sId="1">
    <nc r="S138">
      <f>T138+U138</f>
    </nc>
  </rcc>
  <rcc rId="4092" sId="1">
    <nc r="V135">
      <f>W135+X135</f>
    </nc>
  </rcc>
  <rcc rId="4093" sId="1">
    <nc r="V136">
      <f>W136+X136</f>
    </nc>
  </rcc>
  <rcc rId="4094" sId="1">
    <nc r="V137">
      <f>W137+X137</f>
    </nc>
  </rcc>
  <rcc rId="4095" sId="1">
    <nc r="V138">
      <f>W138+X138</f>
    </nc>
  </rcc>
  <rcc rId="4096" sId="1">
    <nc r="Y135">
      <f>Z135+AA135</f>
    </nc>
  </rcc>
  <rcc rId="4097" sId="1">
    <nc r="Y136">
      <f>Z136+AA136</f>
    </nc>
  </rcc>
  <rcc rId="4098" sId="1">
    <nc r="Y137">
      <f>Z137+AA137</f>
    </nc>
  </rcc>
  <rcc rId="4099" sId="1">
    <nc r="Y138">
      <f>Z138+AA138</f>
    </nc>
  </rcc>
  <rcc rId="4100" sId="1" numFmtId="4">
    <nc r="AB135">
      <v>0</v>
    </nc>
  </rcc>
  <rcc rId="4101" sId="1" numFmtId="4">
    <nc r="AB136">
      <v>0</v>
    </nc>
  </rcc>
  <rcc rId="4102" sId="1" numFmtId="4">
    <nc r="AB137">
      <v>0</v>
    </nc>
  </rcc>
  <rcc rId="4103" sId="1" numFmtId="4">
    <nc r="AB138">
      <v>0</v>
    </nc>
  </rcc>
  <rcc rId="4104" sId="1">
    <nc r="AE135">
      <f>S135+V135+Y135+AB135</f>
    </nc>
  </rcc>
  <rcc rId="4105" sId="1">
    <nc r="AE136">
      <f>S136+V136+Y136+AB136</f>
    </nc>
  </rcc>
  <rcc rId="4106" sId="1">
    <nc r="AE137">
      <f>S137+V137+Y137+AB137</f>
    </nc>
  </rcc>
  <rcc rId="4107" sId="1">
    <nc r="AE138">
      <f>S138+V138+Y138+AB138</f>
    </nc>
  </rcc>
  <rcc rId="4108" sId="1">
    <nc r="AG135">
      <f>AE135+AF135</f>
    </nc>
  </rcc>
  <rcc rId="4109" sId="1">
    <nc r="AG136">
      <f>AE136+AF136</f>
    </nc>
  </rcc>
  <rcc rId="4110" sId="1">
    <nc r="AG137">
      <f>AE137+AF137</f>
    </nc>
  </rcc>
  <rcc rId="4111" sId="1">
    <nc r="AG138">
      <f>AE138+AF138</f>
    </nc>
  </rcc>
  <rcc rId="4112" sId="1" odxf="1" dxf="1">
    <nc r="M139">
      <f>S139/AE139*100</f>
    </nc>
    <odxf>
      <numFmt numFmtId="4" formatCode="#,##0.00"/>
    </odxf>
    <ndxf>
      <numFmt numFmtId="164" formatCode="0.000000000"/>
    </ndxf>
  </rcc>
  <rcc rId="4113" sId="1">
    <nc r="S139">
      <f>T139+U139</f>
    </nc>
  </rcc>
  <rcc rId="4114" sId="1">
    <nc r="V139">
      <f>W139+X139</f>
    </nc>
  </rcc>
  <rcc rId="4115" sId="1">
    <nc r="Y139">
      <f>Z139+AA139</f>
    </nc>
  </rcc>
  <rcc rId="4116" sId="1" numFmtId="4">
    <nc r="AB139">
      <v>0</v>
    </nc>
  </rcc>
  <rcc rId="4117" sId="1">
    <nc r="AE139">
      <f>S139+V139+Y139+AB139</f>
    </nc>
  </rcc>
  <rcc rId="4118" sId="1">
    <nc r="AG139">
      <f>AE139+AF139</f>
    </nc>
  </rcc>
  <rrc rId="4119" sId="1" ref="A145:XFD145" action="insertRow">
    <undo index="65535" exp="area" ref3D="1" dr="$H$1:$N$1048576" dn="Z_65B035E3_87FA_46C5_996E_864F2C8D0EBC_.wvu.Cols" sId="1"/>
  </rrc>
  <rrc rId="4120" sId="1" ref="A146:XFD146" action="insertRow">
    <undo index="65535" exp="area" ref3D="1" dr="$H$1:$N$1048576" dn="Z_65B035E3_87FA_46C5_996E_864F2C8D0EBC_.wvu.Cols" sId="1"/>
  </rrc>
  <rrc rId="4121" sId="1" ref="A146:XFD146" action="insertRow">
    <undo index="65535" exp="area" ref3D="1" dr="$H$1:$N$1048576" dn="Z_65B035E3_87FA_46C5_996E_864F2C8D0EBC_.wvu.Cols" sId="1"/>
  </rrc>
  <rfmt sheetId="1" sqref="A145" start="0" length="0">
    <dxf>
      <font>
        <b/>
        <sz val="12"/>
        <color auto="1"/>
      </font>
      <fill>
        <patternFill patternType="none">
          <bgColor indexed="65"/>
        </patternFill>
      </fill>
      <border outline="0">
        <left style="medium">
          <color indexed="64"/>
        </left>
      </border>
    </dxf>
  </rfmt>
  <rfmt sheetId="1" sqref="B145" start="0" length="0">
    <dxf>
      <font>
        <b/>
        <sz val="12"/>
        <color auto="1"/>
      </font>
    </dxf>
  </rfmt>
  <rfmt sheetId="1" sqref="C145" start="0" length="0">
    <dxf>
      <border outline="0">
        <left style="thin">
          <color indexed="64"/>
        </left>
      </border>
    </dxf>
  </rfmt>
  <rfmt sheetId="1" sqref="D145" start="0" length="0">
    <dxf>
      <font>
        <b/>
        <sz val="12"/>
        <color auto="1"/>
      </font>
      <border outline="0">
        <left style="thin">
          <color indexed="64"/>
        </left>
      </border>
    </dxf>
  </rfmt>
  <rfmt sheetId="1" sqref="E145" start="0" length="0">
    <dxf>
      <font>
        <b/>
        <sz val="12"/>
        <color auto="1"/>
      </font>
    </dxf>
  </rfmt>
  <rfmt sheetId="1" sqref="F145" start="0" length="0">
    <dxf>
      <font>
        <b/>
        <sz val="12"/>
        <color auto="1"/>
      </font>
      <alignment horizontal="center"/>
    </dxf>
  </rfmt>
  <rfmt sheetId="1" sqref="G145" start="0" length="0">
    <dxf>
      <font>
        <b/>
        <sz val="12"/>
        <color auto="1"/>
      </font>
    </dxf>
  </rfmt>
  <rfmt sheetId="1" sqref="H145" start="0" length="0">
    <dxf>
      <font>
        <b/>
        <sz val="12"/>
        <color auto="1"/>
        <charset val="1"/>
      </font>
    </dxf>
  </rfmt>
  <rfmt sheetId="1" sqref="I145" start="0" length="0">
    <dxf>
      <font>
        <b/>
        <sz val="12"/>
        <color auto="1"/>
      </font>
    </dxf>
  </rfmt>
  <rfmt sheetId="1" sqref="J145" start="0" length="0">
    <dxf>
      <font>
        <b/>
        <sz val="12"/>
        <color auto="1"/>
      </font>
      <alignment horizontal="center" vertical="center"/>
    </dxf>
  </rfmt>
  <rfmt sheetId="1" sqref="K145" start="0" length="0">
    <dxf>
      <numFmt numFmtId="19" formatCode="dd/mm/yyyy"/>
      <fill>
        <patternFill patternType="solid">
          <bgColor theme="0"/>
        </patternFill>
      </fill>
      <border outline="0">
        <left style="thin">
          <color indexed="64"/>
        </left>
      </border>
    </dxf>
  </rfmt>
  <rfmt sheetId="1" sqref="L145" start="0" length="0">
    <dxf>
      <font>
        <b/>
        <sz val="12"/>
        <color auto="1"/>
      </font>
      <fill>
        <patternFill patternType="none">
          <bgColor indexed="65"/>
        </patternFill>
      </fill>
      <border outline="0">
        <left style="thin">
          <color indexed="64"/>
        </left>
      </border>
    </dxf>
  </rfmt>
  <rfmt sheetId="1" sqref="N145" start="0" length="0">
    <dxf>
      <font>
        <b/>
        <sz val="12"/>
        <color auto="1"/>
      </font>
      <fill>
        <patternFill patternType="none">
          <bgColor indexed="65"/>
        </patternFill>
      </fill>
      <border outline="0">
        <left style="thin">
          <color indexed="64"/>
        </left>
      </border>
    </dxf>
  </rfmt>
  <rfmt sheetId="1" sqref="O145" start="0" length="0">
    <dxf>
      <font>
        <b/>
        <sz val="12"/>
        <color auto="1"/>
      </font>
    </dxf>
  </rfmt>
  <rfmt sheetId="1" sqref="P145" start="0" length="0">
    <dxf>
      <font>
        <b/>
        <sz val="12"/>
        <color auto="1"/>
      </font>
      <fill>
        <patternFill patternType="none">
          <bgColor indexed="65"/>
        </patternFill>
      </fill>
    </dxf>
  </rfmt>
  <rfmt sheetId="1" sqref="Q145" start="0" length="0">
    <dxf>
      <font>
        <b/>
        <sz val="12"/>
        <color auto="1"/>
        <charset val="1"/>
      </font>
      <border outline="0">
        <left style="thin">
          <color indexed="64"/>
        </left>
      </border>
    </dxf>
  </rfmt>
  <rfmt sheetId="1" sqref="R145" start="0" length="0">
    <dxf>
      <font>
        <b/>
        <sz val="12"/>
        <color auto="1"/>
        <charset val="1"/>
      </font>
    </dxf>
  </rfmt>
  <rfmt sheetId="1" s="1" sqref="S145" start="0" length="0">
    <dxf>
      <font>
        <sz val="12"/>
        <color auto="1"/>
        <name val="Calibri"/>
        <family val="2"/>
        <charset val="238"/>
        <scheme val="minor"/>
      </font>
      <numFmt numFmtId="165" formatCode="#,##0.00_ ;\-#,##0.00\ "/>
      <fill>
        <patternFill patternType="none">
          <bgColor indexed="65"/>
        </patternFill>
      </fill>
      <alignment horizontal="right"/>
    </dxf>
  </rfmt>
  <rfmt sheetId="1" sqref="T145" start="0" length="0">
    <dxf>
      <font>
        <b/>
        <sz val="12"/>
        <color auto="1"/>
      </font>
      <numFmt numFmtId="0" formatCode="General"/>
    </dxf>
  </rfmt>
  <rfmt sheetId="1" sqref="U145" start="0" length="0">
    <dxf>
      <font>
        <b/>
        <sz val="12"/>
        <color auto="1"/>
      </font>
      <numFmt numFmtId="0" formatCode="General"/>
    </dxf>
  </rfmt>
  <rfmt sheetId="1" s="1" sqref="W145" start="0" length="0">
    <dxf>
      <font>
        <b/>
        <sz val="12"/>
        <color auto="1"/>
        <name val="Calibri"/>
        <family val="2"/>
        <charset val="238"/>
        <scheme val="minor"/>
      </font>
      <numFmt numFmtId="0" formatCode="General"/>
    </dxf>
  </rfmt>
  <rfmt sheetId="1" sqref="X145" start="0" length="0">
    <dxf>
      <font>
        <b/>
        <sz val="12"/>
        <color auto="1"/>
      </font>
      <alignment horizontal="right"/>
      <border outline="0">
        <left style="thin">
          <color indexed="64"/>
        </left>
      </border>
    </dxf>
  </rfmt>
  <rfmt sheetId="1" sqref="Y145" start="0" length="0">
    <dxf>
      <font>
        <b/>
        <sz val="12"/>
        <color auto="1"/>
      </font>
      <numFmt numFmtId="0" formatCode="General"/>
      <alignment horizontal="right"/>
    </dxf>
  </rfmt>
  <rfmt sheetId="1" sqref="Z145" start="0" length="0">
    <dxf>
      <font>
        <b/>
        <sz val="12"/>
        <color auto="1"/>
      </font>
      <numFmt numFmtId="4" formatCode="#,##0.00"/>
      <alignment horizontal="right"/>
    </dxf>
  </rfmt>
  <rfmt sheetId="1" sqref="AA145" start="0" length="0">
    <dxf>
      <font>
        <b/>
        <sz val="12"/>
        <color auto="1"/>
      </font>
    </dxf>
  </rfmt>
  <rfmt sheetId="1" s="1" sqref="AB145" start="0" length="0">
    <dxf>
      <font>
        <sz val="12"/>
        <color auto="1"/>
        <name val="Calibri"/>
        <family val="2"/>
        <charset val="238"/>
        <scheme val="minor"/>
      </font>
      <numFmt numFmtId="165" formatCode="#,##0.00_ ;\-#,##0.00\ "/>
      <alignment horizontal="right"/>
    </dxf>
  </rfmt>
  <rfmt sheetId="1" sqref="AC145" start="0" length="0">
    <dxf>
      <font>
        <b/>
        <sz val="12"/>
        <color auto="1"/>
      </font>
      <alignment horizontal="right"/>
    </dxf>
  </rfmt>
  <rfmt sheetId="1" sqref="AD145" start="0" length="0">
    <dxf>
      <font>
        <b/>
        <sz val="12"/>
        <color auto="1"/>
      </font>
      <numFmt numFmtId="0" formatCode="General"/>
    </dxf>
  </rfmt>
  <rfmt sheetId="1" sqref="AF145" start="0" length="0">
    <dxf>
      <font>
        <b/>
        <sz val="12"/>
        <color auto="1"/>
      </font>
      <numFmt numFmtId="3" formatCode="#,##0"/>
      <fill>
        <patternFill patternType="none">
          <bgColor indexed="65"/>
        </patternFill>
      </fill>
      <alignment horizontal="right"/>
      <border outline="0">
        <left style="thin">
          <color indexed="64"/>
        </left>
      </border>
    </dxf>
  </rfmt>
  <rfmt sheetId="1" sqref="AH145" start="0" length="0">
    <dxf>
      <font>
        <sz val="12"/>
        <color auto="1"/>
      </font>
      <numFmt numFmtId="3" formatCode="#,##0"/>
      <fill>
        <patternFill patternType="none">
          <bgColor indexed="65"/>
        </patternFill>
      </fill>
      <alignment horizontal="right"/>
      <border outline="0">
        <left style="thin">
          <color indexed="64"/>
        </left>
      </border>
    </dxf>
  </rfmt>
  <rfmt sheetId="1" sqref="AJ145" start="0" length="0">
    <dxf>
      <numFmt numFmtId="3" formatCode="#,##0"/>
    </dxf>
  </rfmt>
  <rfmt sheetId="1" sqref="AK145" start="0" length="0">
    <dxf>
      <numFmt numFmtId="3" formatCode="#,##0"/>
    </dxf>
  </rfmt>
  <rfmt sheetId="1" sqref="A146" start="0" length="0">
    <dxf>
      <font>
        <b/>
        <sz val="12"/>
        <color auto="1"/>
      </font>
      <fill>
        <patternFill patternType="none">
          <bgColor indexed="65"/>
        </patternFill>
      </fill>
      <border outline="0">
        <left style="medium">
          <color indexed="64"/>
        </left>
      </border>
    </dxf>
  </rfmt>
  <rfmt sheetId="1" sqref="B146" start="0" length="0">
    <dxf>
      <font>
        <b/>
        <sz val="12"/>
        <color auto="1"/>
      </font>
    </dxf>
  </rfmt>
  <rfmt sheetId="1" sqref="C146" start="0" length="0">
    <dxf>
      <border outline="0">
        <left style="thin">
          <color indexed="64"/>
        </left>
      </border>
    </dxf>
  </rfmt>
  <rfmt sheetId="1" sqref="D146" start="0" length="0">
    <dxf>
      <font>
        <b/>
        <sz val="12"/>
        <color auto="1"/>
      </font>
      <border outline="0">
        <left style="thin">
          <color indexed="64"/>
        </left>
      </border>
    </dxf>
  </rfmt>
  <rfmt sheetId="1" sqref="E146" start="0" length="0">
    <dxf>
      <font>
        <b/>
        <sz val="12"/>
        <color auto="1"/>
      </font>
    </dxf>
  </rfmt>
  <rfmt sheetId="1" sqref="F146" start="0" length="0">
    <dxf>
      <font>
        <b/>
        <sz val="12"/>
        <color auto="1"/>
      </font>
      <alignment horizontal="center"/>
    </dxf>
  </rfmt>
  <rfmt sheetId="1" sqref="G146" start="0" length="0">
    <dxf>
      <font>
        <b/>
        <sz val="12"/>
        <color auto="1"/>
      </font>
    </dxf>
  </rfmt>
  <rfmt sheetId="1" sqref="H146" start="0" length="0">
    <dxf>
      <font>
        <b/>
        <sz val="12"/>
        <color auto="1"/>
        <charset val="1"/>
      </font>
    </dxf>
  </rfmt>
  <rfmt sheetId="1" sqref="I146" start="0" length="0">
    <dxf>
      <font>
        <b/>
        <sz val="12"/>
        <color auto="1"/>
      </font>
    </dxf>
  </rfmt>
  <rfmt sheetId="1" sqref="J146" start="0" length="0">
    <dxf>
      <font>
        <b/>
        <sz val="12"/>
        <color auto="1"/>
      </font>
      <alignment horizontal="center" vertical="center"/>
    </dxf>
  </rfmt>
  <rfmt sheetId="1" sqref="K146" start="0" length="0">
    <dxf>
      <numFmt numFmtId="19" formatCode="dd/mm/yyyy"/>
      <fill>
        <patternFill patternType="solid">
          <bgColor theme="0"/>
        </patternFill>
      </fill>
      <border outline="0">
        <left style="thin">
          <color indexed="64"/>
        </left>
      </border>
    </dxf>
  </rfmt>
  <rfmt sheetId="1" sqref="L146" start="0" length="0">
    <dxf>
      <font>
        <b/>
        <sz val="12"/>
        <color auto="1"/>
      </font>
      <fill>
        <patternFill patternType="none">
          <bgColor indexed="65"/>
        </patternFill>
      </fill>
      <border outline="0">
        <left style="thin">
          <color indexed="64"/>
        </left>
      </border>
    </dxf>
  </rfmt>
  <rfmt sheetId="1" sqref="N146" start="0" length="0">
    <dxf>
      <font>
        <b/>
        <sz val="12"/>
        <color auto="1"/>
      </font>
      <fill>
        <patternFill patternType="none">
          <bgColor indexed="65"/>
        </patternFill>
      </fill>
      <border outline="0">
        <left style="thin">
          <color indexed="64"/>
        </left>
      </border>
    </dxf>
  </rfmt>
  <rfmt sheetId="1" sqref="O146" start="0" length="0">
    <dxf>
      <font>
        <b/>
        <sz val="12"/>
        <color auto="1"/>
      </font>
    </dxf>
  </rfmt>
  <rfmt sheetId="1" sqref="P146" start="0" length="0">
    <dxf>
      <font>
        <b/>
        <sz val="12"/>
        <color auto="1"/>
      </font>
      <fill>
        <patternFill patternType="none">
          <bgColor indexed="65"/>
        </patternFill>
      </fill>
    </dxf>
  </rfmt>
  <rfmt sheetId="1" sqref="Q146" start="0" length="0">
    <dxf>
      <font>
        <b/>
        <sz val="12"/>
        <color auto="1"/>
        <charset val="1"/>
      </font>
      <border outline="0">
        <left style="thin">
          <color indexed="64"/>
        </left>
      </border>
    </dxf>
  </rfmt>
  <rfmt sheetId="1" sqref="R146" start="0" length="0">
    <dxf>
      <font>
        <b/>
        <sz val="12"/>
        <color auto="1"/>
        <charset val="1"/>
      </font>
    </dxf>
  </rfmt>
  <rfmt sheetId="1" s="1" sqref="S146" start="0" length="0">
    <dxf>
      <font>
        <sz val="12"/>
        <color auto="1"/>
        <name val="Calibri"/>
        <family val="2"/>
        <charset val="238"/>
        <scheme val="minor"/>
      </font>
      <numFmt numFmtId="165" formatCode="#,##0.00_ ;\-#,##0.00\ "/>
      <fill>
        <patternFill patternType="none">
          <bgColor indexed="65"/>
        </patternFill>
      </fill>
      <alignment horizontal="right"/>
    </dxf>
  </rfmt>
  <rfmt sheetId="1" sqref="T146" start="0" length="0">
    <dxf>
      <font>
        <b/>
        <sz val="12"/>
        <color auto="1"/>
      </font>
      <numFmt numFmtId="0" formatCode="General"/>
    </dxf>
  </rfmt>
  <rfmt sheetId="1" sqref="U146" start="0" length="0">
    <dxf>
      <font>
        <b/>
        <sz val="12"/>
        <color auto="1"/>
      </font>
      <numFmt numFmtId="0" formatCode="General"/>
    </dxf>
  </rfmt>
  <rfmt sheetId="1" s="1" sqref="W146" start="0" length="0">
    <dxf>
      <font>
        <b/>
        <sz val="12"/>
        <color auto="1"/>
        <name val="Calibri"/>
        <family val="2"/>
        <charset val="238"/>
        <scheme val="minor"/>
      </font>
      <numFmt numFmtId="0" formatCode="General"/>
    </dxf>
  </rfmt>
  <rfmt sheetId="1" sqref="X146" start="0" length="0">
    <dxf>
      <font>
        <b/>
        <sz val="12"/>
        <color auto="1"/>
      </font>
      <alignment horizontal="right"/>
      <border outline="0">
        <left style="thin">
          <color indexed="64"/>
        </left>
      </border>
    </dxf>
  </rfmt>
  <rfmt sheetId="1" sqref="Y146" start="0" length="0">
    <dxf>
      <font>
        <b/>
        <sz val="12"/>
        <color auto="1"/>
      </font>
      <numFmt numFmtId="0" formatCode="General"/>
      <alignment horizontal="right"/>
    </dxf>
  </rfmt>
  <rfmt sheetId="1" sqref="Z146" start="0" length="0">
    <dxf>
      <font>
        <b/>
        <sz val="12"/>
        <color auto="1"/>
      </font>
      <numFmt numFmtId="4" formatCode="#,##0.00"/>
      <alignment horizontal="right"/>
    </dxf>
  </rfmt>
  <rfmt sheetId="1" sqref="AA146" start="0" length="0">
    <dxf>
      <font>
        <b/>
        <sz val="12"/>
        <color auto="1"/>
      </font>
    </dxf>
  </rfmt>
  <rfmt sheetId="1" s="1" sqref="AB146" start="0" length="0">
    <dxf>
      <font>
        <sz val="12"/>
        <color auto="1"/>
        <name val="Calibri"/>
        <family val="2"/>
        <charset val="238"/>
        <scheme val="minor"/>
      </font>
      <numFmt numFmtId="165" formatCode="#,##0.00_ ;\-#,##0.00\ "/>
      <alignment horizontal="right"/>
    </dxf>
  </rfmt>
  <rfmt sheetId="1" sqref="AC146" start="0" length="0">
    <dxf>
      <font>
        <b/>
        <sz val="12"/>
        <color auto="1"/>
      </font>
      <alignment horizontal="right"/>
    </dxf>
  </rfmt>
  <rfmt sheetId="1" sqref="AD146" start="0" length="0">
    <dxf>
      <font>
        <b/>
        <sz val="12"/>
        <color auto="1"/>
      </font>
      <numFmt numFmtId="0" formatCode="General"/>
    </dxf>
  </rfmt>
  <rfmt sheetId="1" sqref="AF146" start="0" length="0">
    <dxf>
      <font>
        <b/>
        <sz val="12"/>
        <color auto="1"/>
      </font>
      <numFmt numFmtId="3" formatCode="#,##0"/>
      <fill>
        <patternFill patternType="none">
          <bgColor indexed="65"/>
        </patternFill>
      </fill>
      <alignment horizontal="right"/>
      <border outline="0">
        <left style="thin">
          <color indexed="64"/>
        </left>
      </border>
    </dxf>
  </rfmt>
  <rfmt sheetId="1" sqref="AH146" start="0" length="0">
    <dxf>
      <font>
        <sz val="12"/>
        <color auto="1"/>
      </font>
      <numFmt numFmtId="3" formatCode="#,##0"/>
      <fill>
        <patternFill patternType="none">
          <bgColor indexed="65"/>
        </patternFill>
      </fill>
      <alignment horizontal="right"/>
      <border outline="0">
        <left style="thin">
          <color indexed="64"/>
        </left>
      </border>
    </dxf>
  </rfmt>
  <rfmt sheetId="1" sqref="AJ146" start="0" length="0">
    <dxf>
      <numFmt numFmtId="3" formatCode="#,##0"/>
    </dxf>
  </rfmt>
  <rfmt sheetId="1" sqref="AK146" start="0" length="0">
    <dxf>
      <numFmt numFmtId="3" formatCode="#,##0"/>
    </dxf>
  </rfmt>
  <rfmt sheetId="1" sqref="A147" start="0" length="0">
    <dxf>
      <font>
        <b/>
        <sz val="12"/>
        <color auto="1"/>
      </font>
      <fill>
        <patternFill patternType="none">
          <bgColor indexed="65"/>
        </patternFill>
      </fill>
      <border outline="0">
        <left style="medium">
          <color indexed="64"/>
        </left>
      </border>
    </dxf>
  </rfmt>
  <rfmt sheetId="1" sqref="B147" start="0" length="0">
    <dxf>
      <font>
        <b/>
        <sz val="12"/>
        <color auto="1"/>
      </font>
    </dxf>
  </rfmt>
  <rfmt sheetId="1" sqref="C147" start="0" length="0">
    <dxf>
      <border outline="0">
        <left style="thin">
          <color indexed="64"/>
        </left>
      </border>
    </dxf>
  </rfmt>
  <rfmt sheetId="1" sqref="D147" start="0" length="0">
    <dxf>
      <font>
        <b/>
        <sz val="12"/>
        <color auto="1"/>
      </font>
      <border outline="0">
        <left style="thin">
          <color indexed="64"/>
        </left>
      </border>
    </dxf>
  </rfmt>
  <rfmt sheetId="1" sqref="E147" start="0" length="0">
    <dxf>
      <font>
        <b/>
        <sz val="12"/>
        <color auto="1"/>
      </font>
    </dxf>
  </rfmt>
  <rfmt sheetId="1" sqref="F147" start="0" length="0">
    <dxf>
      <font>
        <b/>
        <sz val="12"/>
        <color auto="1"/>
      </font>
      <alignment horizontal="center"/>
    </dxf>
  </rfmt>
  <rfmt sheetId="1" sqref="G147" start="0" length="0">
    <dxf>
      <font>
        <b/>
        <sz val="12"/>
        <color auto="1"/>
      </font>
    </dxf>
  </rfmt>
  <rfmt sheetId="1" sqref="H147" start="0" length="0">
    <dxf>
      <font>
        <b/>
        <sz val="12"/>
        <color auto="1"/>
        <charset val="1"/>
      </font>
    </dxf>
  </rfmt>
  <rfmt sheetId="1" sqref="I147" start="0" length="0">
    <dxf>
      <font>
        <b/>
        <sz val="12"/>
        <color auto="1"/>
      </font>
    </dxf>
  </rfmt>
  <rfmt sheetId="1" sqref="J147" start="0" length="0">
    <dxf>
      <font>
        <b/>
        <sz val="12"/>
        <color auto="1"/>
      </font>
      <alignment horizontal="center" vertical="center"/>
    </dxf>
  </rfmt>
  <rfmt sheetId="1" sqref="K147" start="0" length="0">
    <dxf>
      <numFmt numFmtId="19" formatCode="dd/mm/yyyy"/>
      <fill>
        <patternFill patternType="solid">
          <bgColor theme="0"/>
        </patternFill>
      </fill>
      <border outline="0">
        <left style="thin">
          <color indexed="64"/>
        </left>
      </border>
    </dxf>
  </rfmt>
  <rfmt sheetId="1" sqref="L147" start="0" length="0">
    <dxf>
      <font>
        <b/>
        <sz val="12"/>
        <color auto="1"/>
      </font>
      <fill>
        <patternFill patternType="none">
          <bgColor indexed="65"/>
        </patternFill>
      </fill>
      <border outline="0">
        <left style="thin">
          <color indexed="64"/>
        </left>
      </border>
    </dxf>
  </rfmt>
  <rfmt sheetId="1" sqref="N147" start="0" length="0">
    <dxf>
      <font>
        <b/>
        <sz val="12"/>
        <color auto="1"/>
      </font>
      <fill>
        <patternFill patternType="none">
          <bgColor indexed="65"/>
        </patternFill>
      </fill>
      <border outline="0">
        <left style="thin">
          <color indexed="64"/>
        </left>
      </border>
    </dxf>
  </rfmt>
  <rfmt sheetId="1" sqref="O147" start="0" length="0">
    <dxf>
      <font>
        <b/>
        <sz val="12"/>
        <color auto="1"/>
      </font>
    </dxf>
  </rfmt>
  <rfmt sheetId="1" sqref="P147" start="0" length="0">
    <dxf>
      <font>
        <b/>
        <sz val="12"/>
        <color auto="1"/>
      </font>
      <fill>
        <patternFill patternType="none">
          <bgColor indexed="65"/>
        </patternFill>
      </fill>
    </dxf>
  </rfmt>
  <rfmt sheetId="1" sqref="Q147" start="0" length="0">
    <dxf>
      <font>
        <b/>
        <sz val="12"/>
        <color auto="1"/>
        <charset val="1"/>
      </font>
      <border outline="0">
        <left style="thin">
          <color indexed="64"/>
        </left>
      </border>
    </dxf>
  </rfmt>
  <rfmt sheetId="1" sqref="R147" start="0" length="0">
    <dxf>
      <font>
        <b/>
        <sz val="12"/>
        <color auto="1"/>
        <charset val="1"/>
      </font>
    </dxf>
  </rfmt>
  <rfmt sheetId="1" s="1" sqref="S147" start="0" length="0">
    <dxf>
      <font>
        <sz val="12"/>
        <color auto="1"/>
        <name val="Calibri"/>
        <family val="2"/>
        <charset val="238"/>
        <scheme val="minor"/>
      </font>
      <numFmt numFmtId="165" formatCode="#,##0.00_ ;\-#,##0.00\ "/>
      <fill>
        <patternFill patternType="none">
          <bgColor indexed="65"/>
        </patternFill>
      </fill>
      <alignment horizontal="right"/>
    </dxf>
  </rfmt>
  <rfmt sheetId="1" sqref="T147" start="0" length="0">
    <dxf>
      <font>
        <b/>
        <sz val="12"/>
        <color auto="1"/>
      </font>
      <numFmt numFmtId="0" formatCode="General"/>
    </dxf>
  </rfmt>
  <rfmt sheetId="1" sqref="U147" start="0" length="0">
    <dxf>
      <font>
        <b/>
        <sz val="12"/>
        <color auto="1"/>
      </font>
      <numFmt numFmtId="0" formatCode="General"/>
    </dxf>
  </rfmt>
  <rfmt sheetId="1" s="1" sqref="W147" start="0" length="0">
    <dxf>
      <font>
        <b/>
        <sz val="12"/>
        <color auto="1"/>
        <name val="Calibri"/>
        <family val="2"/>
        <charset val="238"/>
        <scheme val="minor"/>
      </font>
      <numFmt numFmtId="0" formatCode="General"/>
    </dxf>
  </rfmt>
  <rfmt sheetId="1" sqref="X147" start="0" length="0">
    <dxf>
      <font>
        <b/>
        <sz val="12"/>
        <color auto="1"/>
      </font>
      <alignment horizontal="right"/>
      <border outline="0">
        <left style="thin">
          <color indexed="64"/>
        </left>
      </border>
    </dxf>
  </rfmt>
  <rfmt sheetId="1" sqref="Y147" start="0" length="0">
    <dxf>
      <font>
        <b/>
        <sz val="12"/>
        <color auto="1"/>
      </font>
      <numFmt numFmtId="0" formatCode="General"/>
      <alignment horizontal="right"/>
    </dxf>
  </rfmt>
  <rfmt sheetId="1" sqref="Z147" start="0" length="0">
    <dxf>
      <font>
        <b/>
        <sz val="12"/>
        <color auto="1"/>
      </font>
      <numFmt numFmtId="4" formatCode="#,##0.00"/>
      <alignment horizontal="right"/>
    </dxf>
  </rfmt>
  <rfmt sheetId="1" sqref="AA147" start="0" length="0">
    <dxf>
      <font>
        <b/>
        <sz val="12"/>
        <color auto="1"/>
      </font>
    </dxf>
  </rfmt>
  <rfmt sheetId="1" s="1" sqref="AB147" start="0" length="0">
    <dxf>
      <font>
        <sz val="12"/>
        <color auto="1"/>
        <name val="Calibri"/>
        <family val="2"/>
        <charset val="238"/>
        <scheme val="minor"/>
      </font>
      <numFmt numFmtId="165" formatCode="#,##0.00_ ;\-#,##0.00\ "/>
      <alignment horizontal="right"/>
    </dxf>
  </rfmt>
  <rfmt sheetId="1" sqref="AC147" start="0" length="0">
    <dxf>
      <font>
        <b/>
        <sz val="12"/>
        <color auto="1"/>
      </font>
      <alignment horizontal="right"/>
    </dxf>
  </rfmt>
  <rfmt sheetId="1" sqref="AD147" start="0" length="0">
    <dxf>
      <font>
        <b/>
        <sz val="12"/>
        <color auto="1"/>
      </font>
      <numFmt numFmtId="0" formatCode="General"/>
    </dxf>
  </rfmt>
  <rfmt sheetId="1" sqref="AF147" start="0" length="0">
    <dxf>
      <font>
        <b/>
        <sz val="12"/>
        <color auto="1"/>
      </font>
      <numFmt numFmtId="3" formatCode="#,##0"/>
      <fill>
        <patternFill patternType="none">
          <bgColor indexed="65"/>
        </patternFill>
      </fill>
      <alignment horizontal="right"/>
      <border outline="0">
        <left style="thin">
          <color indexed="64"/>
        </left>
      </border>
    </dxf>
  </rfmt>
  <rfmt sheetId="1" sqref="AH147" start="0" length="0">
    <dxf>
      <font>
        <sz val="12"/>
        <color auto="1"/>
      </font>
      <numFmt numFmtId="3" formatCode="#,##0"/>
      <fill>
        <patternFill patternType="none">
          <bgColor indexed="65"/>
        </patternFill>
      </fill>
      <alignment horizontal="right"/>
      <border outline="0">
        <left style="thin">
          <color indexed="64"/>
        </left>
      </border>
    </dxf>
  </rfmt>
  <rfmt sheetId="1" sqref="AJ147" start="0" length="0">
    <dxf>
      <numFmt numFmtId="3" formatCode="#,##0"/>
    </dxf>
  </rfmt>
  <rfmt sheetId="1" sqref="AK147" start="0" length="0">
    <dxf>
      <numFmt numFmtId="3" formatCode="#,##0"/>
    </dxf>
  </rfmt>
  <rcc rId="4122" sId="1" odxf="1" dxf="1">
    <nc r="A145">
      <v>4</v>
    </nc>
    <ndxf>
      <font>
        <b val="0"/>
        <sz val="12"/>
        <color auto="1"/>
      </font>
      <fill>
        <patternFill patternType="solid">
          <bgColor theme="0"/>
        </patternFill>
      </fill>
      <border outline="0">
        <left/>
      </border>
    </ndxf>
  </rcc>
  <rcc rId="4123" sId="1" odxf="1" dxf="1">
    <nc r="B145">
      <v>125256</v>
    </nc>
    <ndxf>
      <font>
        <b val="0"/>
        <sz val="12"/>
        <color auto="1"/>
      </font>
    </ndxf>
  </rcc>
  <rfmt sheetId="1" sqref="C145" start="0" length="0">
    <dxf>
      <border outline="0">
        <left/>
      </border>
    </dxf>
  </rfmt>
  <rfmt sheetId="1" sqref="D145" start="0" length="0">
    <dxf>
      <font>
        <b val="0"/>
        <sz val="12"/>
        <color auto="1"/>
      </font>
      <border outline="0">
        <left/>
      </border>
    </dxf>
  </rfmt>
  <rfmt sheetId="1" sqref="E145" start="0" length="0">
    <dxf>
      <font>
        <b val="0"/>
        <sz val="12"/>
        <color auto="1"/>
      </font>
    </dxf>
  </rfmt>
  <rfmt sheetId="1" sqref="F145" start="0" length="0">
    <dxf>
      <font>
        <b val="0"/>
        <sz val="12"/>
        <color auto="1"/>
      </font>
      <alignment horizontal="general"/>
    </dxf>
  </rfmt>
  <rfmt sheetId="1" sqref="G145" start="0" length="0">
    <dxf>
      <font>
        <b val="0"/>
        <sz val="12"/>
        <color auto="1"/>
      </font>
    </dxf>
  </rfmt>
  <rfmt sheetId="1" sqref="H145" start="0" length="0">
    <dxf>
      <font>
        <b val="0"/>
        <sz val="12"/>
        <color auto="1"/>
        <charset val="1"/>
      </font>
    </dxf>
  </rfmt>
  <rfmt sheetId="1" sqref="I145" start="0" length="0">
    <dxf>
      <font>
        <b val="0"/>
        <sz val="12"/>
        <color auto="1"/>
      </font>
    </dxf>
  </rfmt>
  <rfmt sheetId="1" sqref="J145" start="0" length="0">
    <dxf>
      <font>
        <b val="0"/>
        <sz val="12"/>
        <color auto="1"/>
      </font>
      <alignment horizontal="justify" vertical="top"/>
    </dxf>
  </rfmt>
  <rfmt sheetId="1" sqref="K145" start="0" length="0">
    <dxf>
      <numFmt numFmtId="0" formatCode="General"/>
      <fill>
        <patternFill patternType="none">
          <bgColor indexed="65"/>
        </patternFill>
      </fill>
      <border outline="0">
        <left style="medium">
          <color indexed="64"/>
        </left>
      </border>
    </dxf>
  </rfmt>
  <rfmt sheetId="1" sqref="L145" start="0" length="0">
    <dxf>
      <font>
        <b val="0"/>
        <sz val="12"/>
        <color auto="1"/>
      </font>
      <fill>
        <patternFill patternType="solid">
          <bgColor theme="0"/>
        </patternFill>
      </fill>
      <border outline="0">
        <left/>
      </border>
    </dxf>
  </rfmt>
  <rcc rId="4124" sId="1">
    <nc r="M145">
      <f>S145/AE145*100</f>
    </nc>
  </rcc>
  <rfmt sheetId="1" sqref="N145" start="0" length="0">
    <dxf>
      <font>
        <b val="0"/>
        <sz val="12"/>
        <color auto="1"/>
      </font>
      <fill>
        <patternFill patternType="solid">
          <bgColor theme="0"/>
        </patternFill>
      </fill>
      <border outline="0">
        <left/>
      </border>
    </dxf>
  </rfmt>
  <rfmt sheetId="1" sqref="O145" start="0" length="0">
    <dxf>
      <font>
        <b val="0"/>
        <sz val="12"/>
        <color auto="1"/>
      </font>
    </dxf>
  </rfmt>
  <rfmt sheetId="1" sqref="P145" start="0" length="0">
    <dxf>
      <font>
        <b val="0"/>
        <sz val="12"/>
        <color auto="1"/>
      </font>
      <fill>
        <patternFill patternType="solid">
          <bgColor theme="0"/>
        </patternFill>
      </fill>
    </dxf>
  </rfmt>
  <rfmt sheetId="1" sqref="Q145" start="0" length="0">
    <dxf>
      <font>
        <b val="0"/>
        <sz val="10"/>
        <color auto="1"/>
        <charset val="1"/>
      </font>
      <border outline="0">
        <left/>
      </border>
    </dxf>
  </rfmt>
  <rfmt sheetId="1" sqref="R145" start="0" length="0">
    <dxf>
      <font>
        <b val="0"/>
        <sz val="12"/>
        <color auto="1"/>
        <charset val="1"/>
      </font>
    </dxf>
  </rfmt>
  <rcc rId="4125" sId="1" odxf="1" s="1" dxf="1">
    <nc r="S145">
      <f>T145+U145</f>
    </nc>
    <ndxf>
      <font>
        <sz val="12"/>
        <color auto="1"/>
        <name val="Calibri"/>
        <family val="2"/>
        <charset val="238"/>
        <scheme val="minor"/>
      </font>
      <numFmt numFmtId="35" formatCode="_-* #,##0.00\ _l_e_i_-;\-* #,##0.00\ _l_e_i_-;_-* &quot;-&quot;??\ _l_e_i_-;_-@_-"/>
      <fill>
        <patternFill patternType="solid">
          <bgColor theme="0"/>
        </patternFill>
      </fill>
      <alignment horizontal="center"/>
    </ndxf>
  </rcc>
  <rfmt sheetId="1" sqref="T145" start="0" length="0">
    <dxf>
      <font>
        <b val="0"/>
        <sz val="12"/>
        <color auto="1"/>
      </font>
      <numFmt numFmtId="4" formatCode="#,##0.00"/>
    </dxf>
  </rfmt>
  <rfmt sheetId="1" sqref="U145" start="0" length="0">
    <dxf>
      <font>
        <b val="0"/>
        <sz val="12"/>
        <color auto="1"/>
      </font>
      <numFmt numFmtId="4" formatCode="#,##0.00"/>
    </dxf>
  </rfmt>
  <rcc rId="4126" sId="1">
    <nc r="V145">
      <f>W145+X145</f>
    </nc>
  </rcc>
  <rfmt sheetId="1" s="1" sqref="W145" start="0" length="0">
    <dxf>
      <font>
        <b val="0"/>
        <sz val="12"/>
        <color auto="1"/>
        <name val="Calibri"/>
        <family val="2"/>
        <charset val="238"/>
        <scheme val="minor"/>
      </font>
      <numFmt numFmtId="165" formatCode="#,##0.00_ ;\-#,##0.00\ "/>
    </dxf>
  </rfmt>
  <rfmt sheetId="1" sqref="X145" start="0" length="0">
    <dxf>
      <font>
        <b val="0"/>
        <sz val="12"/>
        <color auto="1"/>
      </font>
      <alignment horizontal="center"/>
      <border outline="0">
        <left/>
      </border>
    </dxf>
  </rfmt>
  <rfmt sheetId="1" sqref="Y145" start="0" length="0">
    <dxf>
      <font>
        <b val="0"/>
        <sz val="12"/>
        <color auto="1"/>
      </font>
      <numFmt numFmtId="4" formatCode="#,##0.00"/>
      <alignment horizontal="center"/>
    </dxf>
  </rfmt>
  <rfmt sheetId="1" sqref="Z145" start="0" length="0">
    <dxf>
      <font>
        <b val="0"/>
        <sz val="12"/>
        <color auto="1"/>
      </font>
      <numFmt numFmtId="35" formatCode="_-* #,##0.00\ _l_e_i_-;\-* #,##0.00\ _l_e_i_-;_-* &quot;-&quot;??\ _l_e_i_-;_-@_-"/>
      <alignment horizontal="center"/>
    </dxf>
  </rfmt>
  <rfmt sheetId="1" sqref="AA145" start="0" length="0">
    <dxf>
      <font>
        <b val="0"/>
        <sz val="12"/>
        <color auto="1"/>
      </font>
    </dxf>
  </rfmt>
  <rcc rId="4127" sId="1" odxf="1" s="1" dxf="1">
    <nc r="AB145">
      <f>AC145+AD145</f>
    </nc>
    <ndxf>
      <font>
        <sz val="12"/>
        <color auto="1"/>
        <name val="Calibri"/>
        <family val="2"/>
        <charset val="1"/>
        <scheme val="minor"/>
      </font>
      <numFmt numFmtId="0" formatCode="General"/>
      <alignment horizontal="center"/>
    </ndxf>
  </rcc>
  <rfmt sheetId="1" sqref="AC145" start="0" length="0">
    <dxf>
      <font>
        <b val="0"/>
        <sz val="12"/>
        <color auto="1"/>
      </font>
      <alignment horizontal="center"/>
    </dxf>
  </rfmt>
  <rfmt sheetId="1" sqref="AD145" start="0" length="0">
    <dxf>
      <font>
        <b val="0"/>
        <sz val="12"/>
        <color auto="1"/>
      </font>
      <numFmt numFmtId="4" formatCode="#,##0.00"/>
    </dxf>
  </rfmt>
  <rcc rId="4128" sId="1">
    <nc r="AE145">
      <f>S145+V145+Y145+AB145</f>
    </nc>
  </rcc>
  <rfmt sheetId="1" sqref="AF145" start="0" length="0">
    <dxf>
      <font>
        <b val="0"/>
        <sz val="12"/>
        <color auto="1"/>
      </font>
      <numFmt numFmtId="0" formatCode="General"/>
      <fill>
        <patternFill patternType="solid">
          <bgColor theme="0"/>
        </patternFill>
      </fill>
      <alignment horizontal="center"/>
      <border outline="0">
        <left/>
      </border>
    </dxf>
  </rfmt>
  <rcc rId="4129" sId="1">
    <nc r="AG145">
      <f>AE145+AF145</f>
    </nc>
  </rcc>
  <rfmt sheetId="1" sqref="AH145" start="0" length="0">
    <dxf>
      <font>
        <sz val="12"/>
        <color auto="1"/>
      </font>
      <numFmt numFmtId="0" formatCode="General"/>
      <fill>
        <patternFill patternType="solid">
          <bgColor theme="0"/>
        </patternFill>
      </fill>
      <alignment horizontal="center"/>
      <border outline="0">
        <left/>
      </border>
    </dxf>
  </rfmt>
  <rfmt sheetId="1" sqref="AJ145" start="0" length="0">
    <dxf>
      <numFmt numFmtId="4" formatCode="#,##0.00"/>
    </dxf>
  </rfmt>
  <rfmt sheetId="1" sqref="AK145" start="0" length="0">
    <dxf>
      <numFmt numFmtId="4" formatCode="#,##0.00"/>
    </dxf>
  </rfmt>
  <rfmt sheetId="1" sqref="A146" start="0" length="0">
    <dxf>
      <font>
        <b val="0"/>
        <sz val="12"/>
        <color auto="1"/>
      </font>
      <fill>
        <patternFill patternType="solid">
          <bgColor theme="0"/>
        </patternFill>
      </fill>
      <border outline="0">
        <left/>
      </border>
    </dxf>
  </rfmt>
  <rfmt sheetId="1" sqref="B146" start="0" length="0">
    <dxf>
      <font>
        <b val="0"/>
        <sz val="12"/>
        <color auto="1"/>
      </font>
    </dxf>
  </rfmt>
  <rfmt sheetId="1" sqref="C146" start="0" length="0">
    <dxf>
      <border outline="0">
        <left/>
      </border>
    </dxf>
  </rfmt>
  <rfmt sheetId="1" sqref="D146" start="0" length="0">
    <dxf>
      <font>
        <b val="0"/>
        <sz val="12"/>
        <color auto="1"/>
      </font>
      <border outline="0">
        <left/>
      </border>
    </dxf>
  </rfmt>
  <rfmt sheetId="1" sqref="E146" start="0" length="0">
    <dxf>
      <font>
        <b val="0"/>
        <sz val="12"/>
        <color auto="1"/>
      </font>
    </dxf>
  </rfmt>
  <rfmt sheetId="1" sqref="F146" start="0" length="0">
    <dxf>
      <font>
        <b val="0"/>
        <sz val="12"/>
        <color auto="1"/>
      </font>
      <alignment horizontal="general"/>
    </dxf>
  </rfmt>
  <rfmt sheetId="1" sqref="G146" start="0" length="0">
    <dxf>
      <font>
        <b val="0"/>
        <sz val="12"/>
        <color auto="1"/>
      </font>
    </dxf>
  </rfmt>
  <rfmt sheetId="1" sqref="H146" start="0" length="0">
    <dxf>
      <font>
        <b val="0"/>
        <sz val="12"/>
        <color auto="1"/>
        <charset val="1"/>
      </font>
    </dxf>
  </rfmt>
  <rfmt sheetId="1" sqref="I146" start="0" length="0">
    <dxf>
      <font>
        <b val="0"/>
        <sz val="12"/>
        <color auto="1"/>
      </font>
    </dxf>
  </rfmt>
  <rfmt sheetId="1" sqref="J146" start="0" length="0">
    <dxf>
      <font>
        <b val="0"/>
        <sz val="12"/>
        <color auto="1"/>
      </font>
      <alignment horizontal="justify" vertical="top"/>
    </dxf>
  </rfmt>
  <rfmt sheetId="1" sqref="K146" start="0" length="0">
    <dxf>
      <numFmt numFmtId="0" formatCode="General"/>
      <fill>
        <patternFill patternType="none">
          <bgColor indexed="65"/>
        </patternFill>
      </fill>
      <border outline="0">
        <left style="medium">
          <color indexed="64"/>
        </left>
      </border>
    </dxf>
  </rfmt>
  <rfmt sheetId="1" sqref="L146" start="0" length="0">
    <dxf>
      <font>
        <b val="0"/>
        <sz val="12"/>
        <color auto="1"/>
      </font>
      <fill>
        <patternFill patternType="solid">
          <bgColor theme="0"/>
        </patternFill>
      </fill>
      <border outline="0">
        <left/>
      </border>
    </dxf>
  </rfmt>
  <rcc rId="4130" sId="1">
    <nc r="M146">
      <f>S146/AE146*100</f>
    </nc>
  </rcc>
  <rfmt sheetId="1" sqref="N146" start="0" length="0">
    <dxf>
      <font>
        <b val="0"/>
        <sz val="12"/>
        <color auto="1"/>
      </font>
      <fill>
        <patternFill patternType="solid">
          <bgColor theme="0"/>
        </patternFill>
      </fill>
      <border outline="0">
        <left/>
      </border>
    </dxf>
  </rfmt>
  <rfmt sheetId="1" sqref="O146" start="0" length="0">
    <dxf>
      <font>
        <b val="0"/>
        <sz val="12"/>
        <color auto="1"/>
      </font>
    </dxf>
  </rfmt>
  <rfmt sheetId="1" sqref="P146" start="0" length="0">
    <dxf>
      <font>
        <b val="0"/>
        <sz val="12"/>
        <color auto="1"/>
      </font>
      <fill>
        <patternFill patternType="solid">
          <bgColor theme="0"/>
        </patternFill>
      </fill>
    </dxf>
  </rfmt>
  <rfmt sheetId="1" sqref="Q146" start="0" length="0">
    <dxf>
      <font>
        <b val="0"/>
        <sz val="10"/>
        <color auto="1"/>
        <charset val="1"/>
      </font>
      <border outline="0">
        <left/>
      </border>
    </dxf>
  </rfmt>
  <rfmt sheetId="1" sqref="R146" start="0" length="0">
    <dxf>
      <font>
        <b val="0"/>
        <sz val="12"/>
        <color auto="1"/>
        <charset val="1"/>
      </font>
    </dxf>
  </rfmt>
  <rcc rId="4131" sId="1" odxf="1" s="1" dxf="1">
    <nc r="S146">
      <f>T146+U146</f>
    </nc>
    <ndxf>
      <font>
        <sz val="12"/>
        <color auto="1"/>
        <name val="Calibri"/>
        <family val="2"/>
        <charset val="238"/>
        <scheme val="minor"/>
      </font>
      <numFmt numFmtId="35" formatCode="_-* #,##0.00\ _l_e_i_-;\-* #,##0.00\ _l_e_i_-;_-* &quot;-&quot;??\ _l_e_i_-;_-@_-"/>
      <fill>
        <patternFill patternType="solid">
          <bgColor theme="0"/>
        </patternFill>
      </fill>
      <alignment horizontal="center"/>
    </ndxf>
  </rcc>
  <rfmt sheetId="1" sqref="T146" start="0" length="0">
    <dxf>
      <font>
        <b val="0"/>
        <sz val="12"/>
        <color auto="1"/>
      </font>
      <numFmt numFmtId="4" formatCode="#,##0.00"/>
    </dxf>
  </rfmt>
  <rfmt sheetId="1" sqref="U146" start="0" length="0">
    <dxf>
      <font>
        <b val="0"/>
        <sz val="12"/>
        <color auto="1"/>
      </font>
      <numFmt numFmtId="4" formatCode="#,##0.00"/>
    </dxf>
  </rfmt>
  <rcc rId="4132" sId="1">
    <nc r="V146">
      <f>W146+X146</f>
    </nc>
  </rcc>
  <rfmt sheetId="1" s="1" sqref="W146" start="0" length="0">
    <dxf>
      <font>
        <b val="0"/>
        <sz val="12"/>
        <color auto="1"/>
        <name val="Calibri"/>
        <family val="2"/>
        <charset val="238"/>
        <scheme val="minor"/>
      </font>
      <numFmt numFmtId="165" formatCode="#,##0.00_ ;\-#,##0.00\ "/>
    </dxf>
  </rfmt>
  <rfmt sheetId="1" sqref="X146" start="0" length="0">
    <dxf>
      <font>
        <b val="0"/>
        <sz val="12"/>
        <color auto="1"/>
      </font>
      <alignment horizontal="center"/>
      <border outline="0">
        <left/>
      </border>
    </dxf>
  </rfmt>
  <rfmt sheetId="1" sqref="Y146" start="0" length="0">
    <dxf>
      <font>
        <b val="0"/>
        <sz val="12"/>
        <color auto="1"/>
      </font>
      <numFmt numFmtId="4" formatCode="#,##0.00"/>
      <alignment horizontal="center"/>
    </dxf>
  </rfmt>
  <rfmt sheetId="1" sqref="Z146" start="0" length="0">
    <dxf>
      <font>
        <b val="0"/>
        <sz val="12"/>
        <color auto="1"/>
      </font>
      <numFmt numFmtId="35" formatCode="_-* #,##0.00\ _l_e_i_-;\-* #,##0.00\ _l_e_i_-;_-* &quot;-&quot;??\ _l_e_i_-;_-@_-"/>
      <alignment horizontal="center"/>
    </dxf>
  </rfmt>
  <rfmt sheetId="1" sqref="AA146" start="0" length="0">
    <dxf>
      <font>
        <b val="0"/>
        <sz val="12"/>
        <color auto="1"/>
      </font>
    </dxf>
  </rfmt>
  <rcc rId="4133" sId="1" odxf="1" s="1" dxf="1">
    <nc r="AB146">
      <f>AC146+AD146</f>
    </nc>
    <ndxf>
      <font>
        <sz val="12"/>
        <color auto="1"/>
        <name val="Calibri"/>
        <family val="2"/>
        <charset val="1"/>
        <scheme val="minor"/>
      </font>
      <numFmt numFmtId="0" formatCode="General"/>
      <alignment horizontal="center"/>
    </ndxf>
  </rcc>
  <rfmt sheetId="1" sqref="AC146" start="0" length="0">
    <dxf>
      <font>
        <b val="0"/>
        <sz val="12"/>
        <color auto="1"/>
      </font>
      <alignment horizontal="center"/>
    </dxf>
  </rfmt>
  <rfmt sheetId="1" sqref="AD146" start="0" length="0">
    <dxf>
      <font>
        <b val="0"/>
        <sz val="12"/>
        <color auto="1"/>
      </font>
      <numFmt numFmtId="4" formatCode="#,##0.00"/>
    </dxf>
  </rfmt>
  <rcc rId="4134" sId="1">
    <nc r="AE146">
      <f>S146+V146+Y146+AB146</f>
    </nc>
  </rcc>
  <rfmt sheetId="1" sqref="AF146" start="0" length="0">
    <dxf>
      <font>
        <b val="0"/>
        <sz val="12"/>
        <color auto="1"/>
      </font>
      <numFmt numFmtId="0" formatCode="General"/>
      <fill>
        <patternFill patternType="solid">
          <bgColor theme="0"/>
        </patternFill>
      </fill>
      <alignment horizontal="center"/>
      <border outline="0">
        <left/>
      </border>
    </dxf>
  </rfmt>
  <rcc rId="4135" sId="1">
    <nc r="AG146">
      <f>AE146+AF146</f>
    </nc>
  </rcc>
  <rfmt sheetId="1" sqref="AH146" start="0" length="0">
    <dxf>
      <font>
        <sz val="12"/>
        <color auto="1"/>
      </font>
      <numFmt numFmtId="0" formatCode="General"/>
      <fill>
        <patternFill patternType="solid">
          <bgColor theme="0"/>
        </patternFill>
      </fill>
      <alignment horizontal="center"/>
      <border outline="0">
        <left/>
      </border>
    </dxf>
  </rfmt>
  <rfmt sheetId="1" sqref="AJ146" start="0" length="0">
    <dxf>
      <numFmt numFmtId="4" formatCode="#,##0.00"/>
    </dxf>
  </rfmt>
  <rfmt sheetId="1" sqref="AK146" start="0" length="0">
    <dxf>
      <numFmt numFmtId="4" formatCode="#,##0.00"/>
    </dxf>
  </rfmt>
  <rfmt sheetId="1" sqref="A147" start="0" length="0">
    <dxf>
      <font>
        <b val="0"/>
        <sz val="12"/>
        <color auto="1"/>
      </font>
      <fill>
        <patternFill patternType="solid">
          <bgColor theme="0"/>
        </patternFill>
      </fill>
      <border outline="0">
        <left/>
      </border>
    </dxf>
  </rfmt>
  <rfmt sheetId="1" sqref="B147" start="0" length="0">
    <dxf>
      <font>
        <b val="0"/>
        <sz val="12"/>
        <color auto="1"/>
      </font>
    </dxf>
  </rfmt>
  <rfmt sheetId="1" sqref="C147" start="0" length="0">
    <dxf>
      <border outline="0">
        <left/>
      </border>
    </dxf>
  </rfmt>
  <rfmt sheetId="1" sqref="D147" start="0" length="0">
    <dxf>
      <font>
        <b val="0"/>
        <sz val="12"/>
        <color auto="1"/>
      </font>
      <border outline="0">
        <left/>
      </border>
    </dxf>
  </rfmt>
  <rfmt sheetId="1" sqref="E147" start="0" length="0">
    <dxf>
      <font>
        <b val="0"/>
        <sz val="12"/>
        <color auto="1"/>
      </font>
    </dxf>
  </rfmt>
  <rfmt sheetId="1" sqref="F147" start="0" length="0">
    <dxf>
      <font>
        <b val="0"/>
        <sz val="12"/>
        <color auto="1"/>
      </font>
      <alignment horizontal="general"/>
    </dxf>
  </rfmt>
  <rfmt sheetId="1" sqref="G147" start="0" length="0">
    <dxf>
      <font>
        <b val="0"/>
        <sz val="12"/>
        <color auto="1"/>
      </font>
    </dxf>
  </rfmt>
  <rfmt sheetId="1" sqref="H147" start="0" length="0">
    <dxf>
      <font>
        <b val="0"/>
        <sz val="12"/>
        <color auto="1"/>
        <charset val="1"/>
      </font>
    </dxf>
  </rfmt>
  <rfmt sheetId="1" sqref="I147" start="0" length="0">
    <dxf>
      <font>
        <b val="0"/>
        <sz val="12"/>
        <color auto="1"/>
      </font>
    </dxf>
  </rfmt>
  <rfmt sheetId="1" sqref="J147" start="0" length="0">
    <dxf>
      <font>
        <b val="0"/>
        <sz val="12"/>
        <color auto="1"/>
      </font>
      <alignment horizontal="justify" vertical="top"/>
    </dxf>
  </rfmt>
  <rfmt sheetId="1" sqref="K147" start="0" length="0">
    <dxf>
      <numFmt numFmtId="0" formatCode="General"/>
      <fill>
        <patternFill patternType="none">
          <bgColor indexed="65"/>
        </patternFill>
      </fill>
      <border outline="0">
        <left style="medium">
          <color indexed="64"/>
        </left>
      </border>
    </dxf>
  </rfmt>
  <rfmt sheetId="1" sqref="L147" start="0" length="0">
    <dxf>
      <font>
        <b val="0"/>
        <sz val="12"/>
        <color auto="1"/>
      </font>
      <fill>
        <patternFill patternType="solid">
          <bgColor theme="0"/>
        </patternFill>
      </fill>
      <border outline="0">
        <left/>
      </border>
    </dxf>
  </rfmt>
  <rcc rId="4136" sId="1">
    <nc r="M147">
      <f>S147/AE147*100</f>
    </nc>
  </rcc>
  <rfmt sheetId="1" sqref="N147" start="0" length="0">
    <dxf>
      <font>
        <b val="0"/>
        <sz val="12"/>
        <color auto="1"/>
      </font>
      <fill>
        <patternFill patternType="solid">
          <bgColor theme="0"/>
        </patternFill>
      </fill>
      <border outline="0">
        <left/>
      </border>
    </dxf>
  </rfmt>
  <rfmt sheetId="1" sqref="O147" start="0" length="0">
    <dxf>
      <font>
        <b val="0"/>
        <sz val="12"/>
        <color auto="1"/>
      </font>
    </dxf>
  </rfmt>
  <rfmt sheetId="1" sqref="P147" start="0" length="0">
    <dxf>
      <font>
        <b val="0"/>
        <sz val="12"/>
        <color auto="1"/>
      </font>
      <fill>
        <patternFill patternType="solid">
          <bgColor theme="0"/>
        </patternFill>
      </fill>
    </dxf>
  </rfmt>
  <rfmt sheetId="1" sqref="Q147" start="0" length="0">
    <dxf>
      <font>
        <b val="0"/>
        <sz val="10"/>
        <color auto="1"/>
        <charset val="1"/>
      </font>
      <border outline="0">
        <left/>
      </border>
    </dxf>
  </rfmt>
  <rfmt sheetId="1" sqref="R147" start="0" length="0">
    <dxf>
      <font>
        <b val="0"/>
        <sz val="12"/>
        <color auto="1"/>
        <charset val="1"/>
      </font>
    </dxf>
  </rfmt>
  <rcc rId="4137" sId="1" odxf="1" s="1" dxf="1">
    <nc r="S147">
      <f>T147+U147</f>
    </nc>
    <ndxf>
      <font>
        <sz val="12"/>
        <color auto="1"/>
        <name val="Calibri"/>
        <family val="2"/>
        <charset val="238"/>
        <scheme val="minor"/>
      </font>
      <numFmt numFmtId="35" formatCode="_-* #,##0.00\ _l_e_i_-;\-* #,##0.00\ _l_e_i_-;_-* &quot;-&quot;??\ _l_e_i_-;_-@_-"/>
      <fill>
        <patternFill patternType="solid">
          <bgColor theme="0"/>
        </patternFill>
      </fill>
      <alignment horizontal="center"/>
    </ndxf>
  </rcc>
  <rfmt sheetId="1" sqref="T147" start="0" length="0">
    <dxf>
      <font>
        <b val="0"/>
        <sz val="12"/>
        <color auto="1"/>
      </font>
      <numFmt numFmtId="4" formatCode="#,##0.00"/>
    </dxf>
  </rfmt>
  <rfmt sheetId="1" sqref="U147" start="0" length="0">
    <dxf>
      <font>
        <b val="0"/>
        <sz val="12"/>
        <color auto="1"/>
      </font>
      <numFmt numFmtId="4" formatCode="#,##0.00"/>
    </dxf>
  </rfmt>
  <rcc rId="4138" sId="1">
    <nc r="V147">
      <f>W147+X147</f>
    </nc>
  </rcc>
  <rfmt sheetId="1" s="1" sqref="W147" start="0" length="0">
    <dxf>
      <font>
        <b val="0"/>
        <sz val="12"/>
        <color auto="1"/>
        <name val="Calibri"/>
        <family val="2"/>
        <charset val="238"/>
        <scheme val="minor"/>
      </font>
      <numFmt numFmtId="165" formatCode="#,##0.00_ ;\-#,##0.00\ "/>
    </dxf>
  </rfmt>
  <rfmt sheetId="1" sqref="X147" start="0" length="0">
    <dxf>
      <font>
        <b val="0"/>
        <sz val="12"/>
        <color auto="1"/>
      </font>
      <alignment horizontal="center"/>
      <border outline="0">
        <left/>
      </border>
    </dxf>
  </rfmt>
  <rfmt sheetId="1" sqref="Y147" start="0" length="0">
    <dxf>
      <font>
        <b val="0"/>
        <sz val="12"/>
        <color auto="1"/>
      </font>
      <numFmt numFmtId="4" formatCode="#,##0.00"/>
      <alignment horizontal="center"/>
    </dxf>
  </rfmt>
  <rfmt sheetId="1" sqref="Z147" start="0" length="0">
    <dxf>
      <font>
        <b val="0"/>
        <sz val="12"/>
        <color auto="1"/>
      </font>
      <numFmt numFmtId="35" formatCode="_-* #,##0.00\ _l_e_i_-;\-* #,##0.00\ _l_e_i_-;_-* &quot;-&quot;??\ _l_e_i_-;_-@_-"/>
      <alignment horizontal="center"/>
    </dxf>
  </rfmt>
  <rfmt sheetId="1" sqref="AA147" start="0" length="0">
    <dxf>
      <font>
        <b val="0"/>
        <sz val="12"/>
        <color auto="1"/>
      </font>
    </dxf>
  </rfmt>
  <rcc rId="4139" sId="1" odxf="1" s="1" dxf="1">
    <nc r="AB147">
      <f>AC147+AD147</f>
    </nc>
    <ndxf>
      <font>
        <sz val="12"/>
        <color auto="1"/>
        <name val="Calibri"/>
        <family val="2"/>
        <charset val="1"/>
        <scheme val="minor"/>
      </font>
      <numFmt numFmtId="0" formatCode="General"/>
      <alignment horizontal="center"/>
    </ndxf>
  </rcc>
  <rfmt sheetId="1" sqref="AC147" start="0" length="0">
    <dxf>
      <font>
        <b val="0"/>
        <sz val="12"/>
        <color auto="1"/>
      </font>
      <alignment horizontal="center"/>
    </dxf>
  </rfmt>
  <rfmt sheetId="1" sqref="AD147" start="0" length="0">
    <dxf>
      <font>
        <b val="0"/>
        <sz val="12"/>
        <color auto="1"/>
      </font>
      <numFmt numFmtId="4" formatCode="#,##0.00"/>
    </dxf>
  </rfmt>
  <rcc rId="4140" sId="1">
    <nc r="AE147">
      <f>S147+V147+Y147+AB147</f>
    </nc>
  </rcc>
  <rfmt sheetId="1" sqref="AF147" start="0" length="0">
    <dxf>
      <font>
        <b val="0"/>
        <sz val="12"/>
        <color auto="1"/>
      </font>
      <numFmt numFmtId="0" formatCode="General"/>
      <fill>
        <patternFill patternType="solid">
          <bgColor theme="0"/>
        </patternFill>
      </fill>
      <alignment horizontal="center"/>
      <border outline="0">
        <left/>
      </border>
    </dxf>
  </rfmt>
  <rcc rId="4141" sId="1">
    <nc r="AG147">
      <f>AE147+AF147</f>
    </nc>
  </rcc>
  <rfmt sheetId="1" sqref="AH147" start="0" length="0">
    <dxf>
      <font>
        <sz val="12"/>
        <color auto="1"/>
      </font>
      <numFmt numFmtId="0" formatCode="General"/>
      <fill>
        <patternFill patternType="solid">
          <bgColor theme="0"/>
        </patternFill>
      </fill>
      <alignment horizontal="center"/>
      <border outline="0">
        <left/>
      </border>
    </dxf>
  </rfmt>
  <rfmt sheetId="1" sqref="AJ147" start="0" length="0">
    <dxf>
      <numFmt numFmtId="4" formatCode="#,##0.00"/>
    </dxf>
  </rfmt>
  <rfmt sheetId="1" sqref="AK147" start="0" length="0">
    <dxf>
      <numFmt numFmtId="4" formatCode="#,##0.00"/>
    </dxf>
  </rfmt>
  <rfmt sheetId="1" sqref="A148" start="0" length="0">
    <dxf>
      <font>
        <b val="0"/>
        <sz val="12"/>
        <color auto="1"/>
      </font>
      <fill>
        <patternFill patternType="solid">
          <bgColor theme="0"/>
        </patternFill>
      </fill>
      <border outline="0">
        <left/>
      </border>
    </dxf>
  </rfmt>
  <rfmt sheetId="1" sqref="B148" start="0" length="0">
    <dxf>
      <font>
        <b val="0"/>
        <sz val="12"/>
        <color auto="1"/>
      </font>
    </dxf>
  </rfmt>
  <rfmt sheetId="1" sqref="C148" start="0" length="0">
    <dxf>
      <border outline="0">
        <left/>
      </border>
    </dxf>
  </rfmt>
  <rfmt sheetId="1" sqref="D148" start="0" length="0">
    <dxf>
      <font>
        <b val="0"/>
        <sz val="12"/>
        <color auto="1"/>
      </font>
      <border outline="0">
        <left/>
      </border>
    </dxf>
  </rfmt>
  <rfmt sheetId="1" sqref="E148" start="0" length="0">
    <dxf>
      <font>
        <b val="0"/>
        <sz val="12"/>
        <color auto="1"/>
      </font>
    </dxf>
  </rfmt>
  <rfmt sheetId="1" sqref="F148" start="0" length="0">
    <dxf>
      <font>
        <b val="0"/>
        <sz val="12"/>
        <color auto="1"/>
      </font>
      <alignment horizontal="general"/>
    </dxf>
  </rfmt>
  <rfmt sheetId="1" sqref="G148" start="0" length="0">
    <dxf>
      <font>
        <b val="0"/>
        <sz val="12"/>
        <color auto="1"/>
      </font>
    </dxf>
  </rfmt>
  <rfmt sheetId="1" sqref="H148" start="0" length="0">
    <dxf>
      <font>
        <b val="0"/>
        <sz val="12"/>
        <color auto="1"/>
        <charset val="1"/>
      </font>
    </dxf>
  </rfmt>
  <rfmt sheetId="1" sqref="I148" start="0" length="0">
    <dxf>
      <font>
        <b val="0"/>
        <sz val="12"/>
        <color auto="1"/>
      </font>
    </dxf>
  </rfmt>
  <rfmt sheetId="1" sqref="J148" start="0" length="0">
    <dxf>
      <font>
        <b val="0"/>
        <sz val="12"/>
        <color auto="1"/>
      </font>
      <alignment horizontal="justify" vertical="top"/>
    </dxf>
  </rfmt>
  <rfmt sheetId="1" sqref="K148" start="0" length="0">
    <dxf>
      <numFmt numFmtId="0" formatCode="General"/>
      <fill>
        <patternFill patternType="none">
          <bgColor indexed="65"/>
        </patternFill>
      </fill>
      <border outline="0">
        <left style="medium">
          <color indexed="64"/>
        </left>
      </border>
    </dxf>
  </rfmt>
  <rfmt sheetId="1" sqref="L148" start="0" length="0">
    <dxf>
      <font>
        <b val="0"/>
        <sz val="12"/>
        <color auto="1"/>
      </font>
      <fill>
        <patternFill patternType="solid">
          <bgColor theme="0"/>
        </patternFill>
      </fill>
      <border outline="0">
        <left/>
      </border>
    </dxf>
  </rfmt>
  <rcc rId="4142" sId="1">
    <oc r="M148">
      <f>S148/AE148*100</f>
    </oc>
    <nc r="M148">
      <f>S148/AE148*100</f>
    </nc>
  </rcc>
  <rfmt sheetId="1" sqref="N148" start="0" length="0">
    <dxf>
      <font>
        <b val="0"/>
        <sz val="12"/>
        <color auto="1"/>
      </font>
      <fill>
        <patternFill patternType="solid">
          <bgColor theme="0"/>
        </patternFill>
      </fill>
      <border outline="0">
        <left/>
      </border>
    </dxf>
  </rfmt>
  <rfmt sheetId="1" sqref="O148" start="0" length="0">
    <dxf>
      <font>
        <b val="0"/>
        <sz val="12"/>
        <color auto="1"/>
      </font>
    </dxf>
  </rfmt>
  <rfmt sheetId="1" sqref="P148" start="0" length="0">
    <dxf>
      <font>
        <b val="0"/>
        <sz val="12"/>
        <color auto="1"/>
      </font>
      <fill>
        <patternFill patternType="solid">
          <bgColor theme="0"/>
        </patternFill>
      </fill>
    </dxf>
  </rfmt>
  <rfmt sheetId="1" sqref="Q148" start="0" length="0">
    <dxf>
      <font>
        <b val="0"/>
        <sz val="10"/>
        <color auto="1"/>
        <charset val="1"/>
      </font>
      <border outline="0">
        <left/>
      </border>
    </dxf>
  </rfmt>
  <rfmt sheetId="1" sqref="R148" start="0" length="0">
    <dxf>
      <font>
        <b val="0"/>
        <sz val="12"/>
        <color auto="1"/>
        <charset val="1"/>
      </font>
    </dxf>
  </rfmt>
  <rcc rId="4143" sId="1" odxf="1" s="1" dxf="1">
    <oc r="S148">
      <f>T148+U148</f>
    </oc>
    <nc r="S148">
      <f>T148+U148</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umFmt numFmtId="35" formatCode="_-* #,##0.00\ _l_e_i_-;\-* #,##0.00\ _l_e_i_-;_-* &quot;-&quot;??\ _l_e_i_-;_-@_-"/>
      <fill>
        <patternFill patternType="solid">
          <bgColor theme="0"/>
        </patternFill>
      </fill>
      <alignment horizontal="center"/>
    </ndxf>
  </rcc>
  <rfmt sheetId="1" sqref="T148" start="0" length="0">
    <dxf>
      <font>
        <b val="0"/>
        <sz val="12"/>
        <color auto="1"/>
      </font>
      <numFmt numFmtId="4" formatCode="#,##0.00"/>
    </dxf>
  </rfmt>
  <rfmt sheetId="1" sqref="U148" start="0" length="0">
    <dxf>
      <font>
        <b val="0"/>
        <sz val="12"/>
        <color auto="1"/>
      </font>
      <numFmt numFmtId="4" formatCode="#,##0.00"/>
    </dxf>
  </rfmt>
  <rcc rId="4144" sId="1">
    <oc r="V148">
      <f>W148+X148</f>
    </oc>
    <nc r="V148">
      <f>W148+X148</f>
    </nc>
  </rcc>
  <rfmt sheetId="1" s="1" sqref="W148" start="0" length="0">
    <dxf>
      <font>
        <b val="0"/>
        <sz val="12"/>
        <color auto="1"/>
        <name val="Calibri"/>
        <family val="2"/>
        <charset val="238"/>
        <scheme val="minor"/>
      </font>
      <numFmt numFmtId="165" formatCode="#,##0.00_ ;\-#,##0.00\ "/>
    </dxf>
  </rfmt>
  <rfmt sheetId="1" sqref="X148" start="0" length="0">
    <dxf>
      <font>
        <b val="0"/>
        <sz val="12"/>
        <color auto="1"/>
      </font>
      <alignment horizontal="center"/>
      <border outline="0">
        <left/>
      </border>
    </dxf>
  </rfmt>
  <rfmt sheetId="1" sqref="Y148" start="0" length="0">
    <dxf>
      <font>
        <b val="0"/>
        <sz val="12"/>
        <color auto="1"/>
      </font>
      <numFmt numFmtId="4" formatCode="#,##0.00"/>
      <alignment horizontal="center"/>
    </dxf>
  </rfmt>
  <rfmt sheetId="1" sqref="Z148" start="0" length="0">
    <dxf>
      <font>
        <b val="0"/>
        <sz val="12"/>
        <color auto="1"/>
      </font>
      <numFmt numFmtId="35" formatCode="_-* #,##0.00\ _l_e_i_-;\-* #,##0.00\ _l_e_i_-;_-* &quot;-&quot;??\ _l_e_i_-;_-@_-"/>
      <alignment horizontal="center"/>
    </dxf>
  </rfmt>
  <rfmt sheetId="1" sqref="AA148" start="0" length="0">
    <dxf>
      <font>
        <b val="0"/>
        <sz val="12"/>
        <color auto="1"/>
      </font>
    </dxf>
  </rfmt>
  <rcc rId="4145" sId="1" odxf="1" s="1" dxf="1">
    <oc r="AB148">
      <f>AC148+AD148</f>
    </oc>
    <nc r="AB148">
      <f>AC148+AD148</f>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1"/>
        <scheme val="minor"/>
      </font>
      <numFmt numFmtId="0" formatCode="General"/>
      <alignment horizontal="center"/>
    </ndxf>
  </rcc>
  <rfmt sheetId="1" sqref="AC148" start="0" length="0">
    <dxf>
      <font>
        <b val="0"/>
        <sz val="12"/>
        <color auto="1"/>
      </font>
      <alignment horizontal="center"/>
    </dxf>
  </rfmt>
  <rfmt sheetId="1" sqref="AD148" start="0" length="0">
    <dxf>
      <font>
        <b val="0"/>
        <sz val="12"/>
        <color auto="1"/>
      </font>
      <numFmt numFmtId="4" formatCode="#,##0.00"/>
    </dxf>
  </rfmt>
  <rcc rId="4146" sId="1">
    <oc r="AE148">
      <f>S148+V148+Y148+AB148</f>
    </oc>
    <nc r="AE148">
      <f>S148+V148+Y148+AB148</f>
    </nc>
  </rcc>
  <rfmt sheetId="1" sqref="AF148" start="0" length="0">
    <dxf>
      <font>
        <b val="0"/>
        <sz val="12"/>
        <color auto="1"/>
      </font>
      <numFmt numFmtId="0" formatCode="General"/>
      <fill>
        <patternFill patternType="solid">
          <bgColor theme="0"/>
        </patternFill>
      </fill>
      <alignment horizontal="center"/>
      <border outline="0">
        <left/>
      </border>
    </dxf>
  </rfmt>
  <rcc rId="4147" sId="1">
    <oc r="AG148">
      <f>AE148+AF148</f>
    </oc>
    <nc r="AG148">
      <f>AE148+AF148</f>
    </nc>
  </rcc>
  <rfmt sheetId="1" sqref="AH148" start="0" length="0">
    <dxf>
      <font>
        <sz val="12"/>
        <color auto="1"/>
      </font>
      <numFmt numFmtId="0" formatCode="General"/>
      <fill>
        <patternFill patternType="solid">
          <bgColor theme="0"/>
        </patternFill>
      </fill>
      <alignment horizontal="center"/>
      <border outline="0">
        <left/>
      </border>
    </dxf>
  </rfmt>
  <rfmt sheetId="1" sqref="AJ148" start="0" length="0">
    <dxf>
      <numFmt numFmtId="4" formatCode="#,##0.00"/>
    </dxf>
  </rfmt>
  <rfmt sheetId="1" sqref="AK148" start="0" length="0">
    <dxf>
      <numFmt numFmtId="4" formatCode="#,##0.00"/>
    </dxf>
  </rfmt>
  <rcc rId="4148" sId="1">
    <nc r="C145">
      <v>562</v>
    </nc>
  </rcc>
  <rcc rId="4149" sId="1">
    <nc r="D145" t="inlineStr">
      <is>
        <t>MN</t>
      </is>
    </nc>
  </rcc>
  <rcc rId="4150" sId="1">
    <nc r="E145" t="inlineStr">
      <is>
        <t>AP 2/11i/2.1</t>
      </is>
    </nc>
  </rcc>
  <rcc rId="4151" sId="1">
    <nc r="F145" t="inlineStr">
      <is>
        <t>CP10 less /2018</t>
      </is>
    </nc>
  </rcc>
  <rcv guid="{7C1B4D6D-D666-48DD-AB17-E00791B6F0B6}" action="delete"/>
  <rdn rId="0" localSheetId="1" customView="1" name="Z_7C1B4D6D_D666_48DD_AB17_E00791B6F0B6_.wvu.PrintArea" hidden="1" oldHidden="1">
    <formula>Sheet1!$A$1:$AL$488</formula>
    <oldFormula>Sheet1!$A$1:$AL$488</oldFormula>
  </rdn>
  <rdn rId="0" localSheetId="1" customView="1" name="Z_7C1B4D6D_D666_48DD_AB17_E00791B6F0B6_.wvu.FilterData" hidden="1" oldHidden="1">
    <formula>Sheet1!$A$7:$DG$463</formula>
    <oldFormula>Sheet1!$A$7:$DG$463</oldFormula>
  </rdn>
  <rcv guid="{7C1B4D6D-D666-48DD-AB17-E00791B6F0B6}" action="add"/>
</revisions>
</file>

<file path=xl/revisions/revisionLog2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54" sId="1">
    <nc r="J145" t="inlineStr">
      <is>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is>
    </nc>
  </rcc>
  <rcc rId="4155" sId="1">
    <nc r="I145" t="inlineStr">
      <is>
        <t>n.a</t>
      </is>
    </nc>
  </rcc>
  <rfmt sheetId="1" sqref="K144" start="0" length="0">
    <dxf>
      <font>
        <sz val="12"/>
        <color auto="1"/>
      </font>
      <numFmt numFmtId="19" formatCode="dd/mm/yyyy"/>
      <fill>
        <patternFill patternType="solid">
          <bgColor theme="0"/>
        </patternFill>
      </fill>
      <border outline="0">
        <left style="thin">
          <color indexed="64"/>
        </left>
      </border>
    </dxf>
  </rfmt>
  <rfmt sheetId="1" sqref="L144" start="0" length="0">
    <dxf>
      <font>
        <sz val="12"/>
        <color auto="1"/>
      </font>
      <numFmt numFmtId="19" formatCode="dd/mm/yyyy"/>
      <border outline="0">
        <left style="thin">
          <color indexed="64"/>
        </left>
      </border>
    </dxf>
  </rfmt>
  <rfmt sheetId="1" sqref="K145" start="0" length="0">
    <dxf>
      <font>
        <sz val="12"/>
        <color auto="1"/>
      </font>
      <numFmt numFmtId="19" formatCode="dd/mm/yyyy"/>
      <fill>
        <patternFill patternType="solid">
          <bgColor theme="0"/>
        </patternFill>
      </fill>
      <border outline="0">
        <left style="thin">
          <color indexed="64"/>
        </left>
      </border>
    </dxf>
  </rfmt>
  <rfmt sheetId="1" sqref="L145" start="0" length="0">
    <dxf>
      <font>
        <sz val="12"/>
        <color auto="1"/>
      </font>
      <numFmt numFmtId="19" formatCode="dd/mm/yyyy"/>
      <border outline="0">
        <left style="thin">
          <color indexed="64"/>
        </left>
      </border>
    </dxf>
  </rfmt>
  <rfmt sheetId="1" sqref="K146" start="0" length="0">
    <dxf>
      <font>
        <sz val="12"/>
        <color auto="1"/>
      </font>
      <numFmt numFmtId="19" formatCode="dd/mm/yyyy"/>
      <fill>
        <patternFill patternType="solid">
          <bgColor theme="0"/>
        </patternFill>
      </fill>
      <border outline="0">
        <left style="thin">
          <color indexed="64"/>
        </left>
      </border>
    </dxf>
  </rfmt>
  <rfmt sheetId="1" sqref="L146" start="0" length="0">
    <dxf>
      <font>
        <sz val="12"/>
        <color auto="1"/>
      </font>
      <numFmt numFmtId="19" formatCode="dd/mm/yyyy"/>
      <border outline="0">
        <left style="thin">
          <color indexed="64"/>
        </left>
      </border>
    </dxf>
  </rfmt>
  <rfmt sheetId="1" sqref="K147" start="0" length="0">
    <dxf>
      <font>
        <sz val="12"/>
        <color auto="1"/>
      </font>
      <numFmt numFmtId="19" formatCode="dd/mm/yyyy"/>
      <fill>
        <patternFill patternType="solid">
          <bgColor theme="0"/>
        </patternFill>
      </fill>
      <border outline="0">
        <left style="thin">
          <color indexed="64"/>
        </left>
      </border>
    </dxf>
  </rfmt>
  <rfmt sheetId="1" sqref="L147" start="0" length="0">
    <dxf>
      <font>
        <sz val="12"/>
        <color auto="1"/>
      </font>
      <numFmt numFmtId="19" formatCode="dd/mm/yyyy"/>
      <border outline="0">
        <left style="thin">
          <color indexed="64"/>
        </left>
      </border>
    </dxf>
  </rfmt>
  <rfmt sheetId="1" sqref="K148" start="0" length="0">
    <dxf>
      <font>
        <sz val="12"/>
        <color auto="1"/>
      </font>
      <numFmt numFmtId="19" formatCode="dd/mm/yyyy"/>
      <fill>
        <patternFill patternType="solid">
          <bgColor theme="0"/>
        </patternFill>
      </fill>
      <border outline="0">
        <left style="thin">
          <color indexed="64"/>
        </left>
      </border>
    </dxf>
  </rfmt>
  <rfmt sheetId="1" sqref="L148" start="0" length="0">
    <dxf>
      <font>
        <sz val="12"/>
        <color auto="1"/>
      </font>
      <numFmt numFmtId="19" formatCode="dd/mm/yyyy"/>
      <border outline="0">
        <left style="thin">
          <color indexed="64"/>
        </left>
      </border>
    </dxf>
  </rfmt>
  <rcc rId="4156" sId="1">
    <nc r="G145" t="inlineStr">
      <is>
        <t>Implementarea unui sistem informatic integrat de management al documentelor, arhivă electronică și managementul relației cu cetățenii și mediul de afaceri, elaborarea Strategiilor de Dezvoltare Durabilă și Smart City</t>
      </is>
    </nc>
  </rcc>
  <rfmt sheetId="1" sqref="H145" start="0" length="0">
    <dxf>
      <font>
        <sz val="11"/>
        <color theme="1"/>
        <name val="Calibri"/>
        <family val="2"/>
        <charset val="238"/>
        <scheme val="minor"/>
      </font>
      <alignment horizontal="general" vertical="bottom" wrapText="0"/>
      <border outline="0">
        <left/>
        <right/>
        <top/>
        <bottom/>
      </border>
    </dxf>
  </rfmt>
  <rfmt sheetId="1" sqref="H145" start="0" length="0">
    <dxf>
      <font>
        <b/>
        <sz val="11"/>
        <color theme="1"/>
        <name val="Trebuchet MS"/>
        <family val="2"/>
        <charset val="238"/>
        <scheme val="none"/>
      </font>
    </dxf>
  </rfmt>
  <rfmt sheetId="1" xfDxf="1" sqref="H145" start="0" length="0">
    <dxf>
      <font>
        <b/>
        <name val="Trebuchet MS"/>
        <scheme val="none"/>
      </font>
    </dxf>
  </rfmt>
  <rfmt sheetId="1" sqref="H145" start="0" length="0">
    <dxf>
      <font>
        <b val="0"/>
        <sz val="12"/>
        <color auto="1"/>
        <name val="Trebuchet MS"/>
        <charset val="1"/>
        <scheme val="none"/>
      </font>
      <alignment horizontal="left" vertical="center" wrapText="1"/>
      <border outline="0">
        <left style="thin">
          <color indexed="64"/>
        </left>
        <right style="thin">
          <color indexed="64"/>
        </right>
        <top style="thin">
          <color indexed="64"/>
        </top>
        <bottom style="thin">
          <color indexed="64"/>
        </bottom>
      </border>
    </dxf>
  </rfmt>
  <rfmt sheetId="1" sqref="H145" start="0" length="0">
    <dxf>
      <font>
        <sz val="12"/>
        <color auto="1"/>
        <charset val="1"/>
      </font>
    </dxf>
  </rfmt>
  <rcc rId="4157" sId="1" odxf="1" dxf="1">
    <nc r="H145" t="inlineStr">
      <is>
        <r>
          <t xml:space="preserve">Municipiului </t>
        </r>
        <r>
          <rPr>
            <b/>
            <sz val="12"/>
            <color theme="1"/>
            <rFont val="Times New Roman"/>
            <family val="1"/>
          </rPr>
          <t>Galați</t>
        </r>
      </is>
    </nc>
    <ndxf>
      <font>
        <sz val="12"/>
        <color auto="1"/>
        <charset val="1"/>
      </font>
    </ndxf>
  </rcc>
  <rfmt sheetId="1" sqref="H145" start="0" length="2147483647">
    <dxf>
      <font>
        <b/>
        <charset val="238"/>
      </font>
    </dxf>
  </rfmt>
  <rfmt sheetId="1" sqref="H145" start="0" length="2147483647">
    <dxf>
      <font>
        <b val="0"/>
        <charset val="238"/>
      </font>
    </dxf>
  </rfmt>
  <rcc rId="4158" sId="1" numFmtId="19">
    <nc r="K145">
      <v>43444</v>
    </nc>
  </rcc>
  <rcc rId="4159" sId="1" numFmtId="19">
    <nc r="L145">
      <v>43809</v>
    </nc>
  </rcc>
  <rcc rId="4160" sId="1">
    <nc r="N145">
      <v>2</v>
    </nc>
  </rcc>
  <rcc rId="4161" sId="1">
    <nc r="O145" t="inlineStr">
      <is>
        <t>Galați</t>
      </is>
    </nc>
  </rcc>
  <rcc rId="4162" sId="1" odxf="1" dxf="1">
    <nc r="P145" t="inlineStr">
      <is>
        <t>Galați</t>
      </is>
    </nc>
    <odxf>
      <font>
        <sz val="12"/>
        <color auto="1"/>
      </font>
      <fill>
        <patternFill patternType="solid">
          <bgColor theme="0"/>
        </patternFill>
      </fill>
    </odxf>
    <ndxf>
      <font>
        <sz val="12"/>
        <color auto="1"/>
      </font>
      <fill>
        <patternFill patternType="none">
          <bgColor indexed="65"/>
        </patternFill>
      </fill>
    </ndxf>
  </rcc>
  <rcc rId="4163" sId="1">
    <nc r="R145" t="inlineStr">
      <is>
        <t>119 - Investiții în capacitatea instituțională și în eficiența administrațiilor și a serviciilor publice la nivel național, regional și local, în perspectiva realizării de reforme, a unei mai bune legiferări și a bunei guvernanțe</t>
      </is>
    </nc>
  </rcc>
  <rcc rId="4164" sId="1">
    <nc r="Q145" t="inlineStr">
      <is>
        <t>APL</t>
      </is>
    </nc>
  </rcc>
  <rcc rId="4165" sId="1" numFmtId="4">
    <nc r="T145">
      <v>3236221.13</v>
    </nc>
  </rcc>
  <rcc rId="4166" sId="1" xfDxf="1" s="1" dxf="1" numFmtId="4">
    <nc r="W145">
      <v>494951.47</v>
    </nc>
    <n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4167" sId="1" xfDxf="1" dxf="1" numFmtId="34">
    <nc r="Z145">
      <v>76146.38</v>
    </nc>
    <ndxf>
      <font>
        <sz val="12"/>
      </font>
      <numFmt numFmtId="35" formatCode="_-* #,##0.00\ _l_e_i_-;\-* #,##0.00\ _l_e_i_-;_-* &quot;-&quot;??\ _l_e_i_-;_-@_-"/>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4168" sId="1">
    <nc r="Y145">
      <f>Z145+AA145</f>
    </nc>
  </rcc>
  <rcc rId="4169" sId="1">
    <nc r="Y146">
      <f>Z146+AA146</f>
    </nc>
  </rcc>
  <rcc rId="4170" sId="1">
    <nc r="Y147">
      <f>Z147+AA147</f>
    </nc>
  </rcc>
  <rcc rId="4171" sId="1">
    <nc r="Y148">
      <f>Z148+AA148</f>
    </nc>
  </rcc>
  <rcc rId="4172" sId="1" numFmtId="4">
    <nc r="U145">
      <v>0</v>
    </nc>
  </rcc>
  <rcc rId="4173" sId="1" numFmtId="4">
    <nc r="AA145">
      <v>0</v>
    </nc>
  </rcc>
  <rfmt sheetId="1" sqref="X144" start="0" length="0">
    <dxf>
      <numFmt numFmtId="4" formatCode="#,##0.00"/>
      <alignment horizontal="right"/>
      <border outline="0">
        <left style="thin">
          <color indexed="64"/>
        </left>
      </border>
    </dxf>
  </rfmt>
  <rcc rId="4174" sId="1" odxf="1" dxf="1" numFmtId="4">
    <nc r="X145">
      <v>0</v>
    </nc>
    <ndxf>
      <numFmt numFmtId="4" formatCode="#,##0.00"/>
      <alignment horizontal="right"/>
      <border outline="0">
        <left style="thin">
          <color indexed="64"/>
        </left>
      </border>
    </ndxf>
  </rcc>
  <rfmt sheetId="1" sqref="AC144" start="0" length="0">
    <dxf>
      <font>
        <sz val="12"/>
        <color auto="1"/>
      </font>
      <numFmt numFmtId="4" formatCode="#,##0.00"/>
      <alignment horizontal="right"/>
    </dxf>
  </rfmt>
  <rfmt sheetId="1" sqref="AC145" start="0" length="0">
    <dxf>
      <font>
        <sz val="12"/>
        <color auto="1"/>
      </font>
      <numFmt numFmtId="4" formatCode="#,##0.00"/>
      <alignment horizontal="right"/>
    </dxf>
  </rfmt>
  <rcc rId="4175" sId="1" numFmtId="4">
    <nc r="AC145">
      <v>0</v>
    </nc>
  </rcc>
  <rcc rId="4176" sId="1" numFmtId="4">
    <nc r="AD145">
      <v>0</v>
    </nc>
  </rcc>
  <rcc rId="4177" sId="1" odxf="1" s="1" dxf="1">
    <oc r="AB144">
      <f>AC144+AD144</f>
    </oc>
    <nc r="AB144">
      <f>AC144+AD144</f>
    </nc>
    <odxf>
      <font>
        <b val="0"/>
        <i val="0"/>
        <strike val="0"/>
        <condense val="0"/>
        <extend val="0"/>
        <outline val="0"/>
        <shadow val="0"/>
        <u val="none"/>
        <vertAlign val="baseline"/>
        <sz val="12"/>
        <color auto="1"/>
        <name val="Calibri"/>
        <family val="2"/>
        <charset val="1"/>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1"/>
        <scheme val="minor"/>
      </font>
      <numFmt numFmtId="165" formatCode="#,##0.00_ ;\-#,##0.00\ "/>
      <alignment horizontal="right"/>
    </ndxf>
  </rcc>
  <rcc rId="4178" sId="1" odxf="1" s="1" dxf="1">
    <oc r="AB145">
      <f>AC145+AD145</f>
    </oc>
    <nc r="AB145">
      <f>AC145+AD145</f>
    </nc>
    <odxf>
      <font>
        <b val="0"/>
        <i val="0"/>
        <strike val="0"/>
        <condense val="0"/>
        <extend val="0"/>
        <outline val="0"/>
        <shadow val="0"/>
        <u val="none"/>
        <vertAlign val="baseline"/>
        <sz val="12"/>
        <color auto="1"/>
        <name val="Calibri"/>
        <family val="2"/>
        <charset val="1"/>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1"/>
        <scheme val="minor"/>
      </font>
      <numFmt numFmtId="165" formatCode="#,##0.00_ ;\-#,##0.00\ "/>
      <alignment horizontal="right"/>
    </ndxf>
  </rcc>
  <rcc rId="4179" sId="1" odxf="1" s="1" dxf="1">
    <oc r="AB146">
      <f>AC146+AD146</f>
    </oc>
    <nc r="AB146">
      <f>AC146+AD146</f>
    </nc>
    <odxf>
      <font>
        <b val="0"/>
        <i val="0"/>
        <strike val="0"/>
        <condense val="0"/>
        <extend val="0"/>
        <outline val="0"/>
        <shadow val="0"/>
        <u val="none"/>
        <vertAlign val="baseline"/>
        <sz val="12"/>
        <color auto="1"/>
        <name val="Calibri"/>
        <family val="2"/>
        <charset val="1"/>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1"/>
        <scheme val="minor"/>
      </font>
      <numFmt numFmtId="165" formatCode="#,##0.00_ ;\-#,##0.00\ "/>
      <alignment horizontal="right"/>
    </ndxf>
  </rcc>
  <rcc rId="4180" sId="1" odxf="1" s="1" dxf="1">
    <oc r="AB147">
      <f>AC147+AD147</f>
    </oc>
    <nc r="AB147">
      <f>AC147+AD147</f>
    </nc>
    <odxf>
      <font>
        <b val="0"/>
        <i val="0"/>
        <strike val="0"/>
        <condense val="0"/>
        <extend val="0"/>
        <outline val="0"/>
        <shadow val="0"/>
        <u val="none"/>
        <vertAlign val="baseline"/>
        <sz val="12"/>
        <color auto="1"/>
        <name val="Calibri"/>
        <family val="2"/>
        <charset val="1"/>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1"/>
        <scheme val="minor"/>
      </font>
      <numFmt numFmtId="165" formatCode="#,##0.00_ ;\-#,##0.00\ "/>
      <alignment horizontal="right"/>
    </ndxf>
  </rcc>
  <rcc rId="4181" sId="1" odxf="1" s="1" dxf="1">
    <oc r="AB148">
      <f>AC148+AD148</f>
    </oc>
    <nc r="AB148">
      <f>AC148+AD148</f>
    </nc>
    <odxf>
      <font>
        <b val="0"/>
        <i val="0"/>
        <strike val="0"/>
        <condense val="0"/>
        <extend val="0"/>
        <outline val="0"/>
        <shadow val="0"/>
        <u val="none"/>
        <vertAlign val="baseline"/>
        <sz val="12"/>
        <color auto="1"/>
        <name val="Calibri"/>
        <family val="2"/>
        <charset val="1"/>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1"/>
        <scheme val="minor"/>
      </font>
      <numFmt numFmtId="165" formatCode="#,##0.00_ ;\-#,##0.00\ "/>
      <alignment horizontal="right"/>
    </ndxf>
  </rcc>
  <rcc rId="4182" sId="1">
    <nc r="AF145">
      <v>630578.23</v>
    </nc>
  </rcc>
</revisions>
</file>

<file path=xl/revisions/revisionLog2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183" sId="1" ref="A154:XFD154" action="insertRow">
    <undo index="65535" exp="area" ref3D="1" dr="$H$1:$N$1048576" dn="Z_65B035E3_87FA_46C5_996E_864F2C8D0EBC_.wvu.Cols" sId="1"/>
  </rrc>
  <rrc rId="4184" sId="1" ref="A154:XFD154" action="insertRow">
    <undo index="65535" exp="area" ref3D="1" dr="$H$1:$N$1048576" dn="Z_65B035E3_87FA_46C5_996E_864F2C8D0EBC_.wvu.Cols" sId="1"/>
  </rrc>
  <rrc rId="4185" sId="1" ref="A154:XFD154" action="insertRow">
    <undo index="65535" exp="area" ref3D="1" dr="$H$1:$N$1048576" dn="Z_65B035E3_87FA_46C5_996E_864F2C8D0EBC_.wvu.Cols" sId="1"/>
  </rrc>
  <rfmt sheetId="1" sqref="F153">
    <dxf>
      <alignment vertical="center"/>
    </dxf>
  </rfmt>
  <rfmt sheetId="1" sqref="A152" start="0" length="0">
    <dxf>
      <font>
        <sz val="12"/>
        <color auto="1"/>
        <name val="Calibri"/>
        <family val="2"/>
        <charset val="238"/>
        <scheme val="minor"/>
      </font>
      <border outline="0">
        <left style="thin">
          <color indexed="64"/>
        </left>
      </border>
    </dxf>
  </rfmt>
  <rfmt sheetId="1" sqref="B152" start="0" length="0">
    <dxf>
      <font>
        <sz val="12"/>
        <color auto="1"/>
        <name val="Calibri"/>
        <family val="2"/>
        <charset val="238"/>
        <scheme val="minor"/>
      </font>
      <border outline="0">
        <left style="thin">
          <color indexed="64"/>
        </left>
      </border>
    </dxf>
  </rfmt>
  <rfmt sheetId="1" sqref="C152" start="0" length="0">
    <dxf>
      <font>
        <b/>
        <sz val="12"/>
        <color auto="1"/>
        <name val="Calibri"/>
        <family val="2"/>
        <charset val="238"/>
        <scheme val="minor"/>
      </font>
    </dxf>
  </rfmt>
  <rfmt sheetId="1" sqref="D152" start="0" length="0">
    <dxf>
      <font>
        <sz val="12"/>
        <color auto="1"/>
        <name val="Calibri"/>
        <family val="2"/>
        <charset val="238"/>
        <scheme val="minor"/>
      </font>
    </dxf>
  </rfmt>
  <rfmt sheetId="1" sqref="E152" start="0" length="0">
    <dxf>
      <font>
        <sz val="12"/>
        <color auto="1"/>
        <name val="Calibri"/>
        <family val="2"/>
        <charset val="238"/>
        <scheme val="minor"/>
      </font>
    </dxf>
  </rfmt>
  <rfmt sheetId="1" sqref="F152" start="0" length="0">
    <dxf>
      <font>
        <sz val="12"/>
        <color theme="1"/>
        <name val="Calibri"/>
        <family val="2"/>
        <charset val="238"/>
        <scheme val="minor"/>
      </font>
      <alignment horizontal="general"/>
    </dxf>
  </rfmt>
  <rfmt sheetId="1" sqref="G152" start="0" length="0">
    <dxf>
      <font>
        <sz val="10"/>
        <color theme="1"/>
        <name val="Calibri"/>
        <family val="2"/>
        <charset val="1"/>
        <scheme val="minor"/>
      </font>
      <alignment horizontal="general"/>
    </dxf>
  </rfmt>
  <rfmt sheetId="1" sqref="H152" start="0" length="0">
    <dxf>
      <font>
        <sz val="12"/>
        <color auto="1"/>
        <name val="Calibri"/>
        <family val="2"/>
        <charset val="1"/>
        <scheme val="minor"/>
      </font>
    </dxf>
  </rfmt>
  <rfmt sheetId="1" sqref="I152" start="0" length="0">
    <dxf>
      <font>
        <sz val="12"/>
        <color auto="1"/>
        <name val="Calibri"/>
        <family val="2"/>
        <charset val="238"/>
        <scheme val="minor"/>
      </font>
    </dxf>
  </rfmt>
  <rfmt sheetId="1" sqref="J152" start="0" length="0">
    <dxf>
      <font>
        <sz val="12"/>
        <color auto="1"/>
        <name val="Calibri"/>
        <family val="2"/>
        <charset val="238"/>
        <scheme val="minor"/>
      </font>
      <alignment horizontal="justify" vertical="top"/>
    </dxf>
  </rfmt>
  <rfmt sheetId="1" sqref="K152" start="0" length="0">
    <dxf>
      <font>
        <sz val="12"/>
        <color auto="1"/>
        <name val="Calibri"/>
        <family val="2"/>
        <charset val="238"/>
        <scheme val="minor"/>
      </font>
    </dxf>
  </rfmt>
  <rfmt sheetId="1" sqref="L152" start="0" length="0">
    <dxf>
      <font>
        <sz val="12"/>
        <color auto="1"/>
        <name val="Calibri"/>
        <family val="2"/>
        <charset val="238"/>
        <scheme val="minor"/>
      </font>
    </dxf>
  </rfmt>
  <rcc rId="4186" sId="1" odxf="1" dxf="1">
    <oc r="M152">
      <f>S152/AE152*100</f>
    </oc>
    <nc r="M152">
      <f>S152/AE152*100</f>
    </nc>
    <odxf>
      <font>
        <sz val="11"/>
        <color theme="1"/>
        <name val="Calibri"/>
        <family val="2"/>
        <charset val="238"/>
        <scheme val="minor"/>
      </font>
      <fill>
        <patternFill patternType="none">
          <bgColor indexed="65"/>
        </patternFill>
      </fill>
    </odxf>
    <ndxf>
      <font>
        <sz val="12"/>
        <color auto="1"/>
        <name val="Calibri"/>
        <family val="2"/>
        <charset val="238"/>
        <scheme val="minor"/>
      </font>
      <fill>
        <patternFill patternType="solid">
          <bgColor theme="0"/>
        </patternFill>
      </fill>
    </ndxf>
  </rcc>
  <rfmt sheetId="1" sqref="N152" start="0" length="0">
    <dxf>
      <font>
        <sz val="12"/>
        <color auto="1"/>
        <name val="Calibri"/>
        <family val="2"/>
        <charset val="238"/>
        <scheme val="minor"/>
      </font>
      <fill>
        <patternFill patternType="solid">
          <bgColor theme="0"/>
        </patternFill>
      </fill>
    </dxf>
  </rfmt>
  <rfmt sheetId="1" sqref="O152" start="0" length="0">
    <dxf>
      <font>
        <sz val="12"/>
        <color auto="1"/>
        <name val="Calibri"/>
        <family val="2"/>
        <charset val="238"/>
        <scheme val="minor"/>
      </font>
    </dxf>
  </rfmt>
  <rfmt sheetId="1" sqref="P152" start="0" length="0">
    <dxf>
      <font>
        <sz val="12"/>
        <color auto="1"/>
        <name val="Calibri"/>
        <family val="2"/>
        <charset val="238"/>
        <scheme val="minor"/>
      </font>
    </dxf>
  </rfmt>
  <rfmt sheetId="1" sqref="Q152" start="0" length="0">
    <dxf>
      <font>
        <sz val="12"/>
        <color theme="1"/>
        <name val="Calibri"/>
        <family val="2"/>
        <charset val="238"/>
        <scheme val="minor"/>
      </font>
    </dxf>
  </rfmt>
  <rfmt sheetId="1" sqref="R152" start="0" length="0">
    <dxf>
      <font>
        <sz val="12"/>
        <color auto="1"/>
        <name val="Calibri"/>
        <family val="2"/>
        <charset val="238"/>
        <scheme val="minor"/>
      </font>
    </dxf>
  </rfmt>
  <rfmt sheetId="1" sqref="S152" start="0" length="0">
    <dxf>
      <font>
        <sz val="12"/>
        <color auto="1"/>
      </font>
      <numFmt numFmtId="4" formatCode="#,##0.00"/>
    </dxf>
  </rfmt>
  <rfmt sheetId="1" s="1" sqref="T152" start="0" length="0">
    <dxf>
      <font>
        <sz val="12"/>
        <color auto="1"/>
        <name val="Calibri"/>
        <family val="2"/>
        <charset val="238"/>
        <scheme val="minor"/>
      </font>
      <numFmt numFmtId="165" formatCode="#,##0.00_ ;\-#,##0.00\ "/>
    </dxf>
  </rfmt>
  <rfmt sheetId="1" s="1" sqref="U152" start="0" length="0">
    <dxf>
      <numFmt numFmtId="165" formatCode="#,##0.00_ ;\-#,##0.00\ "/>
    </dxf>
  </rfmt>
  <rfmt sheetId="1" sqref="V152" start="0" length="0">
    <dxf>
      <font>
        <sz val="12"/>
        <color auto="1"/>
      </font>
    </dxf>
  </rfmt>
  <rfmt sheetId="1" s="1" sqref="W152" start="0" length="0">
    <dxf>
      <font>
        <sz val="12"/>
        <color auto="1"/>
        <name val="Calibri"/>
        <family val="2"/>
        <charset val="238"/>
        <scheme val="minor"/>
      </font>
      <numFmt numFmtId="165" formatCode="#,##0.00_ ;\-#,##0.00\ "/>
    </dxf>
  </rfmt>
  <rfmt sheetId="1" s="1" sqref="X152" start="0" length="0">
    <dxf>
      <font>
        <sz val="12"/>
        <color auto="1"/>
        <name val="Calibri"/>
        <family val="2"/>
        <charset val="238"/>
        <scheme val="minor"/>
      </font>
      <numFmt numFmtId="165" formatCode="#,##0.00_ ;\-#,##0.00\ "/>
    </dxf>
  </rfmt>
  <rfmt sheetId="1" sqref="Y152" start="0" length="0">
    <dxf>
      <font>
        <sz val="12"/>
        <color auto="1"/>
      </font>
      <numFmt numFmtId="4" formatCode="#,##0.00"/>
    </dxf>
  </rfmt>
  <rfmt sheetId="1" s="1" sqref="Z152" start="0" length="0">
    <dxf>
      <font>
        <sz val="12"/>
        <color auto="1"/>
        <name val="Calibri"/>
        <family val="2"/>
        <charset val="238"/>
        <scheme val="minor"/>
      </font>
      <numFmt numFmtId="165" formatCode="#,##0.00_ ;\-#,##0.00\ "/>
    </dxf>
  </rfmt>
  <rfmt sheetId="1" s="1" sqref="AA152" start="0" length="0">
    <dxf>
      <font>
        <sz val="12"/>
        <color auto="1"/>
        <name val="Calibri"/>
        <family val="2"/>
        <charset val="238"/>
        <scheme val="minor"/>
      </font>
      <numFmt numFmtId="165" formatCode="#,##0.00_ ;\-#,##0.00\ "/>
    </dxf>
  </rfmt>
  <rcc rId="4187" sId="1" odxf="1" dxf="1">
    <oc r="AB152">
      <f>AC152+AD152</f>
    </oc>
    <nc r="AB152">
      <f>AC152+AD152</f>
    </nc>
    <odxf/>
    <ndxf>
      <font>
        <sz val="12"/>
        <color auto="1"/>
      </font>
    </ndxf>
  </rcc>
  <rfmt sheetId="1" s="1" sqref="AC152" start="0" length="0">
    <dxf>
      <font>
        <sz val="12"/>
        <color auto="1"/>
        <name val="Calibri"/>
        <family val="2"/>
        <charset val="238"/>
        <scheme val="minor"/>
      </font>
      <numFmt numFmtId="165" formatCode="#,##0.00_ ;\-#,##0.00\ "/>
    </dxf>
  </rfmt>
  <rfmt sheetId="1" s="1" sqref="AD152" start="0" length="0">
    <dxf>
      <font>
        <sz val="12"/>
        <color auto="1"/>
        <name val="Calibri"/>
        <family val="2"/>
        <charset val="238"/>
        <scheme val="minor"/>
      </font>
      <numFmt numFmtId="165" formatCode="#,##0.00_ ;\-#,##0.00\ "/>
    </dxf>
  </rfmt>
  <rcc rId="4188" sId="1" odxf="1" dxf="1">
    <oc r="AE152">
      <f>S152+V152+Y152+AB152</f>
    </oc>
    <nc r="AE152">
      <f>S152+V152+Y152+AB152</f>
    </nc>
    <odxf/>
    <ndxf>
      <font>
        <sz val="12"/>
        <color auto="1"/>
      </font>
    </ndxf>
  </rcc>
  <rfmt sheetId="1" s="1" sqref="AF152" start="0" length="0">
    <dxf>
      <font>
        <sz val="12"/>
        <color auto="1"/>
        <name val="Calibri"/>
        <family val="2"/>
        <charset val="238"/>
        <scheme val="minor"/>
      </font>
      <numFmt numFmtId="165" formatCode="#,##0.00_ ;\-#,##0.00\ "/>
    </dxf>
  </rfmt>
  <rcc rId="4189" sId="1" odxf="1" dxf="1">
    <oc r="AG152">
      <f>AE152+AF152</f>
    </oc>
    <nc r="AG152">
      <f>AE152+AF152</f>
    </nc>
    <odxf/>
    <ndxf>
      <font>
        <sz val="12"/>
        <color auto="1"/>
      </font>
    </ndxf>
  </rcc>
  <rfmt sheetId="1" sqref="AH152" start="0" length="0">
    <dxf>
      <font>
        <sz val="12"/>
        <color auto="1"/>
        <name val="Calibri"/>
        <family val="2"/>
        <charset val="238"/>
        <scheme val="minor"/>
      </font>
    </dxf>
  </rfmt>
  <rfmt sheetId="1" sqref="AI152" start="0" length="0">
    <dxf>
      <font>
        <sz val="12"/>
        <color theme="1"/>
        <name val="Trebuchet MS"/>
        <family val="2"/>
        <charset val="238"/>
        <scheme val="none"/>
      </font>
    </dxf>
  </rfmt>
  <rcc rId="4190" sId="1" odxf="1" dxf="1">
    <oc r="AJ152">
      <f>39681.48+14195.1</f>
    </oc>
    <nc r="AJ152">
      <f>39681.48+14195.1</f>
    </nc>
    <odxf>
      <font>
        <sz val="11"/>
        <color theme="1"/>
        <name val="Calibri"/>
        <family val="2"/>
        <charset val="238"/>
        <scheme val="minor"/>
      </font>
      <border outline="0">
        <top/>
      </border>
    </odxf>
    <ndxf>
      <font>
        <sz val="12"/>
        <color auto="1"/>
        <name val="Calibri"/>
        <family val="2"/>
        <charset val="238"/>
        <scheme val="minor"/>
      </font>
      <border outline="0">
        <top style="thin">
          <color indexed="64"/>
        </top>
      </border>
    </ndxf>
  </rcc>
  <rfmt sheetId="1" sqref="AK152" start="0" length="0">
    <dxf>
      <font>
        <sz val="12"/>
        <color auto="1"/>
        <name val="Calibri"/>
        <family val="2"/>
        <charset val="238"/>
        <scheme val="minor"/>
      </font>
    </dxf>
  </rfmt>
  <rfmt sheetId="1" sqref="AL152" start="0" length="0">
    <dxf>
      <font>
        <sz val="12"/>
        <color theme="1"/>
        <name val="Calibri"/>
        <family val="2"/>
        <charset val="238"/>
        <scheme val="minor"/>
      </font>
    </dxf>
  </rfmt>
  <rcc rId="4191" sId="1">
    <nc r="M154">
      <f>S154/AE154*100</f>
    </nc>
  </rcc>
  <rcc rId="4192" sId="1">
    <nc r="M155">
      <f>S155/AE155*100</f>
    </nc>
  </rcc>
  <rcc rId="4193" sId="1">
    <nc r="M156">
      <f>S156/AE156*100</f>
    </nc>
  </rcc>
  <rfmt sheetId="1" sqref="A153" start="0" length="0">
    <dxf>
      <font>
        <b val="0"/>
        <sz val="12"/>
        <color auto="1"/>
      </font>
      <border outline="0">
        <left style="thin">
          <color indexed="64"/>
        </left>
      </border>
    </dxf>
  </rfmt>
  <rfmt sheetId="1" sqref="B153" start="0" length="0">
    <dxf>
      <font>
        <b val="0"/>
        <sz val="12"/>
        <color auto="1"/>
      </font>
      <border outline="0">
        <left style="thin">
          <color indexed="64"/>
        </left>
      </border>
    </dxf>
  </rfmt>
  <rfmt sheetId="1" sqref="C153" start="0" length="0">
    <dxf/>
  </rfmt>
  <rfmt sheetId="1" sqref="D153" start="0" length="0">
    <dxf>
      <font>
        <b val="0"/>
        <sz val="12"/>
        <color auto="1"/>
      </font>
    </dxf>
  </rfmt>
  <rfmt sheetId="1" sqref="F153" start="0" length="0">
    <dxf>
      <alignment wrapText="1"/>
    </dxf>
  </rfmt>
  <rfmt sheetId="1" sqref="G153" start="0" length="0">
    <dxf>
      <font>
        <sz val="10"/>
        <color auto="1"/>
        <charset val="1"/>
      </font>
      <fill>
        <patternFill patternType="none">
          <bgColor indexed="65"/>
        </patternFill>
      </fill>
      <alignment horizontal="general"/>
    </dxf>
  </rfmt>
  <rfmt sheetId="1" sqref="H153" start="0" length="0">
    <dxf>
      <fill>
        <patternFill patternType="none">
          <bgColor indexed="65"/>
        </patternFill>
      </fill>
      <alignment horizontal="left"/>
    </dxf>
  </rfmt>
  <rfmt sheetId="1" sqref="I153" start="0" length="0">
    <dxf>
      <font>
        <b val="0"/>
        <sz val="12"/>
        <color auto="1"/>
      </font>
    </dxf>
  </rfmt>
  <rfmt sheetId="1" sqref="J153" start="0" length="0">
    <dxf>
      <font>
        <b val="0"/>
        <sz val="12"/>
        <color auto="1"/>
      </font>
      <alignment horizontal="justify" vertical="top"/>
    </dxf>
  </rfmt>
  <rfmt sheetId="1" sqref="L153" start="0" length="0">
    <dxf>
      <fill>
        <patternFill patternType="none">
          <bgColor indexed="65"/>
        </patternFill>
      </fill>
    </dxf>
  </rfmt>
  <rcc rId="4194" sId="1">
    <oc r="M153">
      <v>85</v>
    </oc>
    <nc r="M153">
      <f>S153/AE153*100</f>
    </nc>
  </rcc>
  <rfmt sheetId="1" sqref="N153" start="0" length="0">
    <dxf>
      <font>
        <b val="0"/>
        <sz val="12"/>
        <color auto="1"/>
      </font>
      <fill>
        <patternFill patternType="solid">
          <bgColor theme="0"/>
        </patternFill>
      </fill>
    </dxf>
  </rfmt>
  <rfmt sheetId="1" s="1" sqref="T15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U153" start="0" length="0">
    <dxf>
      <numFmt numFmtId="165" formatCode="#,##0.00_ ;\-#,##0.00\ "/>
    </dxf>
  </rfmt>
  <rfmt sheetId="1" s="1" sqref="V153" start="0" length="0">
    <dxf>
      <font>
        <sz val="12"/>
        <color auto="1"/>
        <name val="Calibri"/>
        <family val="2"/>
        <charset val="238"/>
        <scheme val="minor"/>
      </font>
      <numFmt numFmtId="4" formatCode="#,##0.00"/>
      <fill>
        <patternFill patternType="none">
          <bgColor indexed="65"/>
        </patternFill>
      </fill>
      <alignment horizontal="right" vertical="center" wrapText="1"/>
      <border outline="0">
        <left style="thin">
          <color indexed="64"/>
        </left>
        <right style="thin">
          <color indexed="64"/>
        </right>
        <top style="thin">
          <color indexed="64"/>
        </top>
        <bottom style="thin">
          <color indexed="64"/>
        </bottom>
      </border>
    </dxf>
  </rfmt>
  <rfmt sheetId="1" s="1" sqref="W153" start="0" length="0">
    <dxf>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X153" start="0" length="0">
    <dxf>
      <numFmt numFmtId="165" formatCode="#,##0.00_ ;\-#,##0.00\ "/>
    </dxf>
  </rfmt>
  <rfmt sheetId="1" s="1" sqref="Z153" start="0" length="0">
    <dxf>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A153" start="0" length="0">
    <dxf>
      <numFmt numFmtId="165" formatCode="#,##0.00_ ;\-#,##0.00\ "/>
    </dxf>
  </rfmt>
  <rcc rId="4195" sId="1">
    <oc r="AB153">
      <f>AC153+AD153</f>
    </oc>
    <nc r="AB153">
      <f>AC153+AD153</f>
    </nc>
  </rcc>
  <rfmt sheetId="1" s="1" sqref="AC153" start="0" length="0">
    <dxf>
      <numFmt numFmtId="165" formatCode="#,##0.00_ ;\-#,##0.00\ "/>
    </dxf>
  </rfmt>
  <rfmt sheetId="1" s="1" sqref="AD153" start="0" length="0">
    <dxf>
      <numFmt numFmtId="165" formatCode="#,##0.00_ ;\-#,##0.00\ "/>
    </dxf>
  </rfmt>
  <rcc rId="4196" sId="1">
    <oc r="AE153">
      <f>S153+V153+Y153+AB153</f>
    </oc>
    <nc r="AE153">
      <f>S153+V153+Y153+AB153</f>
    </nc>
  </rcc>
  <rfmt sheetId="1" s="1" sqref="AF153" start="0" length="0">
    <dxf>
      <font>
        <b val="0"/>
        <sz val="12"/>
        <color auto="1"/>
        <name val="Calibri"/>
        <family val="2"/>
        <charset val="238"/>
        <scheme val="minor"/>
      </font>
      <numFmt numFmtId="165" formatCode="#,##0.00_ ;\-#,##0.00\ "/>
    </dxf>
  </rfmt>
  <rcc rId="4197" sId="1">
    <oc r="AG153">
      <f>AE153+AF153</f>
    </oc>
    <nc r="AG153">
      <f>AE153+AF153</f>
    </nc>
  </rcc>
  <rfmt sheetId="1" sqref="AJ153" start="0" length="0">
    <dxf>
      <font>
        <sz val="12"/>
        <color auto="1"/>
      </font>
      <border outline="0">
        <top style="thin">
          <color indexed="64"/>
        </top>
      </border>
    </dxf>
  </rfmt>
  <rfmt sheetId="1" sqref="AK153" start="0" length="0">
    <dxf>
      <border outline="0">
        <top style="thin">
          <color indexed="64"/>
        </top>
      </border>
    </dxf>
  </rfmt>
  <rcc rId="4198" sId="1">
    <nc r="AG154">
      <f>AE154+AF154</f>
    </nc>
  </rcc>
  <rcc rId="4199" sId="1">
    <nc r="AG155">
      <f>AE155+AF155</f>
    </nc>
  </rcc>
  <rcc rId="4200" sId="1">
    <nc r="AG156">
      <f>AE156+AF156</f>
    </nc>
  </rcc>
  <rcc rId="4201" sId="1">
    <nc r="AE154">
      <f>S154+V154+Y154+AB154</f>
    </nc>
  </rcc>
  <rcc rId="4202" sId="1">
    <nc r="AE155">
      <f>S155+V155+Y155+AB155</f>
    </nc>
  </rcc>
  <rcc rId="4203" sId="1">
    <nc r="AE156">
      <f>S156+V156+Y156+AB156</f>
    </nc>
  </rcc>
  <rcc rId="4204" sId="1">
    <nc r="AB154">
      <f>AC154+AD154</f>
    </nc>
  </rcc>
  <rcc rId="4205" sId="1">
    <nc r="AB155">
      <f>AC155+AD155</f>
    </nc>
  </rcc>
  <rcc rId="4206" sId="1">
    <nc r="AB156">
      <f>AC156+AD156</f>
    </nc>
  </rcc>
  <rcc rId="4207" sId="1" numFmtId="4">
    <oc r="Y153">
      <v>5993.87</v>
    </oc>
    <nc r="Y153">
      <f>Z153+AA153</f>
    </nc>
  </rcc>
  <rcc rId="4208" sId="1">
    <nc r="Y154">
      <f>Z154+AA154</f>
    </nc>
  </rcc>
  <rcc rId="4209" sId="1">
    <nc r="Y155">
      <f>Z155+AA155</f>
    </nc>
  </rcc>
  <rcc rId="4210" sId="1">
    <nc r="Y156">
      <f>Z156+AA156</f>
    </nc>
  </rcc>
  <rfmt sheetId="1" s="1" sqref="Z154" start="0" length="0">
    <dxf>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A154" start="0" length="0">
    <dxf>
      <numFmt numFmtId="165" formatCode="#,##0.00_ ;\-#,##0.00\ "/>
    </dxf>
  </rfmt>
  <rfmt sheetId="1" s="1" sqref="Z155" start="0" length="0">
    <dxf>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A155" start="0" length="0">
    <dxf>
      <numFmt numFmtId="165" formatCode="#,##0.00_ ;\-#,##0.00\ "/>
    </dxf>
  </rfmt>
  <rfmt sheetId="1" s="1" sqref="Z156" start="0" length="0">
    <dxf>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A156" start="0" length="0">
    <dxf>
      <numFmt numFmtId="165" formatCode="#,##0.00_ ;\-#,##0.00\ "/>
    </dxf>
  </rfmt>
  <rfmt sheetId="1" sqref="W154" start="0" length="0">
    <dxf>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55" start="0" length="0">
    <dxf>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56" start="0" length="0">
    <dxf>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T153" start="0" length="0">
    <dxf>
      <numFmt numFmtId="4" formatCode="#,##0.00"/>
    </dxf>
  </rfmt>
  <rfmt sheetId="1" sqref="T154"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155"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156" start="0" length="0">
    <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V154:V156">
    <dxf>
      <border>
        <left style="thin">
          <color indexed="64"/>
        </left>
        <right style="thin">
          <color indexed="64"/>
        </right>
        <top style="thin">
          <color indexed="64"/>
        </top>
        <bottom style="thin">
          <color indexed="64"/>
        </bottom>
        <vertical style="thin">
          <color indexed="64"/>
        </vertical>
        <horizontal style="thin">
          <color indexed="64"/>
        </horizontal>
      </border>
    </dxf>
  </rfmt>
  <rcc rId="4211" sId="1" numFmtId="4">
    <nc r="AF153">
      <v>0</v>
    </nc>
  </rcc>
  <rcc rId="4212" sId="1" numFmtId="4">
    <nc r="AF151">
      <v>0</v>
    </nc>
  </rcc>
  <rcc rId="4213" sId="1" numFmtId="4">
    <nc r="AF152">
      <v>0</v>
    </nc>
  </rcc>
  <rrc rId="4214" sId="1" ref="A164:XFD164" action="insertRow">
    <undo index="65535" exp="area" ref3D="1" dr="$H$1:$N$1048576" dn="Z_65B035E3_87FA_46C5_996E_864F2C8D0EBC_.wvu.Cols" sId="1"/>
  </rrc>
  <rrc rId="4215" sId="1" ref="A164:XFD164" action="insertRow">
    <undo index="65535" exp="area" ref3D="1" dr="$H$1:$N$1048576" dn="Z_65B035E3_87FA_46C5_996E_864F2C8D0EBC_.wvu.Cols" sId="1"/>
  </rrc>
  <rrc rId="4216" sId="1" ref="A164:XFD165" action="insertRow">
    <undo index="65535" exp="area" ref3D="1" dr="$H$1:$N$1048576" dn="Z_65B035E3_87FA_46C5_996E_864F2C8D0EBC_.wvu.Cols" sId="1"/>
  </rrc>
  <rcc rId="4217" sId="1">
    <nc r="M164">
      <f>S164/AE164*100</f>
    </nc>
  </rcc>
  <rcc rId="4218" sId="1">
    <nc r="M165">
      <f>S165/AE165*100</f>
    </nc>
  </rcc>
  <rcc rId="4219" sId="1">
    <nc r="M166">
      <f>S166/AE166*100</f>
    </nc>
  </rcc>
  <rcc rId="4220" sId="1">
    <nc r="M167">
      <f>S167/AE167*100</f>
    </nc>
  </rcc>
  <rcc rId="4221" sId="1">
    <nc r="S164">
      <f>T164+U164</f>
    </nc>
  </rcc>
  <rcc rId="4222" sId="1">
    <nc r="S165">
      <f>T165+U165</f>
    </nc>
  </rcc>
  <rcc rId="4223" sId="1">
    <nc r="S166">
      <f>T166+U166</f>
    </nc>
  </rcc>
  <rcc rId="4224" sId="1">
    <nc r="S167">
      <f>T167+U167</f>
    </nc>
  </rcc>
  <rcc rId="4225" sId="1">
    <nc r="V164">
      <f>W164+X164</f>
    </nc>
  </rcc>
  <rcc rId="4226" sId="1">
    <nc r="V165">
      <f>W165+X165</f>
    </nc>
  </rcc>
  <rcc rId="4227" sId="1">
    <nc r="V166">
      <f>W166+X166</f>
    </nc>
  </rcc>
  <rcc rId="4228" sId="1">
    <nc r="V167">
      <f>W167+X167</f>
    </nc>
  </rcc>
  <rcc rId="4229" sId="1">
    <nc r="Y164">
      <f>Z164+AA164</f>
    </nc>
  </rcc>
  <rcc rId="4230" sId="1">
    <nc r="Y165">
      <f>Z165+AA165</f>
    </nc>
  </rcc>
  <rcc rId="4231" sId="1">
    <nc r="Y166">
      <f>Z166+AA166</f>
    </nc>
  </rcc>
  <rcc rId="4232" sId="1">
    <nc r="Y167">
      <f>Z167+AA167</f>
    </nc>
  </rcc>
  <rcc rId="4233" sId="1">
    <nc r="AB164">
      <f>AC164+AD164</f>
    </nc>
  </rcc>
  <rcc rId="4234" sId="1">
    <nc r="AB165">
      <f>AC165+AD165</f>
    </nc>
  </rcc>
  <rcc rId="4235" sId="1">
    <nc r="AB166">
      <f>AC166+AD166</f>
    </nc>
  </rcc>
  <rcc rId="4236" sId="1">
    <nc r="AB167">
      <f>AC167+AD167</f>
    </nc>
  </rcc>
  <rcc rId="4237" sId="1">
    <nc r="AE164">
      <f>S164+V164+Y164</f>
    </nc>
  </rcc>
  <rcc rId="4238" sId="1">
    <nc r="AE165">
      <f>S165+V165+Y165</f>
    </nc>
  </rcc>
  <rcc rId="4239" sId="1">
    <nc r="AE166">
      <f>S166+V166+Y166</f>
    </nc>
  </rcc>
  <rcc rId="4240" sId="1">
    <nc r="AE167">
      <f>S167+V167+Y167</f>
    </nc>
  </rcc>
  <rcc rId="4241" sId="1">
    <nc r="AG164">
      <f>AE164+AF164+AB164</f>
    </nc>
  </rcc>
  <rcc rId="4242" sId="1">
    <nc r="AG165">
      <f>AE165+AF165+AB165</f>
    </nc>
  </rcc>
  <rcc rId="4243" sId="1">
    <nc r="AG166">
      <f>AE166+AF166+AB166</f>
    </nc>
  </rcc>
  <rcc rId="4244" sId="1">
    <nc r="AG167">
      <f>AE167+AF167+AB167</f>
    </nc>
  </rcc>
</revisions>
</file>

<file path=xl/revisions/revisionLog2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5" sId="1">
    <oc r="A172">
      <v>4</v>
    </oc>
    <nc r="A172">
      <v>3</v>
    </nc>
  </rcc>
  <rrc rId="4246" sId="1" ref="A173:XFD173" action="insertRow">
    <undo index="65535" exp="area" ref3D="1" dr="$H$1:$N$1048576" dn="Z_65B035E3_87FA_46C5_996E_864F2C8D0EBC_.wvu.Cols" sId="1"/>
  </rrc>
  <rrc rId="4247" sId="1" ref="A174:XFD174" action="insertRow">
    <undo index="65535" exp="area" ref3D="1" dr="$H$1:$N$1048576" dn="Z_65B035E3_87FA_46C5_996E_864F2C8D0EBC_.wvu.Cols" sId="1"/>
  </rrc>
  <rcc rId="4248" sId="1">
    <nc r="M173">
      <f>S173/AE173*100</f>
    </nc>
  </rcc>
  <rcc rId="4249" sId="1">
    <nc r="M174">
      <f>S174/AE174*100</f>
    </nc>
  </rcc>
  <rfmt sheetId="1" sqref="A175" start="0" length="0">
    <dxf/>
  </rfmt>
  <rfmt sheetId="1" sqref="C175" start="0" length="0">
    <dxf/>
  </rfmt>
  <rfmt sheetId="1" sqref="D175" start="0" length="0">
    <dxf/>
  </rfmt>
  <rfmt sheetId="1" sqref="E175" start="0" length="0">
    <dxf/>
  </rfmt>
  <rfmt sheetId="1" sqref="F175" start="0" length="0">
    <dxf/>
  </rfmt>
  <rfmt sheetId="1" sqref="G175" start="0" length="0">
    <dxf/>
  </rfmt>
  <rfmt sheetId="1" sqref="H175" start="0" length="0">
    <dxf/>
  </rfmt>
  <rfmt sheetId="1" sqref="I175" start="0" length="0">
    <dxf/>
  </rfmt>
  <rfmt sheetId="1" sqref="J175" start="0" length="0">
    <dxf/>
  </rfmt>
  <rfmt sheetId="1" sqref="L175" start="0" length="0">
    <dxf/>
  </rfmt>
  <rcc rId="4250" sId="1">
    <oc r="M175">
      <f>S175/AE175*100</f>
    </oc>
    <nc r="M175">
      <f>S175/AE175*100</f>
    </nc>
  </rcc>
  <rfmt sheetId="1" sqref="N175" start="0" length="0">
    <dxf/>
  </rfmt>
  <rfmt sheetId="1" sqref="O175" start="0" length="0">
    <dxf/>
  </rfmt>
  <rfmt sheetId="1" sqref="P175" start="0" length="0">
    <dxf/>
  </rfmt>
  <rfmt sheetId="1" sqref="Q175" start="0" length="0">
    <dxf/>
  </rfmt>
  <rfmt sheetId="1" sqref="R175" start="0" length="0">
    <dxf/>
  </rfmt>
  <rcc rId="4251" sId="1">
    <oc r="S175">
      <f>T175+U175</f>
    </oc>
    <nc r="S175"/>
  </rcc>
  <rcc rId="4252" sId="1">
    <oc r="V175">
      <f>W175+X175</f>
    </oc>
    <nc r="V175"/>
  </rcc>
  <rcc rId="4253" sId="1">
    <oc r="Y175">
      <f>Z175+AA175</f>
    </oc>
    <nc r="Y175"/>
  </rcc>
  <rcc rId="4254" sId="1">
    <oc r="AB175">
      <f>AC175+AD175</f>
    </oc>
    <nc r="AB175"/>
  </rcc>
  <rcc rId="4255" sId="1">
    <oc r="AE175">
      <f>S175+V175+Y175+AB175</f>
    </oc>
    <nc r="AE175"/>
  </rcc>
  <rcc rId="4256" sId="1">
    <oc r="AG175">
      <f>AE175+AF175</f>
    </oc>
    <nc r="AG175"/>
  </rcc>
</revisions>
</file>

<file path=xl/revisions/revisionLog2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57" sId="1" ref="A181:XFD181" action="insertRow">
    <undo index="65535" exp="area" ref3D="1" dr="$H$1:$N$1048576" dn="Z_65B035E3_87FA_46C5_996E_864F2C8D0EBC_.wvu.Cols" sId="1"/>
  </rrc>
  <rrc rId="4258" sId="1" ref="A181:XFD181" action="insertRow">
    <undo index="65535" exp="area" ref3D="1" dr="$H$1:$N$1048576" dn="Z_65B035E3_87FA_46C5_996E_864F2C8D0EBC_.wvu.Cols" sId="1"/>
  </rrc>
  <rrc rId="4259" sId="1" ref="A182:XFD182" action="insertRow">
    <undo index="65535" exp="area" ref3D="1" dr="$H$1:$N$1048576" dn="Z_65B035E3_87FA_46C5_996E_864F2C8D0EBC_.wvu.Cols" sId="1"/>
  </rrc>
  <rrc rId="4260" sId="1" ref="A182:XFD182" action="insertRow">
    <undo index="65535" exp="area" ref3D="1" dr="$H$1:$N$1048576" dn="Z_65B035E3_87FA_46C5_996E_864F2C8D0EBC_.wvu.Cols" sId="1"/>
  </rrc>
  <rfmt sheetId="1" sqref="A181" start="0" length="0">
    <dxf>
      <border outline="0">
        <left style="medium">
          <color indexed="64"/>
        </left>
      </border>
    </dxf>
  </rfmt>
  <rfmt sheetId="1" sqref="B181" start="0" length="0">
    <dxf>
      <font>
        <b/>
        <sz val="12"/>
        <color auto="1"/>
      </font>
    </dxf>
  </rfmt>
  <rfmt sheetId="1" sqref="C181" start="0" length="0">
    <dxf>
      <font>
        <b/>
        <sz val="12"/>
        <color auto="1"/>
      </font>
      <border outline="0">
        <left style="thin">
          <color indexed="64"/>
        </left>
      </border>
    </dxf>
  </rfmt>
  <rfmt sheetId="1" sqref="D181" start="0" length="0">
    <dxf>
      <font>
        <b/>
        <sz val="12"/>
        <color auto="1"/>
      </font>
      <border outline="0">
        <left style="thin">
          <color indexed="64"/>
        </left>
      </border>
    </dxf>
  </rfmt>
  <rfmt sheetId="1" sqref="E181" start="0" length="0">
    <dxf>
      <font>
        <b/>
        <sz val="12"/>
        <color auto="1"/>
      </font>
      <fill>
        <patternFill patternType="none">
          <bgColor indexed="65"/>
        </patternFill>
      </fill>
      <alignment horizontal="center"/>
    </dxf>
  </rfmt>
  <rfmt sheetId="1" sqref="F181" start="0" length="0">
    <dxf>
      <font>
        <b/>
        <sz val="12"/>
        <color auto="1"/>
      </font>
      <alignment horizontal="center"/>
    </dxf>
  </rfmt>
  <rfmt sheetId="1" sqref="G181" start="0" length="0">
    <dxf>
      <font>
        <b/>
        <sz val="12"/>
        <color auto="1"/>
        <name val="Trebuchet MS"/>
        <scheme val="none"/>
      </font>
      <alignment horizontal="left"/>
    </dxf>
  </rfmt>
  <rfmt sheetId="1" sqref="H181" start="0" length="0">
    <dxf>
      <font>
        <b/>
        <sz val="12"/>
        <color auto="1"/>
        <name val="Trebuchet MS"/>
        <scheme val="none"/>
      </font>
      <alignment horizontal="left"/>
      <border outline="0">
        <left style="thin">
          <color indexed="64"/>
        </left>
        <right style="thin">
          <color indexed="64"/>
        </right>
        <top style="thin">
          <color indexed="64"/>
        </top>
        <bottom style="thin">
          <color indexed="64"/>
        </bottom>
      </border>
    </dxf>
  </rfmt>
  <rfmt sheetId="1" sqref="I181" start="0" length="0">
    <dxf>
      <font>
        <b/>
        <sz val="12"/>
        <color auto="1"/>
      </font>
    </dxf>
  </rfmt>
  <rfmt sheetId="1" sqref="J181" start="0" length="0">
    <dxf>
      <font>
        <b/>
        <sz val="12"/>
        <color auto="1"/>
      </font>
      <alignment horizontal="center"/>
    </dxf>
  </rfmt>
  <rfmt sheetId="1" sqref="L181" start="0" length="0">
    <dxf>
      <font>
        <b/>
        <sz val="12"/>
        <color auto="1"/>
      </font>
      <numFmt numFmtId="0" formatCode="General"/>
      <fill>
        <patternFill patternType="none">
          <bgColor indexed="65"/>
        </patternFill>
      </fill>
    </dxf>
  </rfmt>
  <rcc rId="4261" sId="1">
    <nc r="M181">
      <f>S181/AE181*100</f>
    </nc>
  </rcc>
  <rfmt sheetId="1" sqref="O181" start="0" length="0">
    <dxf>
      <font>
        <b/>
        <sz val="12"/>
        <color auto="1"/>
      </font>
    </dxf>
  </rfmt>
  <rfmt sheetId="1" sqref="P181" start="0" length="0">
    <dxf>
      <font>
        <b/>
        <sz val="12"/>
        <color auto="1"/>
      </font>
      <fill>
        <patternFill patternType="none">
          <bgColor indexed="65"/>
        </patternFill>
      </fill>
    </dxf>
  </rfmt>
  <rfmt sheetId="1" sqref="Q181" start="0" length="0">
    <dxf>
      <font>
        <b/>
        <sz val="12"/>
        <color auto="1"/>
      </font>
      <fill>
        <patternFill patternType="none">
          <bgColor indexed="65"/>
        </patternFill>
      </fill>
    </dxf>
  </rfmt>
  <rfmt sheetId="1" sqref="R181" start="0" length="0">
    <dxf>
      <font>
        <b/>
        <sz val="12"/>
        <color auto="1"/>
      </font>
      <fill>
        <patternFill patternType="none">
          <bgColor indexed="65"/>
        </patternFill>
      </fill>
    </dxf>
  </rfmt>
  <rfmt sheetId="1" sqref="T181" start="0" length="0">
    <dxf>
      <font>
        <b/>
        <sz val="12"/>
        <color auto="1"/>
      </font>
      <numFmt numFmtId="0" formatCode="General"/>
      <border outline="0">
        <left style="thin">
          <color indexed="64"/>
        </left>
        <right style="thin">
          <color indexed="64"/>
        </right>
        <top style="thin">
          <color indexed="64"/>
        </top>
        <bottom style="thin">
          <color indexed="64"/>
        </bottom>
      </border>
    </dxf>
  </rfmt>
  <rfmt sheetId="1" s="1" sqref="U181" start="0" length="0">
    <dxf>
      <font>
        <b/>
        <sz val="12"/>
        <color auto="1"/>
        <name val="Calibri"/>
        <family val="2"/>
        <charset val="238"/>
        <scheme val="minor"/>
      </font>
      <numFmt numFmtId="0" formatCode="General"/>
    </dxf>
  </rfmt>
  <rfmt sheetId="1" sqref="V181" start="0" length="0">
    <dxf>
      <font>
        <sz val="12"/>
        <color auto="1"/>
      </font>
      <numFmt numFmtId="4" formatCode="#,##0.00"/>
    </dxf>
  </rfmt>
  <rfmt sheetId="1" sqref="W181" start="0" length="0">
    <dxf>
      <font>
        <b/>
        <sz val="12"/>
        <color auto="1"/>
      </font>
      <numFmt numFmtId="0" formatCode="General"/>
      <border outline="0">
        <left style="thin">
          <color indexed="64"/>
        </left>
        <right style="thin">
          <color indexed="64"/>
        </right>
        <top style="thin">
          <color indexed="64"/>
        </top>
        <bottom style="thin">
          <color indexed="64"/>
        </bottom>
      </border>
    </dxf>
  </rfmt>
  <rfmt sheetId="1" s="1" sqref="X181" start="0" length="0">
    <dxf>
      <font>
        <b/>
        <sz val="12"/>
        <color auto="1"/>
        <name val="Calibri"/>
        <family val="2"/>
        <charset val="238"/>
        <scheme val="minor"/>
      </font>
      <numFmt numFmtId="0" formatCode="General"/>
    </dxf>
  </rfmt>
  <rfmt sheetId="1" sqref="Y181" start="0" length="0">
    <dxf>
      <font>
        <sz val="12"/>
        <color auto="1"/>
      </font>
      <numFmt numFmtId="165" formatCode="#,##0.00_ ;\-#,##0.00\ "/>
    </dxf>
  </rfmt>
  <rfmt sheetId="1" sqref="Z181" start="0" length="0">
    <dxf>
      <font>
        <b/>
        <sz val="12"/>
        <color auto="1"/>
      </font>
      <border outline="0">
        <left style="thin">
          <color indexed="64"/>
        </left>
        <right style="thin">
          <color indexed="64"/>
        </right>
        <top style="thin">
          <color indexed="64"/>
        </top>
        <bottom style="thin">
          <color indexed="64"/>
        </bottom>
      </border>
    </dxf>
  </rfmt>
  <rfmt sheetId="1" s="1" sqref="AA181" start="0" length="0">
    <dxf>
      <font>
        <b/>
        <sz val="12"/>
        <color auto="1"/>
        <name val="Calibri"/>
        <family val="2"/>
        <charset val="238"/>
        <scheme val="minor"/>
      </font>
    </dxf>
  </rfmt>
  <rfmt sheetId="1" s="1" sqref="AC181" start="0" length="0">
    <dxf>
      <font>
        <b/>
        <sz val="12"/>
        <color auto="1"/>
        <name val="Calibri"/>
        <family val="2"/>
        <charset val="238"/>
        <scheme val="minor"/>
      </font>
      <numFmt numFmtId="0" formatCode="General"/>
    </dxf>
  </rfmt>
  <rfmt sheetId="1" s="1" sqref="AD181" start="0" length="0">
    <dxf>
      <font>
        <b/>
        <sz val="12"/>
        <color auto="1"/>
        <name val="Calibri"/>
        <family val="2"/>
        <charset val="238"/>
        <scheme val="minor"/>
      </font>
      <numFmt numFmtId="0" formatCode="General"/>
    </dxf>
  </rfmt>
  <rfmt sheetId="1" sqref="AE181" start="0" length="0">
    <dxf>
      <fill>
        <patternFill patternType="solid">
          <bgColor theme="0"/>
        </patternFill>
      </fill>
    </dxf>
  </rfmt>
  <rfmt sheetId="1" s="1" sqref="AF181" start="0" length="0">
    <dxf>
      <font>
        <b/>
        <sz val="12"/>
        <color auto="1"/>
        <name val="Calibri"/>
        <family val="2"/>
        <charset val="238"/>
        <scheme val="minor"/>
      </font>
      <numFmt numFmtId="3" formatCode="#,##0"/>
    </dxf>
  </rfmt>
  <rfmt sheetId="1" sqref="AI181" start="0" length="0">
    <dxf>
      <font>
        <b/>
        <sz val="12"/>
        <color auto="1"/>
        <name val="Trebuchet MS"/>
        <scheme val="none"/>
      </font>
      <numFmt numFmtId="3" formatCode="#,##0"/>
    </dxf>
  </rfmt>
  <rfmt sheetId="1" sqref="AJ181" start="0" length="0">
    <dxf>
      <font>
        <b/>
        <sz val="12"/>
        <color auto="1"/>
      </font>
      <numFmt numFmtId="3" formatCode="#,##0"/>
    </dxf>
  </rfmt>
  <rfmt sheetId="1" sqref="AK181" start="0" length="0">
    <dxf>
      <font>
        <b/>
        <sz val="12"/>
        <color auto="1"/>
      </font>
      <numFmt numFmtId="3" formatCode="#,##0"/>
      <border outline="0">
        <top style="thin">
          <color indexed="64"/>
        </top>
      </border>
    </dxf>
  </rfmt>
  <rfmt sheetId="1" sqref="AL181" start="0" length="0">
    <dxf>
      <font>
        <sz val="12"/>
        <name val="Trebuchet MS"/>
        <scheme val="none"/>
      </font>
      <numFmt numFmtId="0" formatCode="General"/>
      <alignment horizontal="general" vertical="bottom" wrapText="0"/>
    </dxf>
  </rfmt>
  <rfmt sheetId="1" sqref="AM181" start="0" length="0">
    <dxf>
      <font>
        <sz val="11"/>
        <color theme="1"/>
        <name val="Calibri"/>
        <family val="2"/>
        <charset val="238"/>
        <scheme val="minor"/>
      </font>
      <numFmt numFmtId="0" formatCode="General"/>
      <alignment horizontal="general" vertical="bottom" wrapText="0"/>
    </dxf>
  </rfmt>
  <rfmt sheetId="1" sqref="AN181" start="0" length="0">
    <dxf>
      <font>
        <sz val="11"/>
        <color theme="1"/>
        <name val="Calibri"/>
        <family val="2"/>
        <charset val="238"/>
        <scheme val="minor"/>
      </font>
      <numFmt numFmtId="0" formatCode="General"/>
      <alignment horizontal="general" vertical="bottom" wrapText="0"/>
    </dxf>
  </rfmt>
  <rfmt sheetId="1" sqref="AO181" start="0" length="0">
    <dxf>
      <fill>
        <patternFill patternType="none">
          <bgColor indexed="65"/>
        </patternFill>
      </fill>
    </dxf>
  </rfmt>
  <rfmt sheetId="1" sqref="AP181" start="0" length="0">
    <dxf>
      <fill>
        <patternFill patternType="none">
          <bgColor indexed="65"/>
        </patternFill>
      </fill>
    </dxf>
  </rfmt>
  <rfmt sheetId="1" sqref="AQ181" start="0" length="0">
    <dxf>
      <fill>
        <patternFill patternType="none">
          <bgColor indexed="65"/>
        </patternFill>
      </fill>
    </dxf>
  </rfmt>
  <rfmt sheetId="1" sqref="AR181" start="0" length="0">
    <dxf>
      <fill>
        <patternFill patternType="none">
          <bgColor indexed="65"/>
        </patternFill>
      </fill>
    </dxf>
  </rfmt>
  <rfmt sheetId="1" sqref="AS181" start="0" length="0">
    <dxf>
      <fill>
        <patternFill patternType="none">
          <bgColor indexed="65"/>
        </patternFill>
      </fill>
    </dxf>
  </rfmt>
  <rfmt sheetId="1" sqref="AT181" start="0" length="0">
    <dxf>
      <fill>
        <patternFill patternType="none">
          <bgColor indexed="65"/>
        </patternFill>
      </fill>
    </dxf>
  </rfmt>
  <rfmt sheetId="1" sqref="AU181" start="0" length="0">
    <dxf>
      <fill>
        <patternFill patternType="none">
          <bgColor indexed="65"/>
        </patternFill>
      </fill>
    </dxf>
  </rfmt>
  <rfmt sheetId="1" sqref="AV181" start="0" length="0">
    <dxf>
      <fill>
        <patternFill patternType="none">
          <bgColor indexed="65"/>
        </patternFill>
      </fill>
    </dxf>
  </rfmt>
  <rfmt sheetId="1" sqref="AW181" start="0" length="0">
    <dxf>
      <fill>
        <patternFill patternType="none">
          <bgColor indexed="65"/>
        </patternFill>
      </fill>
    </dxf>
  </rfmt>
  <rfmt sheetId="1" sqref="AX181" start="0" length="0">
    <dxf>
      <fill>
        <patternFill patternType="none">
          <bgColor indexed="65"/>
        </patternFill>
      </fill>
    </dxf>
  </rfmt>
  <rfmt sheetId="1" sqref="AY181" start="0" length="0">
    <dxf>
      <fill>
        <patternFill patternType="none">
          <bgColor indexed="65"/>
        </patternFill>
      </fill>
    </dxf>
  </rfmt>
  <rfmt sheetId="1" sqref="AZ181" start="0" length="0">
    <dxf>
      <fill>
        <patternFill patternType="none">
          <bgColor indexed="65"/>
        </patternFill>
      </fill>
    </dxf>
  </rfmt>
  <rfmt sheetId="1" sqref="BA181" start="0" length="0">
    <dxf>
      <fill>
        <patternFill patternType="none">
          <bgColor indexed="65"/>
        </patternFill>
      </fill>
    </dxf>
  </rfmt>
  <rfmt sheetId="1" sqref="BB181" start="0" length="0">
    <dxf>
      <fill>
        <patternFill patternType="none">
          <bgColor indexed="65"/>
        </patternFill>
      </fill>
    </dxf>
  </rfmt>
  <rfmt sheetId="1" sqref="BC181" start="0" length="0">
    <dxf>
      <fill>
        <patternFill patternType="none">
          <bgColor indexed="65"/>
        </patternFill>
      </fill>
    </dxf>
  </rfmt>
  <rfmt sheetId="1" sqref="BD181" start="0" length="0">
    <dxf>
      <fill>
        <patternFill patternType="none">
          <bgColor indexed="65"/>
        </patternFill>
      </fill>
    </dxf>
  </rfmt>
  <rfmt sheetId="1" sqref="BE181" start="0" length="0">
    <dxf>
      <fill>
        <patternFill patternType="none">
          <bgColor indexed="65"/>
        </patternFill>
      </fill>
    </dxf>
  </rfmt>
  <rfmt sheetId="1" sqref="BF181" start="0" length="0">
    <dxf>
      <fill>
        <patternFill patternType="none">
          <bgColor indexed="65"/>
        </patternFill>
      </fill>
    </dxf>
  </rfmt>
  <rfmt sheetId="1" sqref="BG181" start="0" length="0">
    <dxf>
      <fill>
        <patternFill patternType="none">
          <bgColor indexed="65"/>
        </patternFill>
      </fill>
    </dxf>
  </rfmt>
  <rfmt sheetId="1" sqref="BH181" start="0" length="0">
    <dxf>
      <fill>
        <patternFill patternType="none">
          <bgColor indexed="65"/>
        </patternFill>
      </fill>
    </dxf>
  </rfmt>
  <rfmt sheetId="1" sqref="BI181" start="0" length="0">
    <dxf>
      <fill>
        <patternFill patternType="none">
          <bgColor indexed="65"/>
        </patternFill>
      </fill>
    </dxf>
  </rfmt>
  <rfmt sheetId="1" sqref="BJ181" start="0" length="0">
    <dxf>
      <fill>
        <patternFill patternType="none">
          <bgColor indexed="65"/>
        </patternFill>
      </fill>
    </dxf>
  </rfmt>
  <rfmt sheetId="1" sqref="BK181" start="0" length="0">
    <dxf>
      <fill>
        <patternFill patternType="none">
          <bgColor indexed="65"/>
        </patternFill>
      </fill>
    </dxf>
  </rfmt>
  <rfmt sheetId="1" sqref="BL181" start="0" length="0">
    <dxf>
      <fill>
        <patternFill patternType="none">
          <bgColor indexed="65"/>
        </patternFill>
      </fill>
    </dxf>
  </rfmt>
  <rfmt sheetId="1" sqref="BM181" start="0" length="0">
    <dxf>
      <fill>
        <patternFill patternType="none">
          <bgColor indexed="65"/>
        </patternFill>
      </fill>
    </dxf>
  </rfmt>
  <rfmt sheetId="1" sqref="BN181" start="0" length="0">
    <dxf>
      <fill>
        <patternFill patternType="none">
          <bgColor indexed="65"/>
        </patternFill>
      </fill>
    </dxf>
  </rfmt>
  <rfmt sheetId="1" sqref="BO181" start="0" length="0">
    <dxf>
      <fill>
        <patternFill patternType="none">
          <bgColor indexed="65"/>
        </patternFill>
      </fill>
    </dxf>
  </rfmt>
  <rfmt sheetId="1" sqref="BP181" start="0" length="0">
    <dxf>
      <fill>
        <patternFill patternType="none">
          <bgColor indexed="65"/>
        </patternFill>
      </fill>
    </dxf>
  </rfmt>
  <rfmt sheetId="1" sqref="BQ181" start="0" length="0">
    <dxf>
      <fill>
        <patternFill patternType="none">
          <bgColor indexed="65"/>
        </patternFill>
      </fill>
    </dxf>
  </rfmt>
  <rfmt sheetId="1" sqref="BR181" start="0" length="0">
    <dxf>
      <fill>
        <patternFill patternType="none">
          <bgColor indexed="65"/>
        </patternFill>
      </fill>
    </dxf>
  </rfmt>
  <rfmt sheetId="1" sqref="BS181" start="0" length="0">
    <dxf>
      <fill>
        <patternFill patternType="none">
          <bgColor indexed="65"/>
        </patternFill>
      </fill>
    </dxf>
  </rfmt>
  <rfmt sheetId="1" sqref="BT181" start="0" length="0">
    <dxf>
      <fill>
        <patternFill patternType="none">
          <bgColor indexed="65"/>
        </patternFill>
      </fill>
    </dxf>
  </rfmt>
  <rfmt sheetId="1" sqref="BU181" start="0" length="0">
    <dxf>
      <fill>
        <patternFill patternType="none">
          <bgColor indexed="65"/>
        </patternFill>
      </fill>
    </dxf>
  </rfmt>
  <rfmt sheetId="1" sqref="BV181" start="0" length="0">
    <dxf>
      <fill>
        <patternFill patternType="none">
          <bgColor indexed="65"/>
        </patternFill>
      </fill>
    </dxf>
  </rfmt>
  <rfmt sheetId="1" sqref="BW181" start="0" length="0">
    <dxf>
      <fill>
        <patternFill patternType="none">
          <bgColor indexed="65"/>
        </patternFill>
      </fill>
    </dxf>
  </rfmt>
  <rfmt sheetId="1" sqref="BX181" start="0" length="0">
    <dxf>
      <fill>
        <patternFill patternType="none">
          <bgColor indexed="65"/>
        </patternFill>
      </fill>
    </dxf>
  </rfmt>
  <rfmt sheetId="1" sqref="BY181" start="0" length="0">
    <dxf>
      <fill>
        <patternFill patternType="none">
          <bgColor indexed="65"/>
        </patternFill>
      </fill>
    </dxf>
  </rfmt>
  <rfmt sheetId="1" sqref="BZ181" start="0" length="0">
    <dxf>
      <fill>
        <patternFill patternType="none">
          <bgColor indexed="65"/>
        </patternFill>
      </fill>
    </dxf>
  </rfmt>
  <rfmt sheetId="1" sqref="CA181" start="0" length="0">
    <dxf>
      <fill>
        <patternFill patternType="none">
          <bgColor indexed="65"/>
        </patternFill>
      </fill>
    </dxf>
  </rfmt>
  <rfmt sheetId="1" sqref="CB181" start="0" length="0">
    <dxf>
      <fill>
        <patternFill patternType="none">
          <bgColor indexed="65"/>
        </patternFill>
      </fill>
    </dxf>
  </rfmt>
  <rfmt sheetId="1" sqref="CC181" start="0" length="0">
    <dxf>
      <fill>
        <patternFill patternType="none">
          <bgColor indexed="65"/>
        </patternFill>
      </fill>
    </dxf>
  </rfmt>
  <rfmt sheetId="1" sqref="CD181" start="0" length="0">
    <dxf>
      <fill>
        <patternFill patternType="none">
          <bgColor indexed="65"/>
        </patternFill>
      </fill>
    </dxf>
  </rfmt>
  <rfmt sheetId="1" sqref="CE181" start="0" length="0">
    <dxf>
      <fill>
        <patternFill patternType="none">
          <bgColor indexed="65"/>
        </patternFill>
      </fill>
    </dxf>
  </rfmt>
  <rfmt sheetId="1" sqref="CF181" start="0" length="0">
    <dxf>
      <fill>
        <patternFill patternType="none">
          <bgColor indexed="65"/>
        </patternFill>
      </fill>
    </dxf>
  </rfmt>
  <rfmt sheetId="1" sqref="CG181" start="0" length="0">
    <dxf>
      <fill>
        <patternFill patternType="none">
          <bgColor indexed="65"/>
        </patternFill>
      </fill>
    </dxf>
  </rfmt>
  <rfmt sheetId="1" sqref="CH181" start="0" length="0">
    <dxf>
      <fill>
        <patternFill patternType="none">
          <bgColor indexed="65"/>
        </patternFill>
      </fill>
    </dxf>
  </rfmt>
  <rfmt sheetId="1" sqref="CI181" start="0" length="0">
    <dxf>
      <fill>
        <patternFill patternType="none">
          <bgColor indexed="65"/>
        </patternFill>
      </fill>
    </dxf>
  </rfmt>
  <rfmt sheetId="1" sqref="CJ181" start="0" length="0">
    <dxf>
      <fill>
        <patternFill patternType="none">
          <bgColor indexed="65"/>
        </patternFill>
      </fill>
    </dxf>
  </rfmt>
  <rfmt sheetId="1" sqref="CK181" start="0" length="0">
    <dxf>
      <fill>
        <patternFill patternType="none">
          <bgColor indexed="65"/>
        </patternFill>
      </fill>
    </dxf>
  </rfmt>
  <rfmt sheetId="1" sqref="CL181" start="0" length="0">
    <dxf>
      <fill>
        <patternFill patternType="none">
          <bgColor indexed="65"/>
        </patternFill>
      </fill>
    </dxf>
  </rfmt>
  <rfmt sheetId="1" sqref="CM181" start="0" length="0">
    <dxf>
      <fill>
        <patternFill patternType="none">
          <bgColor indexed="65"/>
        </patternFill>
      </fill>
    </dxf>
  </rfmt>
  <rfmt sheetId="1" sqref="CN181" start="0" length="0">
    <dxf>
      <fill>
        <patternFill patternType="none">
          <bgColor indexed="65"/>
        </patternFill>
      </fill>
    </dxf>
  </rfmt>
  <rfmt sheetId="1" sqref="CO181" start="0" length="0">
    <dxf>
      <fill>
        <patternFill patternType="none">
          <bgColor indexed="65"/>
        </patternFill>
      </fill>
    </dxf>
  </rfmt>
  <rfmt sheetId="1" sqref="CP181" start="0" length="0">
    <dxf>
      <fill>
        <patternFill patternType="none">
          <bgColor indexed="65"/>
        </patternFill>
      </fill>
    </dxf>
  </rfmt>
  <rfmt sheetId="1" sqref="CQ181" start="0" length="0">
    <dxf>
      <fill>
        <patternFill patternType="none">
          <bgColor indexed="65"/>
        </patternFill>
      </fill>
    </dxf>
  </rfmt>
  <rfmt sheetId="1" sqref="CR181" start="0" length="0">
    <dxf>
      <fill>
        <patternFill patternType="none">
          <bgColor indexed="65"/>
        </patternFill>
      </fill>
    </dxf>
  </rfmt>
  <rfmt sheetId="1" sqref="CS181" start="0" length="0">
    <dxf>
      <fill>
        <patternFill patternType="none">
          <bgColor indexed="65"/>
        </patternFill>
      </fill>
    </dxf>
  </rfmt>
  <rfmt sheetId="1" sqref="CT181" start="0" length="0">
    <dxf>
      <fill>
        <patternFill patternType="none">
          <bgColor indexed="65"/>
        </patternFill>
      </fill>
    </dxf>
  </rfmt>
  <rfmt sheetId="1" sqref="CU181" start="0" length="0">
    <dxf>
      <fill>
        <patternFill patternType="none">
          <bgColor indexed="65"/>
        </patternFill>
      </fill>
    </dxf>
  </rfmt>
  <rfmt sheetId="1" sqref="CV181" start="0" length="0">
    <dxf>
      <fill>
        <patternFill patternType="none">
          <bgColor indexed="65"/>
        </patternFill>
      </fill>
    </dxf>
  </rfmt>
  <rfmt sheetId="1" sqref="CW181" start="0" length="0">
    <dxf>
      <fill>
        <patternFill patternType="none">
          <bgColor indexed="65"/>
        </patternFill>
      </fill>
    </dxf>
  </rfmt>
  <rfmt sheetId="1" sqref="CX181" start="0" length="0">
    <dxf>
      <fill>
        <patternFill patternType="none">
          <bgColor indexed="65"/>
        </patternFill>
      </fill>
    </dxf>
  </rfmt>
  <rfmt sheetId="1" sqref="CY181" start="0" length="0">
    <dxf>
      <fill>
        <patternFill patternType="none">
          <bgColor indexed="65"/>
        </patternFill>
      </fill>
    </dxf>
  </rfmt>
  <rfmt sheetId="1" sqref="CZ181" start="0" length="0">
    <dxf>
      <fill>
        <patternFill patternType="none">
          <bgColor indexed="65"/>
        </patternFill>
      </fill>
    </dxf>
  </rfmt>
  <rfmt sheetId="1" sqref="DA181" start="0" length="0">
    <dxf>
      <fill>
        <patternFill patternType="none">
          <bgColor indexed="65"/>
        </patternFill>
      </fill>
    </dxf>
  </rfmt>
  <rfmt sheetId="1" sqref="DB181" start="0" length="0">
    <dxf>
      <fill>
        <patternFill patternType="none">
          <bgColor indexed="65"/>
        </patternFill>
      </fill>
    </dxf>
  </rfmt>
  <rfmt sheetId="1" sqref="DC181" start="0" length="0">
    <dxf>
      <fill>
        <patternFill patternType="none">
          <bgColor indexed="65"/>
        </patternFill>
      </fill>
    </dxf>
  </rfmt>
  <rfmt sheetId="1" sqref="DD181" start="0" length="0">
    <dxf>
      <fill>
        <patternFill patternType="none">
          <bgColor indexed="65"/>
        </patternFill>
      </fill>
    </dxf>
  </rfmt>
  <rfmt sheetId="1" sqref="DE181" start="0" length="0">
    <dxf>
      <fill>
        <patternFill patternType="none">
          <bgColor indexed="65"/>
        </patternFill>
      </fill>
    </dxf>
  </rfmt>
  <rfmt sheetId="1" sqref="DF181" start="0" length="0">
    <dxf>
      <fill>
        <patternFill patternType="none">
          <bgColor indexed="65"/>
        </patternFill>
      </fill>
    </dxf>
  </rfmt>
  <rfmt sheetId="1" sqref="DG181" start="0" length="0">
    <dxf>
      <fill>
        <patternFill patternType="none">
          <bgColor indexed="65"/>
        </patternFill>
      </fill>
    </dxf>
  </rfmt>
  <rfmt sheetId="1" sqref="A181:XFD181" start="0" length="0">
    <dxf>
      <fill>
        <patternFill patternType="none">
          <bgColor indexed="65"/>
        </patternFill>
      </fill>
    </dxf>
  </rfmt>
  <rfmt sheetId="1" sqref="A182" start="0" length="0">
    <dxf>
      <border outline="0">
        <left style="medium">
          <color indexed="64"/>
        </left>
      </border>
    </dxf>
  </rfmt>
  <rfmt sheetId="1" sqref="B182" start="0" length="0">
    <dxf>
      <font>
        <b/>
        <sz val="12"/>
        <color auto="1"/>
      </font>
    </dxf>
  </rfmt>
  <rfmt sheetId="1" sqref="C182" start="0" length="0">
    <dxf>
      <font>
        <b/>
        <sz val="12"/>
        <color auto="1"/>
      </font>
      <border outline="0">
        <left style="thin">
          <color indexed="64"/>
        </left>
      </border>
    </dxf>
  </rfmt>
  <rfmt sheetId="1" sqref="D182" start="0" length="0">
    <dxf>
      <font>
        <b/>
        <sz val="12"/>
        <color auto="1"/>
      </font>
      <border outline="0">
        <left style="thin">
          <color indexed="64"/>
        </left>
      </border>
    </dxf>
  </rfmt>
  <rfmt sheetId="1" sqref="E182" start="0" length="0">
    <dxf>
      <font>
        <b/>
        <sz val="12"/>
        <color auto="1"/>
      </font>
      <fill>
        <patternFill patternType="none">
          <bgColor indexed="65"/>
        </patternFill>
      </fill>
      <alignment horizontal="center"/>
    </dxf>
  </rfmt>
  <rfmt sheetId="1" sqref="F182" start="0" length="0">
    <dxf>
      <font>
        <b/>
        <sz val="12"/>
        <color auto="1"/>
      </font>
      <alignment horizontal="center"/>
    </dxf>
  </rfmt>
  <rfmt sheetId="1" sqref="G182" start="0" length="0">
    <dxf>
      <font>
        <b/>
        <sz val="12"/>
        <color auto="1"/>
        <name val="Trebuchet MS"/>
        <scheme val="none"/>
      </font>
      <alignment horizontal="left"/>
    </dxf>
  </rfmt>
  <rfmt sheetId="1" sqref="H182" start="0" length="0">
    <dxf>
      <font>
        <b/>
        <sz val="12"/>
        <color auto="1"/>
        <name val="Trebuchet MS"/>
        <scheme val="none"/>
      </font>
      <alignment horizontal="left"/>
      <border outline="0">
        <left style="thin">
          <color indexed="64"/>
        </left>
        <right style="thin">
          <color indexed="64"/>
        </right>
        <top style="thin">
          <color indexed="64"/>
        </top>
        <bottom style="thin">
          <color indexed="64"/>
        </bottom>
      </border>
    </dxf>
  </rfmt>
  <rfmt sheetId="1" sqref="I182" start="0" length="0">
    <dxf>
      <font>
        <b/>
        <sz val="12"/>
        <color auto="1"/>
      </font>
    </dxf>
  </rfmt>
  <rfmt sheetId="1" sqref="J182" start="0" length="0">
    <dxf>
      <font>
        <b/>
        <sz val="12"/>
        <color auto="1"/>
      </font>
      <alignment horizontal="center"/>
    </dxf>
  </rfmt>
  <rfmt sheetId="1" sqref="L182" start="0" length="0">
    <dxf>
      <font>
        <b/>
        <sz val="12"/>
        <color auto="1"/>
      </font>
      <numFmt numFmtId="0" formatCode="General"/>
      <fill>
        <patternFill patternType="none">
          <bgColor indexed="65"/>
        </patternFill>
      </fill>
    </dxf>
  </rfmt>
  <rcc rId="4262" sId="1">
    <nc r="M182">
      <f>S182/AE182*100</f>
    </nc>
  </rcc>
  <rfmt sheetId="1" sqref="O182" start="0" length="0">
    <dxf>
      <font>
        <b/>
        <sz val="12"/>
        <color auto="1"/>
      </font>
    </dxf>
  </rfmt>
  <rfmt sheetId="1" sqref="P182" start="0" length="0">
    <dxf>
      <font>
        <b/>
        <sz val="12"/>
        <color auto="1"/>
      </font>
      <fill>
        <patternFill patternType="none">
          <bgColor indexed="65"/>
        </patternFill>
      </fill>
    </dxf>
  </rfmt>
  <rfmt sheetId="1" sqref="Q182" start="0" length="0">
    <dxf>
      <font>
        <b/>
        <sz val="12"/>
        <color auto="1"/>
      </font>
      <fill>
        <patternFill patternType="none">
          <bgColor indexed="65"/>
        </patternFill>
      </fill>
    </dxf>
  </rfmt>
  <rfmt sheetId="1" sqref="R182" start="0" length="0">
    <dxf>
      <font>
        <b/>
        <sz val="12"/>
        <color auto="1"/>
      </font>
      <fill>
        <patternFill patternType="none">
          <bgColor indexed="65"/>
        </patternFill>
      </fill>
    </dxf>
  </rfmt>
  <rfmt sheetId="1" sqref="T182" start="0" length="0">
    <dxf>
      <font>
        <b/>
        <sz val="12"/>
        <color auto="1"/>
      </font>
      <numFmt numFmtId="0" formatCode="General"/>
      <border outline="0">
        <left style="thin">
          <color indexed="64"/>
        </left>
        <right style="thin">
          <color indexed="64"/>
        </right>
        <top style="thin">
          <color indexed="64"/>
        </top>
        <bottom style="thin">
          <color indexed="64"/>
        </bottom>
      </border>
    </dxf>
  </rfmt>
  <rfmt sheetId="1" s="1" sqref="U182" start="0" length="0">
    <dxf>
      <font>
        <b/>
        <sz val="12"/>
        <color auto="1"/>
        <name val="Calibri"/>
        <family val="2"/>
        <charset val="238"/>
        <scheme val="minor"/>
      </font>
      <numFmt numFmtId="0" formatCode="General"/>
    </dxf>
  </rfmt>
  <rfmt sheetId="1" sqref="V182" start="0" length="0">
    <dxf>
      <font>
        <sz val="12"/>
        <color auto="1"/>
      </font>
      <numFmt numFmtId="4" formatCode="#,##0.00"/>
    </dxf>
  </rfmt>
  <rfmt sheetId="1" sqref="W182" start="0" length="0">
    <dxf>
      <font>
        <b/>
        <sz val="12"/>
        <color auto="1"/>
      </font>
      <numFmt numFmtId="0" formatCode="General"/>
      <border outline="0">
        <left style="thin">
          <color indexed="64"/>
        </left>
        <right style="thin">
          <color indexed="64"/>
        </right>
        <top style="thin">
          <color indexed="64"/>
        </top>
        <bottom style="thin">
          <color indexed="64"/>
        </bottom>
      </border>
    </dxf>
  </rfmt>
  <rfmt sheetId="1" s="1" sqref="X182" start="0" length="0">
    <dxf>
      <font>
        <b/>
        <sz val="12"/>
        <color auto="1"/>
        <name val="Calibri"/>
        <family val="2"/>
        <charset val="238"/>
        <scheme val="minor"/>
      </font>
      <numFmt numFmtId="0" formatCode="General"/>
    </dxf>
  </rfmt>
  <rfmt sheetId="1" sqref="Y182" start="0" length="0">
    <dxf>
      <font>
        <sz val="12"/>
        <color auto="1"/>
      </font>
      <numFmt numFmtId="165" formatCode="#,##0.00_ ;\-#,##0.00\ "/>
    </dxf>
  </rfmt>
  <rfmt sheetId="1" sqref="Z182" start="0" length="0">
    <dxf>
      <font>
        <b/>
        <sz val="12"/>
        <color auto="1"/>
      </font>
      <border outline="0">
        <left style="thin">
          <color indexed="64"/>
        </left>
        <right style="thin">
          <color indexed="64"/>
        </right>
        <top style="thin">
          <color indexed="64"/>
        </top>
        <bottom style="thin">
          <color indexed="64"/>
        </bottom>
      </border>
    </dxf>
  </rfmt>
  <rfmt sheetId="1" s="1" sqref="AA182" start="0" length="0">
    <dxf>
      <font>
        <b/>
        <sz val="12"/>
        <color auto="1"/>
        <name val="Calibri"/>
        <family val="2"/>
        <charset val="238"/>
        <scheme val="minor"/>
      </font>
    </dxf>
  </rfmt>
  <rfmt sheetId="1" s="1" sqref="AC182" start="0" length="0">
    <dxf>
      <font>
        <b/>
        <sz val="12"/>
        <color auto="1"/>
        <name val="Calibri"/>
        <family val="2"/>
        <charset val="238"/>
        <scheme val="minor"/>
      </font>
      <numFmt numFmtId="0" formatCode="General"/>
    </dxf>
  </rfmt>
  <rfmt sheetId="1" s="1" sqref="AD182" start="0" length="0">
    <dxf>
      <font>
        <b/>
        <sz val="12"/>
        <color auto="1"/>
        <name val="Calibri"/>
        <family val="2"/>
        <charset val="238"/>
        <scheme val="minor"/>
      </font>
      <numFmt numFmtId="0" formatCode="General"/>
    </dxf>
  </rfmt>
  <rfmt sheetId="1" sqref="AE182" start="0" length="0">
    <dxf>
      <fill>
        <patternFill patternType="solid">
          <bgColor theme="0"/>
        </patternFill>
      </fill>
    </dxf>
  </rfmt>
  <rfmt sheetId="1" s="1" sqref="AF182" start="0" length="0">
    <dxf>
      <font>
        <b/>
        <sz val="12"/>
        <color auto="1"/>
        <name val="Calibri"/>
        <family val="2"/>
        <charset val="238"/>
        <scheme val="minor"/>
      </font>
      <numFmt numFmtId="3" formatCode="#,##0"/>
    </dxf>
  </rfmt>
  <rfmt sheetId="1" sqref="AI182" start="0" length="0">
    <dxf>
      <font>
        <b/>
        <sz val="12"/>
        <color auto="1"/>
        <name val="Trebuchet MS"/>
        <scheme val="none"/>
      </font>
      <numFmt numFmtId="3" formatCode="#,##0"/>
    </dxf>
  </rfmt>
  <rfmt sheetId="1" sqref="AJ182" start="0" length="0">
    <dxf>
      <font>
        <b/>
        <sz val="12"/>
        <color auto="1"/>
      </font>
      <numFmt numFmtId="3" formatCode="#,##0"/>
    </dxf>
  </rfmt>
  <rfmt sheetId="1" sqref="AK182" start="0" length="0">
    <dxf>
      <font>
        <b/>
        <sz val="12"/>
        <color auto="1"/>
      </font>
      <numFmt numFmtId="3" formatCode="#,##0"/>
      <border outline="0">
        <top style="thin">
          <color indexed="64"/>
        </top>
      </border>
    </dxf>
  </rfmt>
  <rfmt sheetId="1" sqref="AL182" start="0" length="0">
    <dxf>
      <font>
        <sz val="12"/>
        <name val="Trebuchet MS"/>
        <scheme val="none"/>
      </font>
      <numFmt numFmtId="0" formatCode="General"/>
      <alignment horizontal="general" vertical="bottom" wrapText="0"/>
    </dxf>
  </rfmt>
  <rfmt sheetId="1" sqref="AM182" start="0" length="0">
    <dxf>
      <font>
        <sz val="11"/>
        <color theme="1"/>
        <name val="Calibri"/>
        <family val="2"/>
        <charset val="238"/>
        <scheme val="minor"/>
      </font>
      <numFmt numFmtId="0" formatCode="General"/>
      <alignment horizontal="general" vertical="bottom" wrapText="0"/>
    </dxf>
  </rfmt>
  <rfmt sheetId="1" sqref="AN182" start="0" length="0">
    <dxf>
      <font>
        <sz val="11"/>
        <color theme="1"/>
        <name val="Calibri"/>
        <family val="2"/>
        <charset val="238"/>
        <scheme val="minor"/>
      </font>
      <numFmt numFmtId="0" formatCode="General"/>
      <alignment horizontal="general" vertical="bottom" wrapText="0"/>
    </dxf>
  </rfmt>
  <rfmt sheetId="1" sqref="AO182" start="0" length="0">
    <dxf>
      <fill>
        <patternFill patternType="none">
          <bgColor indexed="65"/>
        </patternFill>
      </fill>
    </dxf>
  </rfmt>
  <rfmt sheetId="1" sqref="AP182" start="0" length="0">
    <dxf>
      <fill>
        <patternFill patternType="none">
          <bgColor indexed="65"/>
        </patternFill>
      </fill>
    </dxf>
  </rfmt>
  <rfmt sheetId="1" sqref="AQ182" start="0" length="0">
    <dxf>
      <fill>
        <patternFill patternType="none">
          <bgColor indexed="65"/>
        </patternFill>
      </fill>
    </dxf>
  </rfmt>
  <rfmt sheetId="1" sqref="AR182" start="0" length="0">
    <dxf>
      <fill>
        <patternFill patternType="none">
          <bgColor indexed="65"/>
        </patternFill>
      </fill>
    </dxf>
  </rfmt>
  <rfmt sheetId="1" sqref="AS182" start="0" length="0">
    <dxf>
      <fill>
        <patternFill patternType="none">
          <bgColor indexed="65"/>
        </patternFill>
      </fill>
    </dxf>
  </rfmt>
  <rfmt sheetId="1" sqref="AT182" start="0" length="0">
    <dxf>
      <fill>
        <patternFill patternType="none">
          <bgColor indexed="65"/>
        </patternFill>
      </fill>
    </dxf>
  </rfmt>
  <rfmt sheetId="1" sqref="AU182" start="0" length="0">
    <dxf>
      <fill>
        <patternFill patternType="none">
          <bgColor indexed="65"/>
        </patternFill>
      </fill>
    </dxf>
  </rfmt>
  <rfmt sheetId="1" sqref="AV182" start="0" length="0">
    <dxf>
      <fill>
        <patternFill patternType="none">
          <bgColor indexed="65"/>
        </patternFill>
      </fill>
    </dxf>
  </rfmt>
  <rfmt sheetId="1" sqref="AW182" start="0" length="0">
    <dxf>
      <fill>
        <patternFill patternType="none">
          <bgColor indexed="65"/>
        </patternFill>
      </fill>
    </dxf>
  </rfmt>
  <rfmt sheetId="1" sqref="AX182" start="0" length="0">
    <dxf>
      <fill>
        <patternFill patternType="none">
          <bgColor indexed="65"/>
        </patternFill>
      </fill>
    </dxf>
  </rfmt>
  <rfmt sheetId="1" sqref="AY182" start="0" length="0">
    <dxf>
      <fill>
        <patternFill patternType="none">
          <bgColor indexed="65"/>
        </patternFill>
      </fill>
    </dxf>
  </rfmt>
  <rfmt sheetId="1" sqref="AZ182" start="0" length="0">
    <dxf>
      <fill>
        <patternFill patternType="none">
          <bgColor indexed="65"/>
        </patternFill>
      </fill>
    </dxf>
  </rfmt>
  <rfmt sheetId="1" sqref="BA182" start="0" length="0">
    <dxf>
      <fill>
        <patternFill patternType="none">
          <bgColor indexed="65"/>
        </patternFill>
      </fill>
    </dxf>
  </rfmt>
  <rfmt sheetId="1" sqref="BB182" start="0" length="0">
    <dxf>
      <fill>
        <patternFill patternType="none">
          <bgColor indexed="65"/>
        </patternFill>
      </fill>
    </dxf>
  </rfmt>
  <rfmt sheetId="1" sqref="BC182" start="0" length="0">
    <dxf>
      <fill>
        <patternFill patternType="none">
          <bgColor indexed="65"/>
        </patternFill>
      </fill>
    </dxf>
  </rfmt>
  <rfmt sheetId="1" sqref="BD182" start="0" length="0">
    <dxf>
      <fill>
        <patternFill patternType="none">
          <bgColor indexed="65"/>
        </patternFill>
      </fill>
    </dxf>
  </rfmt>
  <rfmt sheetId="1" sqref="BE182" start="0" length="0">
    <dxf>
      <fill>
        <patternFill patternType="none">
          <bgColor indexed="65"/>
        </patternFill>
      </fill>
    </dxf>
  </rfmt>
  <rfmt sheetId="1" sqref="BF182" start="0" length="0">
    <dxf>
      <fill>
        <patternFill patternType="none">
          <bgColor indexed="65"/>
        </patternFill>
      </fill>
    </dxf>
  </rfmt>
  <rfmt sheetId="1" sqref="BG182" start="0" length="0">
    <dxf>
      <fill>
        <patternFill patternType="none">
          <bgColor indexed="65"/>
        </patternFill>
      </fill>
    </dxf>
  </rfmt>
  <rfmt sheetId="1" sqref="BH182" start="0" length="0">
    <dxf>
      <fill>
        <patternFill patternType="none">
          <bgColor indexed="65"/>
        </patternFill>
      </fill>
    </dxf>
  </rfmt>
  <rfmt sheetId="1" sqref="BI182" start="0" length="0">
    <dxf>
      <fill>
        <patternFill patternType="none">
          <bgColor indexed="65"/>
        </patternFill>
      </fill>
    </dxf>
  </rfmt>
  <rfmt sheetId="1" sqref="BJ182" start="0" length="0">
    <dxf>
      <fill>
        <patternFill patternType="none">
          <bgColor indexed="65"/>
        </patternFill>
      </fill>
    </dxf>
  </rfmt>
  <rfmt sheetId="1" sqref="BK182" start="0" length="0">
    <dxf>
      <fill>
        <patternFill patternType="none">
          <bgColor indexed="65"/>
        </patternFill>
      </fill>
    </dxf>
  </rfmt>
  <rfmt sheetId="1" sqref="BL182" start="0" length="0">
    <dxf>
      <fill>
        <patternFill patternType="none">
          <bgColor indexed="65"/>
        </patternFill>
      </fill>
    </dxf>
  </rfmt>
  <rfmt sheetId="1" sqref="BM182" start="0" length="0">
    <dxf>
      <fill>
        <patternFill patternType="none">
          <bgColor indexed="65"/>
        </patternFill>
      </fill>
    </dxf>
  </rfmt>
  <rfmt sheetId="1" sqref="BN182" start="0" length="0">
    <dxf>
      <fill>
        <patternFill patternType="none">
          <bgColor indexed="65"/>
        </patternFill>
      </fill>
    </dxf>
  </rfmt>
  <rfmt sheetId="1" sqref="BO182" start="0" length="0">
    <dxf>
      <fill>
        <patternFill patternType="none">
          <bgColor indexed="65"/>
        </patternFill>
      </fill>
    </dxf>
  </rfmt>
  <rfmt sheetId="1" sqref="BP182" start="0" length="0">
    <dxf>
      <fill>
        <patternFill patternType="none">
          <bgColor indexed="65"/>
        </patternFill>
      </fill>
    </dxf>
  </rfmt>
  <rfmt sheetId="1" sqref="BQ182" start="0" length="0">
    <dxf>
      <fill>
        <patternFill patternType="none">
          <bgColor indexed="65"/>
        </patternFill>
      </fill>
    </dxf>
  </rfmt>
  <rfmt sheetId="1" sqref="BR182" start="0" length="0">
    <dxf>
      <fill>
        <patternFill patternType="none">
          <bgColor indexed="65"/>
        </patternFill>
      </fill>
    </dxf>
  </rfmt>
  <rfmt sheetId="1" sqref="BS182" start="0" length="0">
    <dxf>
      <fill>
        <patternFill patternType="none">
          <bgColor indexed="65"/>
        </patternFill>
      </fill>
    </dxf>
  </rfmt>
  <rfmt sheetId="1" sqref="BT182" start="0" length="0">
    <dxf>
      <fill>
        <patternFill patternType="none">
          <bgColor indexed="65"/>
        </patternFill>
      </fill>
    </dxf>
  </rfmt>
  <rfmt sheetId="1" sqref="BU182" start="0" length="0">
    <dxf>
      <fill>
        <patternFill patternType="none">
          <bgColor indexed="65"/>
        </patternFill>
      </fill>
    </dxf>
  </rfmt>
  <rfmt sheetId="1" sqref="BV182" start="0" length="0">
    <dxf>
      <fill>
        <patternFill patternType="none">
          <bgColor indexed="65"/>
        </patternFill>
      </fill>
    </dxf>
  </rfmt>
  <rfmt sheetId="1" sqref="BW182" start="0" length="0">
    <dxf>
      <fill>
        <patternFill patternType="none">
          <bgColor indexed="65"/>
        </patternFill>
      </fill>
    </dxf>
  </rfmt>
  <rfmt sheetId="1" sqref="BX182" start="0" length="0">
    <dxf>
      <fill>
        <patternFill patternType="none">
          <bgColor indexed="65"/>
        </patternFill>
      </fill>
    </dxf>
  </rfmt>
  <rfmt sheetId="1" sqref="BY182" start="0" length="0">
    <dxf>
      <fill>
        <patternFill patternType="none">
          <bgColor indexed="65"/>
        </patternFill>
      </fill>
    </dxf>
  </rfmt>
  <rfmt sheetId="1" sqref="BZ182" start="0" length="0">
    <dxf>
      <fill>
        <patternFill patternType="none">
          <bgColor indexed="65"/>
        </patternFill>
      </fill>
    </dxf>
  </rfmt>
  <rfmt sheetId="1" sqref="CA182" start="0" length="0">
    <dxf>
      <fill>
        <patternFill patternType="none">
          <bgColor indexed="65"/>
        </patternFill>
      </fill>
    </dxf>
  </rfmt>
  <rfmt sheetId="1" sqref="CB182" start="0" length="0">
    <dxf>
      <fill>
        <patternFill patternType="none">
          <bgColor indexed="65"/>
        </patternFill>
      </fill>
    </dxf>
  </rfmt>
  <rfmt sheetId="1" sqref="CC182" start="0" length="0">
    <dxf>
      <fill>
        <patternFill patternType="none">
          <bgColor indexed="65"/>
        </patternFill>
      </fill>
    </dxf>
  </rfmt>
  <rfmt sheetId="1" sqref="CD182" start="0" length="0">
    <dxf>
      <fill>
        <patternFill patternType="none">
          <bgColor indexed="65"/>
        </patternFill>
      </fill>
    </dxf>
  </rfmt>
  <rfmt sheetId="1" sqref="CE182" start="0" length="0">
    <dxf>
      <fill>
        <patternFill patternType="none">
          <bgColor indexed="65"/>
        </patternFill>
      </fill>
    </dxf>
  </rfmt>
  <rfmt sheetId="1" sqref="CF182" start="0" length="0">
    <dxf>
      <fill>
        <patternFill patternType="none">
          <bgColor indexed="65"/>
        </patternFill>
      </fill>
    </dxf>
  </rfmt>
  <rfmt sheetId="1" sqref="CG182" start="0" length="0">
    <dxf>
      <fill>
        <patternFill patternType="none">
          <bgColor indexed="65"/>
        </patternFill>
      </fill>
    </dxf>
  </rfmt>
  <rfmt sheetId="1" sqref="CH182" start="0" length="0">
    <dxf>
      <fill>
        <patternFill patternType="none">
          <bgColor indexed="65"/>
        </patternFill>
      </fill>
    </dxf>
  </rfmt>
  <rfmt sheetId="1" sqref="CI182" start="0" length="0">
    <dxf>
      <fill>
        <patternFill patternType="none">
          <bgColor indexed="65"/>
        </patternFill>
      </fill>
    </dxf>
  </rfmt>
  <rfmt sheetId="1" sqref="CJ182" start="0" length="0">
    <dxf>
      <fill>
        <patternFill patternType="none">
          <bgColor indexed="65"/>
        </patternFill>
      </fill>
    </dxf>
  </rfmt>
  <rfmt sheetId="1" sqref="CK182" start="0" length="0">
    <dxf>
      <fill>
        <patternFill patternType="none">
          <bgColor indexed="65"/>
        </patternFill>
      </fill>
    </dxf>
  </rfmt>
  <rfmt sheetId="1" sqref="CL182" start="0" length="0">
    <dxf>
      <fill>
        <patternFill patternType="none">
          <bgColor indexed="65"/>
        </patternFill>
      </fill>
    </dxf>
  </rfmt>
  <rfmt sheetId="1" sqref="CM182" start="0" length="0">
    <dxf>
      <fill>
        <patternFill patternType="none">
          <bgColor indexed="65"/>
        </patternFill>
      </fill>
    </dxf>
  </rfmt>
  <rfmt sheetId="1" sqref="CN182" start="0" length="0">
    <dxf>
      <fill>
        <patternFill patternType="none">
          <bgColor indexed="65"/>
        </patternFill>
      </fill>
    </dxf>
  </rfmt>
  <rfmt sheetId="1" sqref="CO182" start="0" length="0">
    <dxf>
      <fill>
        <patternFill patternType="none">
          <bgColor indexed="65"/>
        </patternFill>
      </fill>
    </dxf>
  </rfmt>
  <rfmt sheetId="1" sqref="CP182" start="0" length="0">
    <dxf>
      <fill>
        <patternFill patternType="none">
          <bgColor indexed="65"/>
        </patternFill>
      </fill>
    </dxf>
  </rfmt>
  <rfmt sheetId="1" sqref="CQ182" start="0" length="0">
    <dxf>
      <fill>
        <patternFill patternType="none">
          <bgColor indexed="65"/>
        </patternFill>
      </fill>
    </dxf>
  </rfmt>
  <rfmt sheetId="1" sqref="CR182" start="0" length="0">
    <dxf>
      <fill>
        <patternFill patternType="none">
          <bgColor indexed="65"/>
        </patternFill>
      </fill>
    </dxf>
  </rfmt>
  <rfmt sheetId="1" sqref="CS182" start="0" length="0">
    <dxf>
      <fill>
        <patternFill patternType="none">
          <bgColor indexed="65"/>
        </patternFill>
      </fill>
    </dxf>
  </rfmt>
  <rfmt sheetId="1" sqref="CT182" start="0" length="0">
    <dxf>
      <fill>
        <patternFill patternType="none">
          <bgColor indexed="65"/>
        </patternFill>
      </fill>
    </dxf>
  </rfmt>
  <rfmt sheetId="1" sqref="CU182" start="0" length="0">
    <dxf>
      <fill>
        <patternFill patternType="none">
          <bgColor indexed="65"/>
        </patternFill>
      </fill>
    </dxf>
  </rfmt>
  <rfmt sheetId="1" sqref="CV182" start="0" length="0">
    <dxf>
      <fill>
        <patternFill patternType="none">
          <bgColor indexed="65"/>
        </patternFill>
      </fill>
    </dxf>
  </rfmt>
  <rfmt sheetId="1" sqref="CW182" start="0" length="0">
    <dxf>
      <fill>
        <patternFill patternType="none">
          <bgColor indexed="65"/>
        </patternFill>
      </fill>
    </dxf>
  </rfmt>
  <rfmt sheetId="1" sqref="CX182" start="0" length="0">
    <dxf>
      <fill>
        <patternFill patternType="none">
          <bgColor indexed="65"/>
        </patternFill>
      </fill>
    </dxf>
  </rfmt>
  <rfmt sheetId="1" sqref="CY182" start="0" length="0">
    <dxf>
      <fill>
        <patternFill patternType="none">
          <bgColor indexed="65"/>
        </patternFill>
      </fill>
    </dxf>
  </rfmt>
  <rfmt sheetId="1" sqref="CZ182" start="0" length="0">
    <dxf>
      <fill>
        <patternFill patternType="none">
          <bgColor indexed="65"/>
        </patternFill>
      </fill>
    </dxf>
  </rfmt>
  <rfmt sheetId="1" sqref="DA182" start="0" length="0">
    <dxf>
      <fill>
        <patternFill patternType="none">
          <bgColor indexed="65"/>
        </patternFill>
      </fill>
    </dxf>
  </rfmt>
  <rfmt sheetId="1" sqref="DB182" start="0" length="0">
    <dxf>
      <fill>
        <patternFill patternType="none">
          <bgColor indexed="65"/>
        </patternFill>
      </fill>
    </dxf>
  </rfmt>
  <rfmt sheetId="1" sqref="DC182" start="0" length="0">
    <dxf>
      <fill>
        <patternFill patternType="none">
          <bgColor indexed="65"/>
        </patternFill>
      </fill>
    </dxf>
  </rfmt>
  <rfmt sheetId="1" sqref="DD182" start="0" length="0">
    <dxf>
      <fill>
        <patternFill patternType="none">
          <bgColor indexed="65"/>
        </patternFill>
      </fill>
    </dxf>
  </rfmt>
  <rfmt sheetId="1" sqref="DE182" start="0" length="0">
    <dxf>
      <fill>
        <patternFill patternType="none">
          <bgColor indexed="65"/>
        </patternFill>
      </fill>
    </dxf>
  </rfmt>
  <rfmt sheetId="1" sqref="DF182" start="0" length="0">
    <dxf>
      <fill>
        <patternFill patternType="none">
          <bgColor indexed="65"/>
        </patternFill>
      </fill>
    </dxf>
  </rfmt>
  <rfmt sheetId="1" sqref="DG182" start="0" length="0">
    <dxf>
      <fill>
        <patternFill patternType="none">
          <bgColor indexed="65"/>
        </patternFill>
      </fill>
    </dxf>
  </rfmt>
  <rfmt sheetId="1" sqref="A182:XFD182" start="0" length="0">
    <dxf>
      <fill>
        <patternFill patternType="none">
          <bgColor indexed="65"/>
        </patternFill>
      </fill>
    </dxf>
  </rfmt>
  <rfmt sheetId="1" sqref="A183" start="0" length="0">
    <dxf>
      <border outline="0">
        <left style="medium">
          <color indexed="64"/>
        </left>
      </border>
    </dxf>
  </rfmt>
  <rfmt sheetId="1" sqref="B183" start="0" length="0">
    <dxf>
      <font>
        <b/>
        <sz val="12"/>
        <color auto="1"/>
      </font>
    </dxf>
  </rfmt>
  <rfmt sheetId="1" sqref="C183" start="0" length="0">
    <dxf>
      <font>
        <b/>
        <sz val="12"/>
        <color auto="1"/>
      </font>
      <border outline="0">
        <left style="thin">
          <color indexed="64"/>
        </left>
      </border>
    </dxf>
  </rfmt>
  <rfmt sheetId="1" sqref="D183" start="0" length="0">
    <dxf>
      <font>
        <b/>
        <sz val="12"/>
        <color auto="1"/>
      </font>
      <border outline="0">
        <left style="thin">
          <color indexed="64"/>
        </left>
      </border>
    </dxf>
  </rfmt>
  <rfmt sheetId="1" sqref="E183" start="0" length="0">
    <dxf>
      <font>
        <b/>
        <sz val="12"/>
        <color auto="1"/>
      </font>
      <fill>
        <patternFill patternType="none">
          <bgColor indexed="65"/>
        </patternFill>
      </fill>
      <alignment horizontal="center"/>
    </dxf>
  </rfmt>
  <rfmt sheetId="1" sqref="F183" start="0" length="0">
    <dxf>
      <font>
        <b/>
        <sz val="12"/>
        <color auto="1"/>
      </font>
      <alignment horizontal="center"/>
    </dxf>
  </rfmt>
  <rfmt sheetId="1" sqref="G183" start="0" length="0">
    <dxf>
      <font>
        <b/>
        <sz val="12"/>
        <color auto="1"/>
        <name val="Trebuchet MS"/>
        <scheme val="none"/>
      </font>
      <alignment horizontal="left"/>
    </dxf>
  </rfmt>
  <rfmt sheetId="1" sqref="H183" start="0" length="0">
    <dxf>
      <font>
        <b/>
        <sz val="12"/>
        <color auto="1"/>
        <name val="Trebuchet MS"/>
        <scheme val="none"/>
      </font>
      <alignment horizontal="left"/>
      <border outline="0">
        <left style="thin">
          <color indexed="64"/>
        </left>
        <right style="thin">
          <color indexed="64"/>
        </right>
        <top style="thin">
          <color indexed="64"/>
        </top>
        <bottom style="thin">
          <color indexed="64"/>
        </bottom>
      </border>
    </dxf>
  </rfmt>
  <rfmt sheetId="1" sqref="I183" start="0" length="0">
    <dxf>
      <font>
        <b/>
        <sz val="12"/>
        <color auto="1"/>
      </font>
    </dxf>
  </rfmt>
  <rfmt sheetId="1" sqref="J183" start="0" length="0">
    <dxf>
      <font>
        <b/>
        <sz val="12"/>
        <color auto="1"/>
      </font>
      <alignment horizontal="center"/>
    </dxf>
  </rfmt>
  <rfmt sheetId="1" sqref="L183" start="0" length="0">
    <dxf>
      <font>
        <b/>
        <sz val="12"/>
        <color auto="1"/>
      </font>
      <numFmt numFmtId="0" formatCode="General"/>
      <fill>
        <patternFill patternType="none">
          <bgColor indexed="65"/>
        </patternFill>
      </fill>
    </dxf>
  </rfmt>
  <rcc rId="4263" sId="1">
    <nc r="M183">
      <f>S183/AE183*100</f>
    </nc>
  </rcc>
  <rfmt sheetId="1" sqref="O183" start="0" length="0">
    <dxf>
      <font>
        <b/>
        <sz val="12"/>
        <color auto="1"/>
      </font>
    </dxf>
  </rfmt>
  <rfmt sheetId="1" sqref="P183" start="0" length="0">
    <dxf>
      <font>
        <b/>
        <sz val="12"/>
        <color auto="1"/>
      </font>
      <fill>
        <patternFill patternType="none">
          <bgColor indexed="65"/>
        </patternFill>
      </fill>
    </dxf>
  </rfmt>
  <rfmt sheetId="1" sqref="Q183" start="0" length="0">
    <dxf>
      <font>
        <b/>
        <sz val="12"/>
        <color auto="1"/>
      </font>
      <fill>
        <patternFill patternType="none">
          <bgColor indexed="65"/>
        </patternFill>
      </fill>
    </dxf>
  </rfmt>
  <rfmt sheetId="1" sqref="R183" start="0" length="0">
    <dxf>
      <font>
        <b/>
        <sz val="12"/>
        <color auto="1"/>
      </font>
      <fill>
        <patternFill patternType="none">
          <bgColor indexed="65"/>
        </patternFill>
      </fill>
    </dxf>
  </rfmt>
  <rfmt sheetId="1" sqref="T183" start="0" length="0">
    <dxf>
      <font>
        <b/>
        <sz val="12"/>
        <color auto="1"/>
      </font>
      <numFmt numFmtId="0" formatCode="General"/>
      <border outline="0">
        <left style="thin">
          <color indexed="64"/>
        </left>
        <right style="thin">
          <color indexed="64"/>
        </right>
        <top style="thin">
          <color indexed="64"/>
        </top>
        <bottom style="thin">
          <color indexed="64"/>
        </bottom>
      </border>
    </dxf>
  </rfmt>
  <rfmt sheetId="1" s="1" sqref="U183" start="0" length="0">
    <dxf>
      <font>
        <b/>
        <sz val="12"/>
        <color auto="1"/>
        <name val="Calibri"/>
        <family val="2"/>
        <charset val="238"/>
        <scheme val="minor"/>
      </font>
      <numFmt numFmtId="0" formatCode="General"/>
    </dxf>
  </rfmt>
  <rfmt sheetId="1" sqref="V183" start="0" length="0">
    <dxf>
      <font>
        <sz val="12"/>
        <color auto="1"/>
      </font>
      <numFmt numFmtId="4" formatCode="#,##0.00"/>
    </dxf>
  </rfmt>
  <rfmt sheetId="1" sqref="W183" start="0" length="0">
    <dxf>
      <font>
        <b/>
        <sz val="12"/>
        <color auto="1"/>
      </font>
      <numFmt numFmtId="0" formatCode="General"/>
      <border outline="0">
        <left style="thin">
          <color indexed="64"/>
        </left>
        <right style="thin">
          <color indexed="64"/>
        </right>
        <top style="thin">
          <color indexed="64"/>
        </top>
        <bottom style="thin">
          <color indexed="64"/>
        </bottom>
      </border>
    </dxf>
  </rfmt>
  <rfmt sheetId="1" s="1" sqref="X183" start="0" length="0">
    <dxf>
      <font>
        <b/>
        <sz val="12"/>
        <color auto="1"/>
        <name val="Calibri"/>
        <family val="2"/>
        <charset val="238"/>
        <scheme val="minor"/>
      </font>
      <numFmt numFmtId="0" formatCode="General"/>
    </dxf>
  </rfmt>
  <rfmt sheetId="1" sqref="Y183" start="0" length="0">
    <dxf>
      <font>
        <sz val="12"/>
        <color auto="1"/>
      </font>
      <numFmt numFmtId="165" formatCode="#,##0.00_ ;\-#,##0.00\ "/>
    </dxf>
  </rfmt>
  <rfmt sheetId="1" sqref="Z183" start="0" length="0">
    <dxf>
      <font>
        <b/>
        <sz val="12"/>
        <color auto="1"/>
      </font>
      <border outline="0">
        <left style="thin">
          <color indexed="64"/>
        </left>
        <right style="thin">
          <color indexed="64"/>
        </right>
        <top style="thin">
          <color indexed="64"/>
        </top>
        <bottom style="thin">
          <color indexed="64"/>
        </bottom>
      </border>
    </dxf>
  </rfmt>
  <rfmt sheetId="1" s="1" sqref="AA183" start="0" length="0">
    <dxf>
      <font>
        <b/>
        <sz val="12"/>
        <color auto="1"/>
        <name val="Calibri"/>
        <family val="2"/>
        <charset val="238"/>
        <scheme val="minor"/>
      </font>
    </dxf>
  </rfmt>
  <rfmt sheetId="1" s="1" sqref="AC183" start="0" length="0">
    <dxf>
      <font>
        <b/>
        <sz val="12"/>
        <color auto="1"/>
        <name val="Calibri"/>
        <family val="2"/>
        <charset val="238"/>
        <scheme val="minor"/>
      </font>
      <numFmt numFmtId="0" formatCode="General"/>
    </dxf>
  </rfmt>
  <rfmt sheetId="1" s="1" sqref="AD183" start="0" length="0">
    <dxf>
      <font>
        <b/>
        <sz val="12"/>
        <color auto="1"/>
        <name val="Calibri"/>
        <family val="2"/>
        <charset val="238"/>
        <scheme val="minor"/>
      </font>
      <numFmt numFmtId="0" formatCode="General"/>
    </dxf>
  </rfmt>
  <rfmt sheetId="1" sqref="AE183" start="0" length="0">
    <dxf>
      <fill>
        <patternFill patternType="solid">
          <bgColor theme="0"/>
        </patternFill>
      </fill>
    </dxf>
  </rfmt>
  <rfmt sheetId="1" s="1" sqref="AF183" start="0" length="0">
    <dxf>
      <font>
        <b/>
        <sz val="12"/>
        <color auto="1"/>
        <name val="Calibri"/>
        <family val="2"/>
        <charset val="238"/>
        <scheme val="minor"/>
      </font>
      <numFmt numFmtId="3" formatCode="#,##0"/>
    </dxf>
  </rfmt>
  <rfmt sheetId="1" sqref="AI183" start="0" length="0">
    <dxf>
      <font>
        <b/>
        <sz val="12"/>
        <color auto="1"/>
        <name val="Trebuchet MS"/>
        <scheme val="none"/>
      </font>
      <numFmt numFmtId="3" formatCode="#,##0"/>
    </dxf>
  </rfmt>
  <rfmt sheetId="1" sqref="AJ183" start="0" length="0">
    <dxf>
      <font>
        <b/>
        <sz val="12"/>
        <color auto="1"/>
      </font>
      <numFmt numFmtId="3" formatCode="#,##0"/>
    </dxf>
  </rfmt>
  <rfmt sheetId="1" sqref="AK183" start="0" length="0">
    <dxf>
      <font>
        <b/>
        <sz val="12"/>
        <color auto="1"/>
      </font>
      <numFmt numFmtId="3" formatCode="#,##0"/>
      <border outline="0">
        <top style="thin">
          <color indexed="64"/>
        </top>
      </border>
    </dxf>
  </rfmt>
  <rfmt sheetId="1" sqref="AL183" start="0" length="0">
    <dxf>
      <font>
        <sz val="12"/>
        <name val="Trebuchet MS"/>
        <scheme val="none"/>
      </font>
      <numFmt numFmtId="0" formatCode="General"/>
      <alignment horizontal="general" vertical="bottom" wrapText="0"/>
    </dxf>
  </rfmt>
  <rfmt sheetId="1" sqref="AM183" start="0" length="0">
    <dxf>
      <font>
        <sz val="11"/>
        <color theme="1"/>
        <name val="Calibri"/>
        <family val="2"/>
        <charset val="238"/>
        <scheme val="minor"/>
      </font>
      <numFmt numFmtId="0" formatCode="General"/>
      <alignment horizontal="general" vertical="bottom" wrapText="0"/>
    </dxf>
  </rfmt>
  <rfmt sheetId="1" sqref="AN183" start="0" length="0">
    <dxf>
      <font>
        <sz val="11"/>
        <color theme="1"/>
        <name val="Calibri"/>
        <family val="2"/>
        <charset val="238"/>
        <scheme val="minor"/>
      </font>
      <numFmt numFmtId="0" formatCode="General"/>
      <alignment horizontal="general" vertical="bottom" wrapText="0"/>
    </dxf>
  </rfmt>
  <rfmt sheetId="1" sqref="AO183" start="0" length="0">
    <dxf>
      <fill>
        <patternFill patternType="none">
          <bgColor indexed="65"/>
        </patternFill>
      </fill>
    </dxf>
  </rfmt>
  <rfmt sheetId="1" sqref="AP183" start="0" length="0">
    <dxf>
      <fill>
        <patternFill patternType="none">
          <bgColor indexed="65"/>
        </patternFill>
      </fill>
    </dxf>
  </rfmt>
  <rfmt sheetId="1" sqref="AQ183" start="0" length="0">
    <dxf>
      <fill>
        <patternFill patternType="none">
          <bgColor indexed="65"/>
        </patternFill>
      </fill>
    </dxf>
  </rfmt>
  <rfmt sheetId="1" sqref="AR183" start="0" length="0">
    <dxf>
      <fill>
        <patternFill patternType="none">
          <bgColor indexed="65"/>
        </patternFill>
      </fill>
    </dxf>
  </rfmt>
  <rfmt sheetId="1" sqref="AS183" start="0" length="0">
    <dxf>
      <fill>
        <patternFill patternType="none">
          <bgColor indexed="65"/>
        </patternFill>
      </fill>
    </dxf>
  </rfmt>
  <rfmt sheetId="1" sqref="AT183" start="0" length="0">
    <dxf>
      <fill>
        <patternFill patternType="none">
          <bgColor indexed="65"/>
        </patternFill>
      </fill>
    </dxf>
  </rfmt>
  <rfmt sheetId="1" sqref="AU183" start="0" length="0">
    <dxf>
      <fill>
        <patternFill patternType="none">
          <bgColor indexed="65"/>
        </patternFill>
      </fill>
    </dxf>
  </rfmt>
  <rfmt sheetId="1" sqref="AV183" start="0" length="0">
    <dxf>
      <fill>
        <patternFill patternType="none">
          <bgColor indexed="65"/>
        </patternFill>
      </fill>
    </dxf>
  </rfmt>
  <rfmt sheetId="1" sqref="AW183" start="0" length="0">
    <dxf>
      <fill>
        <patternFill patternType="none">
          <bgColor indexed="65"/>
        </patternFill>
      </fill>
    </dxf>
  </rfmt>
  <rfmt sheetId="1" sqref="AX183" start="0" length="0">
    <dxf>
      <fill>
        <patternFill patternType="none">
          <bgColor indexed="65"/>
        </patternFill>
      </fill>
    </dxf>
  </rfmt>
  <rfmt sheetId="1" sqref="AY183" start="0" length="0">
    <dxf>
      <fill>
        <patternFill patternType="none">
          <bgColor indexed="65"/>
        </patternFill>
      </fill>
    </dxf>
  </rfmt>
  <rfmt sheetId="1" sqref="AZ183" start="0" length="0">
    <dxf>
      <fill>
        <patternFill patternType="none">
          <bgColor indexed="65"/>
        </patternFill>
      </fill>
    </dxf>
  </rfmt>
  <rfmt sheetId="1" sqref="BA183" start="0" length="0">
    <dxf>
      <fill>
        <patternFill patternType="none">
          <bgColor indexed="65"/>
        </patternFill>
      </fill>
    </dxf>
  </rfmt>
  <rfmt sheetId="1" sqref="BB183" start="0" length="0">
    <dxf>
      <fill>
        <patternFill patternType="none">
          <bgColor indexed="65"/>
        </patternFill>
      </fill>
    </dxf>
  </rfmt>
  <rfmt sheetId="1" sqref="BC183" start="0" length="0">
    <dxf>
      <fill>
        <patternFill patternType="none">
          <bgColor indexed="65"/>
        </patternFill>
      </fill>
    </dxf>
  </rfmt>
  <rfmt sheetId="1" sqref="BD183" start="0" length="0">
    <dxf>
      <fill>
        <patternFill patternType="none">
          <bgColor indexed="65"/>
        </patternFill>
      </fill>
    </dxf>
  </rfmt>
  <rfmt sheetId="1" sqref="BE183" start="0" length="0">
    <dxf>
      <fill>
        <patternFill patternType="none">
          <bgColor indexed="65"/>
        </patternFill>
      </fill>
    </dxf>
  </rfmt>
  <rfmt sheetId="1" sqref="BF183" start="0" length="0">
    <dxf>
      <fill>
        <patternFill patternType="none">
          <bgColor indexed="65"/>
        </patternFill>
      </fill>
    </dxf>
  </rfmt>
  <rfmt sheetId="1" sqref="BG183" start="0" length="0">
    <dxf>
      <fill>
        <patternFill patternType="none">
          <bgColor indexed="65"/>
        </patternFill>
      </fill>
    </dxf>
  </rfmt>
  <rfmt sheetId="1" sqref="BH183" start="0" length="0">
    <dxf>
      <fill>
        <patternFill patternType="none">
          <bgColor indexed="65"/>
        </patternFill>
      </fill>
    </dxf>
  </rfmt>
  <rfmt sheetId="1" sqref="BI183" start="0" length="0">
    <dxf>
      <fill>
        <patternFill patternType="none">
          <bgColor indexed="65"/>
        </patternFill>
      </fill>
    </dxf>
  </rfmt>
  <rfmt sheetId="1" sqref="BJ183" start="0" length="0">
    <dxf>
      <fill>
        <patternFill patternType="none">
          <bgColor indexed="65"/>
        </patternFill>
      </fill>
    </dxf>
  </rfmt>
  <rfmt sheetId="1" sqref="BK183" start="0" length="0">
    <dxf>
      <fill>
        <patternFill patternType="none">
          <bgColor indexed="65"/>
        </patternFill>
      </fill>
    </dxf>
  </rfmt>
  <rfmt sheetId="1" sqref="BL183" start="0" length="0">
    <dxf>
      <fill>
        <patternFill patternType="none">
          <bgColor indexed="65"/>
        </patternFill>
      </fill>
    </dxf>
  </rfmt>
  <rfmt sheetId="1" sqref="BM183" start="0" length="0">
    <dxf>
      <fill>
        <patternFill patternType="none">
          <bgColor indexed="65"/>
        </patternFill>
      </fill>
    </dxf>
  </rfmt>
  <rfmt sheetId="1" sqref="BN183" start="0" length="0">
    <dxf>
      <fill>
        <patternFill patternType="none">
          <bgColor indexed="65"/>
        </patternFill>
      </fill>
    </dxf>
  </rfmt>
  <rfmt sheetId="1" sqref="BO183" start="0" length="0">
    <dxf>
      <fill>
        <patternFill patternType="none">
          <bgColor indexed="65"/>
        </patternFill>
      </fill>
    </dxf>
  </rfmt>
  <rfmt sheetId="1" sqref="BP183" start="0" length="0">
    <dxf>
      <fill>
        <patternFill patternType="none">
          <bgColor indexed="65"/>
        </patternFill>
      </fill>
    </dxf>
  </rfmt>
  <rfmt sheetId="1" sqref="BQ183" start="0" length="0">
    <dxf>
      <fill>
        <patternFill patternType="none">
          <bgColor indexed="65"/>
        </patternFill>
      </fill>
    </dxf>
  </rfmt>
  <rfmt sheetId="1" sqref="BR183" start="0" length="0">
    <dxf>
      <fill>
        <patternFill patternType="none">
          <bgColor indexed="65"/>
        </patternFill>
      </fill>
    </dxf>
  </rfmt>
  <rfmt sheetId="1" sqref="BS183" start="0" length="0">
    <dxf>
      <fill>
        <patternFill patternType="none">
          <bgColor indexed="65"/>
        </patternFill>
      </fill>
    </dxf>
  </rfmt>
  <rfmt sheetId="1" sqref="BT183" start="0" length="0">
    <dxf>
      <fill>
        <patternFill patternType="none">
          <bgColor indexed="65"/>
        </patternFill>
      </fill>
    </dxf>
  </rfmt>
  <rfmt sheetId="1" sqref="BU183" start="0" length="0">
    <dxf>
      <fill>
        <patternFill patternType="none">
          <bgColor indexed="65"/>
        </patternFill>
      </fill>
    </dxf>
  </rfmt>
  <rfmt sheetId="1" sqref="BV183" start="0" length="0">
    <dxf>
      <fill>
        <patternFill patternType="none">
          <bgColor indexed="65"/>
        </patternFill>
      </fill>
    </dxf>
  </rfmt>
  <rfmt sheetId="1" sqref="BW183" start="0" length="0">
    <dxf>
      <fill>
        <patternFill patternType="none">
          <bgColor indexed="65"/>
        </patternFill>
      </fill>
    </dxf>
  </rfmt>
  <rfmt sheetId="1" sqref="BX183" start="0" length="0">
    <dxf>
      <fill>
        <patternFill patternType="none">
          <bgColor indexed="65"/>
        </patternFill>
      </fill>
    </dxf>
  </rfmt>
  <rfmt sheetId="1" sqref="BY183" start="0" length="0">
    <dxf>
      <fill>
        <patternFill patternType="none">
          <bgColor indexed="65"/>
        </patternFill>
      </fill>
    </dxf>
  </rfmt>
  <rfmt sheetId="1" sqref="BZ183" start="0" length="0">
    <dxf>
      <fill>
        <patternFill patternType="none">
          <bgColor indexed="65"/>
        </patternFill>
      </fill>
    </dxf>
  </rfmt>
  <rfmt sheetId="1" sqref="CA183" start="0" length="0">
    <dxf>
      <fill>
        <patternFill patternType="none">
          <bgColor indexed="65"/>
        </patternFill>
      </fill>
    </dxf>
  </rfmt>
  <rfmt sheetId="1" sqref="CB183" start="0" length="0">
    <dxf>
      <fill>
        <patternFill patternType="none">
          <bgColor indexed="65"/>
        </patternFill>
      </fill>
    </dxf>
  </rfmt>
  <rfmt sheetId="1" sqref="CC183" start="0" length="0">
    <dxf>
      <fill>
        <patternFill patternType="none">
          <bgColor indexed="65"/>
        </patternFill>
      </fill>
    </dxf>
  </rfmt>
  <rfmt sheetId="1" sqref="CD183" start="0" length="0">
    <dxf>
      <fill>
        <patternFill patternType="none">
          <bgColor indexed="65"/>
        </patternFill>
      </fill>
    </dxf>
  </rfmt>
  <rfmt sheetId="1" sqref="CE183" start="0" length="0">
    <dxf>
      <fill>
        <patternFill patternType="none">
          <bgColor indexed="65"/>
        </patternFill>
      </fill>
    </dxf>
  </rfmt>
  <rfmt sheetId="1" sqref="CF183" start="0" length="0">
    <dxf>
      <fill>
        <patternFill patternType="none">
          <bgColor indexed="65"/>
        </patternFill>
      </fill>
    </dxf>
  </rfmt>
  <rfmt sheetId="1" sqref="CG183" start="0" length="0">
    <dxf>
      <fill>
        <patternFill patternType="none">
          <bgColor indexed="65"/>
        </patternFill>
      </fill>
    </dxf>
  </rfmt>
  <rfmt sheetId="1" sqref="CH183" start="0" length="0">
    <dxf>
      <fill>
        <patternFill patternType="none">
          <bgColor indexed="65"/>
        </patternFill>
      </fill>
    </dxf>
  </rfmt>
  <rfmt sheetId="1" sqref="CI183" start="0" length="0">
    <dxf>
      <fill>
        <patternFill patternType="none">
          <bgColor indexed="65"/>
        </patternFill>
      </fill>
    </dxf>
  </rfmt>
  <rfmt sheetId="1" sqref="CJ183" start="0" length="0">
    <dxf>
      <fill>
        <patternFill patternType="none">
          <bgColor indexed="65"/>
        </patternFill>
      </fill>
    </dxf>
  </rfmt>
  <rfmt sheetId="1" sqref="CK183" start="0" length="0">
    <dxf>
      <fill>
        <patternFill patternType="none">
          <bgColor indexed="65"/>
        </patternFill>
      </fill>
    </dxf>
  </rfmt>
  <rfmt sheetId="1" sqref="CL183" start="0" length="0">
    <dxf>
      <fill>
        <patternFill patternType="none">
          <bgColor indexed="65"/>
        </patternFill>
      </fill>
    </dxf>
  </rfmt>
  <rfmt sheetId="1" sqref="CM183" start="0" length="0">
    <dxf>
      <fill>
        <patternFill patternType="none">
          <bgColor indexed="65"/>
        </patternFill>
      </fill>
    </dxf>
  </rfmt>
  <rfmt sheetId="1" sqref="CN183" start="0" length="0">
    <dxf>
      <fill>
        <patternFill patternType="none">
          <bgColor indexed="65"/>
        </patternFill>
      </fill>
    </dxf>
  </rfmt>
  <rfmt sheetId="1" sqref="CO183" start="0" length="0">
    <dxf>
      <fill>
        <patternFill patternType="none">
          <bgColor indexed="65"/>
        </patternFill>
      </fill>
    </dxf>
  </rfmt>
  <rfmt sheetId="1" sqref="CP183" start="0" length="0">
    <dxf>
      <fill>
        <patternFill patternType="none">
          <bgColor indexed="65"/>
        </patternFill>
      </fill>
    </dxf>
  </rfmt>
  <rfmt sheetId="1" sqref="CQ183" start="0" length="0">
    <dxf>
      <fill>
        <patternFill patternType="none">
          <bgColor indexed="65"/>
        </patternFill>
      </fill>
    </dxf>
  </rfmt>
  <rfmt sheetId="1" sqref="CR183" start="0" length="0">
    <dxf>
      <fill>
        <patternFill patternType="none">
          <bgColor indexed="65"/>
        </patternFill>
      </fill>
    </dxf>
  </rfmt>
  <rfmt sheetId="1" sqref="CS183" start="0" length="0">
    <dxf>
      <fill>
        <patternFill patternType="none">
          <bgColor indexed="65"/>
        </patternFill>
      </fill>
    </dxf>
  </rfmt>
  <rfmt sheetId="1" sqref="CT183" start="0" length="0">
    <dxf>
      <fill>
        <patternFill patternType="none">
          <bgColor indexed="65"/>
        </patternFill>
      </fill>
    </dxf>
  </rfmt>
  <rfmt sheetId="1" sqref="CU183" start="0" length="0">
    <dxf>
      <fill>
        <patternFill patternType="none">
          <bgColor indexed="65"/>
        </patternFill>
      </fill>
    </dxf>
  </rfmt>
  <rfmt sheetId="1" sqref="CV183" start="0" length="0">
    <dxf>
      <fill>
        <patternFill patternType="none">
          <bgColor indexed="65"/>
        </patternFill>
      </fill>
    </dxf>
  </rfmt>
  <rfmt sheetId="1" sqref="CW183" start="0" length="0">
    <dxf>
      <fill>
        <patternFill patternType="none">
          <bgColor indexed="65"/>
        </patternFill>
      </fill>
    </dxf>
  </rfmt>
  <rfmt sheetId="1" sqref="CX183" start="0" length="0">
    <dxf>
      <fill>
        <patternFill patternType="none">
          <bgColor indexed="65"/>
        </patternFill>
      </fill>
    </dxf>
  </rfmt>
  <rfmt sheetId="1" sqref="CY183" start="0" length="0">
    <dxf>
      <fill>
        <patternFill patternType="none">
          <bgColor indexed="65"/>
        </patternFill>
      </fill>
    </dxf>
  </rfmt>
  <rfmt sheetId="1" sqref="CZ183" start="0" length="0">
    <dxf>
      <fill>
        <patternFill patternType="none">
          <bgColor indexed="65"/>
        </patternFill>
      </fill>
    </dxf>
  </rfmt>
  <rfmt sheetId="1" sqref="DA183" start="0" length="0">
    <dxf>
      <fill>
        <patternFill patternType="none">
          <bgColor indexed="65"/>
        </patternFill>
      </fill>
    </dxf>
  </rfmt>
  <rfmt sheetId="1" sqref="DB183" start="0" length="0">
    <dxf>
      <fill>
        <patternFill patternType="none">
          <bgColor indexed="65"/>
        </patternFill>
      </fill>
    </dxf>
  </rfmt>
  <rfmt sheetId="1" sqref="DC183" start="0" length="0">
    <dxf>
      <fill>
        <patternFill patternType="none">
          <bgColor indexed="65"/>
        </patternFill>
      </fill>
    </dxf>
  </rfmt>
  <rfmt sheetId="1" sqref="DD183" start="0" length="0">
    <dxf>
      <fill>
        <patternFill patternType="none">
          <bgColor indexed="65"/>
        </patternFill>
      </fill>
    </dxf>
  </rfmt>
  <rfmt sheetId="1" sqref="DE183" start="0" length="0">
    <dxf>
      <fill>
        <patternFill patternType="none">
          <bgColor indexed="65"/>
        </patternFill>
      </fill>
    </dxf>
  </rfmt>
  <rfmt sheetId="1" sqref="DF183" start="0" length="0">
    <dxf>
      <fill>
        <patternFill patternType="none">
          <bgColor indexed="65"/>
        </patternFill>
      </fill>
    </dxf>
  </rfmt>
  <rfmt sheetId="1" sqref="DG183" start="0" length="0">
    <dxf>
      <fill>
        <patternFill patternType="none">
          <bgColor indexed="65"/>
        </patternFill>
      </fill>
    </dxf>
  </rfmt>
  <rfmt sheetId="1" sqref="A183:XFD183" start="0" length="0">
    <dxf>
      <fill>
        <patternFill patternType="none">
          <bgColor indexed="65"/>
        </patternFill>
      </fill>
    </dxf>
  </rfmt>
  <rfmt sheetId="1" sqref="A184" start="0" length="0">
    <dxf>
      <border outline="0">
        <left style="medium">
          <color indexed="64"/>
        </left>
      </border>
    </dxf>
  </rfmt>
  <rfmt sheetId="1" sqref="B184" start="0" length="0">
    <dxf>
      <font>
        <b/>
        <sz val="12"/>
        <color auto="1"/>
      </font>
    </dxf>
  </rfmt>
  <rfmt sheetId="1" sqref="C184" start="0" length="0">
    <dxf>
      <font>
        <b/>
        <sz val="12"/>
        <color auto="1"/>
      </font>
      <border outline="0">
        <left style="thin">
          <color indexed="64"/>
        </left>
      </border>
    </dxf>
  </rfmt>
  <rfmt sheetId="1" sqref="D184" start="0" length="0">
    <dxf>
      <font>
        <b/>
        <sz val="12"/>
        <color auto="1"/>
      </font>
      <border outline="0">
        <left style="thin">
          <color indexed="64"/>
        </left>
      </border>
    </dxf>
  </rfmt>
  <rfmt sheetId="1" sqref="E184" start="0" length="0">
    <dxf>
      <font>
        <b/>
        <sz val="12"/>
        <color auto="1"/>
      </font>
      <fill>
        <patternFill patternType="none">
          <bgColor indexed="65"/>
        </patternFill>
      </fill>
      <alignment horizontal="center"/>
    </dxf>
  </rfmt>
  <rfmt sheetId="1" sqref="F184" start="0" length="0">
    <dxf>
      <font>
        <b/>
        <sz val="12"/>
        <color auto="1"/>
      </font>
      <alignment horizontal="center"/>
    </dxf>
  </rfmt>
  <rfmt sheetId="1" sqref="G184" start="0" length="0">
    <dxf>
      <font>
        <b/>
        <sz val="12"/>
        <color auto="1"/>
        <name val="Trebuchet MS"/>
        <scheme val="none"/>
      </font>
      <alignment horizontal="left"/>
    </dxf>
  </rfmt>
  <rfmt sheetId="1" sqref="H184" start="0" length="0">
    <dxf>
      <font>
        <b/>
        <sz val="12"/>
        <color auto="1"/>
        <name val="Trebuchet MS"/>
        <scheme val="none"/>
      </font>
      <alignment horizontal="left"/>
      <border outline="0">
        <left style="thin">
          <color indexed="64"/>
        </left>
        <right style="thin">
          <color indexed="64"/>
        </right>
        <top style="thin">
          <color indexed="64"/>
        </top>
        <bottom style="thin">
          <color indexed="64"/>
        </bottom>
      </border>
    </dxf>
  </rfmt>
  <rfmt sheetId="1" sqref="I184" start="0" length="0">
    <dxf>
      <font>
        <b/>
        <sz val="12"/>
        <color auto="1"/>
      </font>
    </dxf>
  </rfmt>
  <rfmt sheetId="1" sqref="J184" start="0" length="0">
    <dxf>
      <font>
        <b/>
        <sz val="12"/>
        <color auto="1"/>
      </font>
      <alignment horizontal="center"/>
    </dxf>
  </rfmt>
  <rfmt sheetId="1" sqref="L184" start="0" length="0">
    <dxf>
      <font>
        <b/>
        <sz val="12"/>
        <color auto="1"/>
      </font>
      <numFmt numFmtId="0" formatCode="General"/>
      <fill>
        <patternFill patternType="none">
          <bgColor indexed="65"/>
        </patternFill>
      </fill>
    </dxf>
  </rfmt>
  <rcc rId="4264" sId="1">
    <nc r="M184">
      <f>S184/AE184*100</f>
    </nc>
  </rcc>
  <rfmt sheetId="1" sqref="O184" start="0" length="0">
    <dxf>
      <font>
        <b/>
        <sz val="12"/>
        <color auto="1"/>
      </font>
    </dxf>
  </rfmt>
  <rfmt sheetId="1" sqref="P184" start="0" length="0">
    <dxf>
      <font>
        <b/>
        <sz val="12"/>
        <color auto="1"/>
      </font>
      <fill>
        <patternFill patternType="none">
          <bgColor indexed="65"/>
        </patternFill>
      </fill>
    </dxf>
  </rfmt>
  <rfmt sheetId="1" sqref="Q184" start="0" length="0">
    <dxf>
      <font>
        <b/>
        <sz val="12"/>
        <color auto="1"/>
      </font>
      <fill>
        <patternFill patternType="none">
          <bgColor indexed="65"/>
        </patternFill>
      </fill>
    </dxf>
  </rfmt>
  <rfmt sheetId="1" sqref="R184" start="0" length="0">
    <dxf>
      <font>
        <b/>
        <sz val="12"/>
        <color auto="1"/>
      </font>
      <fill>
        <patternFill patternType="none">
          <bgColor indexed="65"/>
        </patternFill>
      </fill>
    </dxf>
  </rfmt>
  <rfmt sheetId="1" sqref="T184" start="0" length="0">
    <dxf>
      <font>
        <b/>
        <sz val="12"/>
        <color auto="1"/>
      </font>
      <numFmt numFmtId="0" formatCode="General"/>
      <border outline="0">
        <left style="thin">
          <color indexed="64"/>
        </left>
        <right style="thin">
          <color indexed="64"/>
        </right>
        <top style="thin">
          <color indexed="64"/>
        </top>
        <bottom style="thin">
          <color indexed="64"/>
        </bottom>
      </border>
    </dxf>
  </rfmt>
  <rfmt sheetId="1" s="1" sqref="U184" start="0" length="0">
    <dxf>
      <font>
        <b/>
        <sz val="12"/>
        <color auto="1"/>
        <name val="Calibri"/>
        <family val="2"/>
        <charset val="238"/>
        <scheme val="minor"/>
      </font>
      <numFmt numFmtId="0" formatCode="General"/>
    </dxf>
  </rfmt>
  <rfmt sheetId="1" sqref="V184" start="0" length="0">
    <dxf>
      <font>
        <sz val="12"/>
        <color auto="1"/>
      </font>
      <numFmt numFmtId="4" formatCode="#,##0.00"/>
    </dxf>
  </rfmt>
  <rfmt sheetId="1" sqref="W184" start="0" length="0">
    <dxf>
      <font>
        <b/>
        <sz val="12"/>
        <color auto="1"/>
      </font>
      <numFmt numFmtId="0" formatCode="General"/>
      <border outline="0">
        <left style="thin">
          <color indexed="64"/>
        </left>
        <right style="thin">
          <color indexed="64"/>
        </right>
        <top style="thin">
          <color indexed="64"/>
        </top>
        <bottom style="thin">
          <color indexed="64"/>
        </bottom>
      </border>
    </dxf>
  </rfmt>
  <rfmt sheetId="1" s="1" sqref="X184" start="0" length="0">
    <dxf>
      <font>
        <b/>
        <sz val="12"/>
        <color auto="1"/>
        <name val="Calibri"/>
        <family val="2"/>
        <charset val="238"/>
        <scheme val="minor"/>
      </font>
      <numFmt numFmtId="0" formatCode="General"/>
    </dxf>
  </rfmt>
  <rfmt sheetId="1" sqref="Y184" start="0" length="0">
    <dxf>
      <font>
        <sz val="12"/>
        <color auto="1"/>
      </font>
      <numFmt numFmtId="165" formatCode="#,##0.00_ ;\-#,##0.00\ "/>
    </dxf>
  </rfmt>
  <rfmt sheetId="1" sqref="Z184" start="0" length="0">
    <dxf>
      <font>
        <b/>
        <sz val="12"/>
        <color auto="1"/>
      </font>
      <border outline="0">
        <left style="thin">
          <color indexed="64"/>
        </left>
        <right style="thin">
          <color indexed="64"/>
        </right>
        <top style="thin">
          <color indexed="64"/>
        </top>
        <bottom style="thin">
          <color indexed="64"/>
        </bottom>
      </border>
    </dxf>
  </rfmt>
  <rfmt sheetId="1" s="1" sqref="AA184" start="0" length="0">
    <dxf>
      <font>
        <b/>
        <sz val="12"/>
        <color auto="1"/>
        <name val="Calibri"/>
        <family val="2"/>
        <charset val="238"/>
        <scheme val="minor"/>
      </font>
    </dxf>
  </rfmt>
  <rfmt sheetId="1" s="1" sqref="AC184" start="0" length="0">
    <dxf>
      <font>
        <b/>
        <sz val="12"/>
        <color auto="1"/>
        <name val="Calibri"/>
        <family val="2"/>
        <charset val="238"/>
        <scheme val="minor"/>
      </font>
      <numFmt numFmtId="0" formatCode="General"/>
    </dxf>
  </rfmt>
  <rfmt sheetId="1" s="1" sqref="AD184" start="0" length="0">
    <dxf>
      <font>
        <b/>
        <sz val="12"/>
        <color auto="1"/>
        <name val="Calibri"/>
        <family val="2"/>
        <charset val="238"/>
        <scheme val="minor"/>
      </font>
      <numFmt numFmtId="0" formatCode="General"/>
    </dxf>
  </rfmt>
  <rfmt sheetId="1" sqref="AE184" start="0" length="0">
    <dxf>
      <fill>
        <patternFill patternType="solid">
          <bgColor theme="0"/>
        </patternFill>
      </fill>
    </dxf>
  </rfmt>
  <rfmt sheetId="1" s="1" sqref="AF184" start="0" length="0">
    <dxf>
      <font>
        <b/>
        <sz val="12"/>
        <color auto="1"/>
        <name val="Calibri"/>
        <family val="2"/>
        <charset val="238"/>
        <scheme val="minor"/>
      </font>
      <numFmt numFmtId="3" formatCode="#,##0"/>
    </dxf>
  </rfmt>
  <rfmt sheetId="1" sqref="AI184" start="0" length="0">
    <dxf>
      <font>
        <b/>
        <sz val="12"/>
        <color auto="1"/>
        <name val="Trebuchet MS"/>
        <scheme val="none"/>
      </font>
      <numFmt numFmtId="3" formatCode="#,##0"/>
    </dxf>
  </rfmt>
  <rfmt sheetId="1" sqref="AJ184" start="0" length="0">
    <dxf>
      <font>
        <b/>
        <sz val="12"/>
        <color auto="1"/>
      </font>
      <numFmt numFmtId="3" formatCode="#,##0"/>
    </dxf>
  </rfmt>
  <rfmt sheetId="1" sqref="AK184" start="0" length="0">
    <dxf>
      <font>
        <b/>
        <sz val="12"/>
        <color auto="1"/>
      </font>
      <numFmt numFmtId="3" formatCode="#,##0"/>
      <border outline="0">
        <top style="thin">
          <color indexed="64"/>
        </top>
      </border>
    </dxf>
  </rfmt>
  <rfmt sheetId="1" sqref="AL184" start="0" length="0">
    <dxf>
      <font>
        <sz val="12"/>
        <name val="Trebuchet MS"/>
        <scheme val="none"/>
      </font>
      <numFmt numFmtId="0" formatCode="General"/>
      <alignment horizontal="general" vertical="bottom" wrapText="0"/>
    </dxf>
  </rfmt>
  <rfmt sheetId="1" sqref="AM184" start="0" length="0">
    <dxf>
      <font>
        <sz val="11"/>
        <color theme="1"/>
        <name val="Calibri"/>
        <family val="2"/>
        <charset val="238"/>
        <scheme val="minor"/>
      </font>
      <numFmt numFmtId="0" formatCode="General"/>
      <alignment horizontal="general" vertical="bottom" wrapText="0"/>
    </dxf>
  </rfmt>
  <rfmt sheetId="1" sqref="AN184" start="0" length="0">
    <dxf>
      <font>
        <sz val="11"/>
        <color theme="1"/>
        <name val="Calibri"/>
        <family val="2"/>
        <charset val="238"/>
        <scheme val="minor"/>
      </font>
      <numFmt numFmtId="0" formatCode="General"/>
      <alignment horizontal="general" vertical="bottom" wrapText="0"/>
    </dxf>
  </rfmt>
  <rfmt sheetId="1" sqref="AO184" start="0" length="0">
    <dxf>
      <fill>
        <patternFill patternType="none">
          <bgColor indexed="65"/>
        </patternFill>
      </fill>
    </dxf>
  </rfmt>
  <rfmt sheetId="1" sqref="AP184" start="0" length="0">
    <dxf>
      <fill>
        <patternFill patternType="none">
          <bgColor indexed="65"/>
        </patternFill>
      </fill>
    </dxf>
  </rfmt>
  <rfmt sheetId="1" sqref="AQ184" start="0" length="0">
    <dxf>
      <fill>
        <patternFill patternType="none">
          <bgColor indexed="65"/>
        </patternFill>
      </fill>
    </dxf>
  </rfmt>
  <rfmt sheetId="1" sqref="AR184" start="0" length="0">
    <dxf>
      <fill>
        <patternFill patternType="none">
          <bgColor indexed="65"/>
        </patternFill>
      </fill>
    </dxf>
  </rfmt>
  <rfmt sheetId="1" sqref="AS184" start="0" length="0">
    <dxf>
      <fill>
        <patternFill patternType="none">
          <bgColor indexed="65"/>
        </patternFill>
      </fill>
    </dxf>
  </rfmt>
  <rfmt sheetId="1" sqref="AT184" start="0" length="0">
    <dxf>
      <fill>
        <patternFill patternType="none">
          <bgColor indexed="65"/>
        </patternFill>
      </fill>
    </dxf>
  </rfmt>
  <rfmt sheetId="1" sqref="AU184" start="0" length="0">
    <dxf>
      <fill>
        <patternFill patternType="none">
          <bgColor indexed="65"/>
        </patternFill>
      </fill>
    </dxf>
  </rfmt>
  <rfmt sheetId="1" sqref="AV184" start="0" length="0">
    <dxf>
      <fill>
        <patternFill patternType="none">
          <bgColor indexed="65"/>
        </patternFill>
      </fill>
    </dxf>
  </rfmt>
  <rfmt sheetId="1" sqref="AW184" start="0" length="0">
    <dxf>
      <fill>
        <patternFill patternType="none">
          <bgColor indexed="65"/>
        </patternFill>
      </fill>
    </dxf>
  </rfmt>
  <rfmt sheetId="1" sqref="AX184" start="0" length="0">
    <dxf>
      <fill>
        <patternFill patternType="none">
          <bgColor indexed="65"/>
        </patternFill>
      </fill>
    </dxf>
  </rfmt>
  <rfmt sheetId="1" sqref="AY184" start="0" length="0">
    <dxf>
      <fill>
        <patternFill patternType="none">
          <bgColor indexed="65"/>
        </patternFill>
      </fill>
    </dxf>
  </rfmt>
  <rfmt sheetId="1" sqref="AZ184" start="0" length="0">
    <dxf>
      <fill>
        <patternFill patternType="none">
          <bgColor indexed="65"/>
        </patternFill>
      </fill>
    </dxf>
  </rfmt>
  <rfmt sheetId="1" sqref="BA184" start="0" length="0">
    <dxf>
      <fill>
        <patternFill patternType="none">
          <bgColor indexed="65"/>
        </patternFill>
      </fill>
    </dxf>
  </rfmt>
  <rfmt sheetId="1" sqref="BB184" start="0" length="0">
    <dxf>
      <fill>
        <patternFill patternType="none">
          <bgColor indexed="65"/>
        </patternFill>
      </fill>
    </dxf>
  </rfmt>
  <rfmt sheetId="1" sqref="BC184" start="0" length="0">
    <dxf>
      <fill>
        <patternFill patternType="none">
          <bgColor indexed="65"/>
        </patternFill>
      </fill>
    </dxf>
  </rfmt>
  <rfmt sheetId="1" sqref="BD184" start="0" length="0">
    <dxf>
      <fill>
        <patternFill patternType="none">
          <bgColor indexed="65"/>
        </patternFill>
      </fill>
    </dxf>
  </rfmt>
  <rfmt sheetId="1" sqref="BE184" start="0" length="0">
    <dxf>
      <fill>
        <patternFill patternType="none">
          <bgColor indexed="65"/>
        </patternFill>
      </fill>
    </dxf>
  </rfmt>
  <rfmt sheetId="1" sqref="BF184" start="0" length="0">
    <dxf>
      <fill>
        <patternFill patternType="none">
          <bgColor indexed="65"/>
        </patternFill>
      </fill>
    </dxf>
  </rfmt>
  <rfmt sheetId="1" sqref="BG184" start="0" length="0">
    <dxf>
      <fill>
        <patternFill patternType="none">
          <bgColor indexed="65"/>
        </patternFill>
      </fill>
    </dxf>
  </rfmt>
  <rfmt sheetId="1" sqref="BH184" start="0" length="0">
    <dxf>
      <fill>
        <patternFill patternType="none">
          <bgColor indexed="65"/>
        </patternFill>
      </fill>
    </dxf>
  </rfmt>
  <rfmt sheetId="1" sqref="BI184" start="0" length="0">
    <dxf>
      <fill>
        <patternFill patternType="none">
          <bgColor indexed="65"/>
        </patternFill>
      </fill>
    </dxf>
  </rfmt>
  <rfmt sheetId="1" sqref="BJ184" start="0" length="0">
    <dxf>
      <fill>
        <patternFill patternType="none">
          <bgColor indexed="65"/>
        </patternFill>
      </fill>
    </dxf>
  </rfmt>
  <rfmt sheetId="1" sqref="BK184" start="0" length="0">
    <dxf>
      <fill>
        <patternFill patternType="none">
          <bgColor indexed="65"/>
        </patternFill>
      </fill>
    </dxf>
  </rfmt>
  <rfmt sheetId="1" sqref="BL184" start="0" length="0">
    <dxf>
      <fill>
        <patternFill patternType="none">
          <bgColor indexed="65"/>
        </patternFill>
      </fill>
    </dxf>
  </rfmt>
  <rfmt sheetId="1" sqref="BM184" start="0" length="0">
    <dxf>
      <fill>
        <patternFill patternType="none">
          <bgColor indexed="65"/>
        </patternFill>
      </fill>
    </dxf>
  </rfmt>
  <rfmt sheetId="1" sqref="BN184" start="0" length="0">
    <dxf>
      <fill>
        <patternFill patternType="none">
          <bgColor indexed="65"/>
        </patternFill>
      </fill>
    </dxf>
  </rfmt>
  <rfmt sheetId="1" sqref="BO184" start="0" length="0">
    <dxf>
      <fill>
        <patternFill patternType="none">
          <bgColor indexed="65"/>
        </patternFill>
      </fill>
    </dxf>
  </rfmt>
  <rfmt sheetId="1" sqref="BP184" start="0" length="0">
    <dxf>
      <fill>
        <patternFill patternType="none">
          <bgColor indexed="65"/>
        </patternFill>
      </fill>
    </dxf>
  </rfmt>
  <rfmt sheetId="1" sqref="BQ184" start="0" length="0">
    <dxf>
      <fill>
        <patternFill patternType="none">
          <bgColor indexed="65"/>
        </patternFill>
      </fill>
    </dxf>
  </rfmt>
  <rfmt sheetId="1" sqref="BR184" start="0" length="0">
    <dxf>
      <fill>
        <patternFill patternType="none">
          <bgColor indexed="65"/>
        </patternFill>
      </fill>
    </dxf>
  </rfmt>
  <rfmt sheetId="1" sqref="BS184" start="0" length="0">
    <dxf>
      <fill>
        <patternFill patternType="none">
          <bgColor indexed="65"/>
        </patternFill>
      </fill>
    </dxf>
  </rfmt>
  <rfmt sheetId="1" sqref="BT184" start="0" length="0">
    <dxf>
      <fill>
        <patternFill patternType="none">
          <bgColor indexed="65"/>
        </patternFill>
      </fill>
    </dxf>
  </rfmt>
  <rfmt sheetId="1" sqref="BU184" start="0" length="0">
    <dxf>
      <fill>
        <patternFill patternType="none">
          <bgColor indexed="65"/>
        </patternFill>
      </fill>
    </dxf>
  </rfmt>
  <rfmt sheetId="1" sqref="BV184" start="0" length="0">
    <dxf>
      <fill>
        <patternFill patternType="none">
          <bgColor indexed="65"/>
        </patternFill>
      </fill>
    </dxf>
  </rfmt>
  <rfmt sheetId="1" sqref="BW184" start="0" length="0">
    <dxf>
      <fill>
        <patternFill patternType="none">
          <bgColor indexed="65"/>
        </patternFill>
      </fill>
    </dxf>
  </rfmt>
  <rfmt sheetId="1" sqref="BX184" start="0" length="0">
    <dxf>
      <fill>
        <patternFill patternType="none">
          <bgColor indexed="65"/>
        </patternFill>
      </fill>
    </dxf>
  </rfmt>
  <rfmt sheetId="1" sqref="BY184" start="0" length="0">
    <dxf>
      <fill>
        <patternFill patternType="none">
          <bgColor indexed="65"/>
        </patternFill>
      </fill>
    </dxf>
  </rfmt>
  <rfmt sheetId="1" sqref="BZ184" start="0" length="0">
    <dxf>
      <fill>
        <patternFill patternType="none">
          <bgColor indexed="65"/>
        </patternFill>
      </fill>
    </dxf>
  </rfmt>
  <rfmt sheetId="1" sqref="CA184" start="0" length="0">
    <dxf>
      <fill>
        <patternFill patternType="none">
          <bgColor indexed="65"/>
        </patternFill>
      </fill>
    </dxf>
  </rfmt>
  <rfmt sheetId="1" sqref="CB184" start="0" length="0">
    <dxf>
      <fill>
        <patternFill patternType="none">
          <bgColor indexed="65"/>
        </patternFill>
      </fill>
    </dxf>
  </rfmt>
  <rfmt sheetId="1" sqref="CC184" start="0" length="0">
    <dxf>
      <fill>
        <patternFill patternType="none">
          <bgColor indexed="65"/>
        </patternFill>
      </fill>
    </dxf>
  </rfmt>
  <rfmt sheetId="1" sqref="CD184" start="0" length="0">
    <dxf>
      <fill>
        <patternFill patternType="none">
          <bgColor indexed="65"/>
        </patternFill>
      </fill>
    </dxf>
  </rfmt>
  <rfmt sheetId="1" sqref="CE184" start="0" length="0">
    <dxf>
      <fill>
        <patternFill patternType="none">
          <bgColor indexed="65"/>
        </patternFill>
      </fill>
    </dxf>
  </rfmt>
  <rfmt sheetId="1" sqref="CF184" start="0" length="0">
    <dxf>
      <fill>
        <patternFill patternType="none">
          <bgColor indexed="65"/>
        </patternFill>
      </fill>
    </dxf>
  </rfmt>
  <rfmt sheetId="1" sqref="CG184" start="0" length="0">
    <dxf>
      <fill>
        <patternFill patternType="none">
          <bgColor indexed="65"/>
        </patternFill>
      </fill>
    </dxf>
  </rfmt>
  <rfmt sheetId="1" sqref="CH184" start="0" length="0">
    <dxf>
      <fill>
        <patternFill patternType="none">
          <bgColor indexed="65"/>
        </patternFill>
      </fill>
    </dxf>
  </rfmt>
  <rfmt sheetId="1" sqref="CI184" start="0" length="0">
    <dxf>
      <fill>
        <patternFill patternType="none">
          <bgColor indexed="65"/>
        </patternFill>
      </fill>
    </dxf>
  </rfmt>
  <rfmt sheetId="1" sqref="CJ184" start="0" length="0">
    <dxf>
      <fill>
        <patternFill patternType="none">
          <bgColor indexed="65"/>
        </patternFill>
      </fill>
    </dxf>
  </rfmt>
  <rfmt sheetId="1" sqref="CK184" start="0" length="0">
    <dxf>
      <fill>
        <patternFill patternType="none">
          <bgColor indexed="65"/>
        </patternFill>
      </fill>
    </dxf>
  </rfmt>
  <rfmt sheetId="1" sqref="CL184" start="0" length="0">
    <dxf>
      <fill>
        <patternFill patternType="none">
          <bgColor indexed="65"/>
        </patternFill>
      </fill>
    </dxf>
  </rfmt>
  <rfmt sheetId="1" sqref="CM184" start="0" length="0">
    <dxf>
      <fill>
        <patternFill patternType="none">
          <bgColor indexed="65"/>
        </patternFill>
      </fill>
    </dxf>
  </rfmt>
  <rfmt sheetId="1" sqref="CN184" start="0" length="0">
    <dxf>
      <fill>
        <patternFill patternType="none">
          <bgColor indexed="65"/>
        </patternFill>
      </fill>
    </dxf>
  </rfmt>
  <rfmt sheetId="1" sqref="CO184" start="0" length="0">
    <dxf>
      <fill>
        <patternFill patternType="none">
          <bgColor indexed="65"/>
        </patternFill>
      </fill>
    </dxf>
  </rfmt>
  <rfmt sheetId="1" sqref="CP184" start="0" length="0">
    <dxf>
      <fill>
        <patternFill patternType="none">
          <bgColor indexed="65"/>
        </patternFill>
      </fill>
    </dxf>
  </rfmt>
  <rfmt sheetId="1" sqref="CQ184" start="0" length="0">
    <dxf>
      <fill>
        <patternFill patternType="none">
          <bgColor indexed="65"/>
        </patternFill>
      </fill>
    </dxf>
  </rfmt>
  <rfmt sheetId="1" sqref="CR184" start="0" length="0">
    <dxf>
      <fill>
        <patternFill patternType="none">
          <bgColor indexed="65"/>
        </patternFill>
      </fill>
    </dxf>
  </rfmt>
  <rfmt sheetId="1" sqref="CS184" start="0" length="0">
    <dxf>
      <fill>
        <patternFill patternType="none">
          <bgColor indexed="65"/>
        </patternFill>
      </fill>
    </dxf>
  </rfmt>
  <rfmt sheetId="1" sqref="CT184" start="0" length="0">
    <dxf>
      <fill>
        <patternFill patternType="none">
          <bgColor indexed="65"/>
        </patternFill>
      </fill>
    </dxf>
  </rfmt>
  <rfmt sheetId="1" sqref="CU184" start="0" length="0">
    <dxf>
      <fill>
        <patternFill patternType="none">
          <bgColor indexed="65"/>
        </patternFill>
      </fill>
    </dxf>
  </rfmt>
  <rfmt sheetId="1" sqref="CV184" start="0" length="0">
    <dxf>
      <fill>
        <patternFill patternType="none">
          <bgColor indexed="65"/>
        </patternFill>
      </fill>
    </dxf>
  </rfmt>
  <rfmt sheetId="1" sqref="CW184" start="0" length="0">
    <dxf>
      <fill>
        <patternFill patternType="none">
          <bgColor indexed="65"/>
        </patternFill>
      </fill>
    </dxf>
  </rfmt>
  <rfmt sheetId="1" sqref="CX184" start="0" length="0">
    <dxf>
      <fill>
        <patternFill patternType="none">
          <bgColor indexed="65"/>
        </patternFill>
      </fill>
    </dxf>
  </rfmt>
  <rfmt sheetId="1" sqref="CY184" start="0" length="0">
    <dxf>
      <fill>
        <patternFill patternType="none">
          <bgColor indexed="65"/>
        </patternFill>
      </fill>
    </dxf>
  </rfmt>
  <rfmt sheetId="1" sqref="CZ184" start="0" length="0">
    <dxf>
      <fill>
        <patternFill patternType="none">
          <bgColor indexed="65"/>
        </patternFill>
      </fill>
    </dxf>
  </rfmt>
  <rfmt sheetId="1" sqref="DA184" start="0" length="0">
    <dxf>
      <fill>
        <patternFill patternType="none">
          <bgColor indexed="65"/>
        </patternFill>
      </fill>
    </dxf>
  </rfmt>
  <rfmt sheetId="1" sqref="DB184" start="0" length="0">
    <dxf>
      <fill>
        <patternFill patternType="none">
          <bgColor indexed="65"/>
        </patternFill>
      </fill>
    </dxf>
  </rfmt>
  <rfmt sheetId="1" sqref="DC184" start="0" length="0">
    <dxf>
      <fill>
        <patternFill patternType="none">
          <bgColor indexed="65"/>
        </patternFill>
      </fill>
    </dxf>
  </rfmt>
  <rfmt sheetId="1" sqref="DD184" start="0" length="0">
    <dxf>
      <fill>
        <patternFill patternType="none">
          <bgColor indexed="65"/>
        </patternFill>
      </fill>
    </dxf>
  </rfmt>
  <rfmt sheetId="1" sqref="DE184" start="0" length="0">
    <dxf>
      <fill>
        <patternFill patternType="none">
          <bgColor indexed="65"/>
        </patternFill>
      </fill>
    </dxf>
  </rfmt>
  <rfmt sheetId="1" sqref="DF184" start="0" length="0">
    <dxf>
      <fill>
        <patternFill patternType="none">
          <bgColor indexed="65"/>
        </patternFill>
      </fill>
    </dxf>
  </rfmt>
  <rfmt sheetId="1" sqref="DG184" start="0" length="0">
    <dxf>
      <fill>
        <patternFill patternType="none">
          <bgColor indexed="65"/>
        </patternFill>
      </fill>
    </dxf>
  </rfmt>
  <rfmt sheetId="1" sqref="A184:XFD184" start="0" length="0">
    <dxf>
      <fill>
        <patternFill patternType="none">
          <bgColor indexed="65"/>
        </patternFill>
      </fill>
    </dxf>
  </rfmt>
</revisions>
</file>

<file path=xl/revisions/revisionLog2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65" sId="1" ref="A191:XFD191" action="insertRow">
    <undo index="65535" exp="area" ref3D="1" dr="$H$1:$N$1048576" dn="Z_65B035E3_87FA_46C5_996E_864F2C8D0EBC_.wvu.Cols" sId="1"/>
  </rrc>
  <rfmt sheetId="1" sqref="B191" start="0" length="0">
    <dxf>
      <font>
        <b/>
        <sz val="12"/>
        <color auto="1"/>
      </font>
    </dxf>
  </rfmt>
  <rfmt sheetId="1" sqref="C191" start="0" length="0">
    <dxf>
      <font>
        <b/>
        <sz val="12"/>
        <color auto="1"/>
      </font>
    </dxf>
  </rfmt>
  <rfmt sheetId="1" sqref="D191" start="0" length="0">
    <dxf>
      <font>
        <b/>
        <sz val="12"/>
        <color auto="1"/>
      </font>
    </dxf>
  </rfmt>
  <rfmt sheetId="1" sqref="E191" start="0" length="0">
    <dxf>
      <font>
        <b/>
        <sz val="12"/>
        <color auto="1"/>
      </font>
      <fill>
        <patternFill patternType="none">
          <bgColor indexed="65"/>
        </patternFill>
      </fill>
      <alignment horizontal="center"/>
    </dxf>
  </rfmt>
  <rfmt sheetId="1" sqref="F191" start="0" length="0">
    <dxf>
      <font>
        <b/>
        <sz val="12"/>
        <color auto="1"/>
      </font>
      <alignment horizontal="center"/>
    </dxf>
  </rfmt>
  <rfmt sheetId="1" sqref="G191" start="0" length="0">
    <dxf>
      <font>
        <b/>
        <sz val="12"/>
        <color auto="1"/>
      </font>
    </dxf>
  </rfmt>
  <rfmt sheetId="1" sqref="H191" start="0" length="0">
    <dxf>
      <font>
        <b/>
        <sz val="12"/>
        <color auto="1"/>
      </font>
      <alignment horizontal="left"/>
    </dxf>
  </rfmt>
  <rfmt sheetId="1" sqref="J191" start="0" length="0">
    <dxf>
      <font>
        <b/>
        <sz val="12"/>
        <color auto="1"/>
      </font>
      <alignment horizontal="center" vertical="center"/>
    </dxf>
  </rfmt>
  <rfmt sheetId="1" sqref="L191" start="0" length="0">
    <dxf>
      <numFmt numFmtId="0" formatCode="General"/>
    </dxf>
  </rfmt>
  <rfmt sheetId="1" sqref="O191" start="0" length="0">
    <dxf>
      <font>
        <b/>
        <sz val="12"/>
        <color auto="1"/>
      </font>
      <fill>
        <patternFill patternType="none">
          <bgColor indexed="65"/>
        </patternFill>
      </fill>
    </dxf>
  </rfmt>
  <rfmt sheetId="1" sqref="P191" start="0" length="0">
    <dxf>
      <font>
        <b/>
        <sz val="12"/>
        <color auto="1"/>
      </font>
    </dxf>
  </rfmt>
  <rfmt sheetId="1" sqref="Q191" start="0" length="0">
    <dxf>
      <font>
        <b/>
        <sz val="12"/>
        <color auto="1"/>
      </font>
      <fill>
        <patternFill patternType="none">
          <bgColor indexed="65"/>
        </patternFill>
      </fill>
    </dxf>
  </rfmt>
  <rfmt sheetId="1" sqref="R191" start="0" length="0">
    <dxf>
      <font>
        <b/>
        <sz val="12"/>
        <color auto="1"/>
      </font>
      <fill>
        <patternFill patternType="none">
          <bgColor indexed="65"/>
        </patternFill>
      </fill>
    </dxf>
  </rfmt>
  <rfmt sheetId="1" sqref="T191" start="0" length="0">
    <dxf>
      <font>
        <b/>
        <sz val="12"/>
        <color auto="1"/>
      </font>
      <numFmt numFmtId="0" formatCode="General"/>
    </dxf>
  </rfmt>
  <rfmt sheetId="1" sqref="W191" start="0" length="0">
    <dxf>
      <font>
        <b/>
        <sz val="12"/>
        <color auto="1"/>
      </font>
      <numFmt numFmtId="0" formatCode="General"/>
    </dxf>
  </rfmt>
  <rfmt sheetId="1" s="1" sqref="Y191" start="0" length="0">
    <dxf>
      <font>
        <sz val="12"/>
        <color auto="1"/>
        <name val="Calibri"/>
        <family val="2"/>
        <charset val="238"/>
        <scheme val="minor"/>
      </font>
      <numFmt numFmtId="165" formatCode="#,##0.00_ ;\-#,##0.00\ "/>
    </dxf>
  </rfmt>
  <rfmt sheetId="1" sqref="Z191" start="0" length="0">
    <dxf>
      <font>
        <b/>
        <sz val="12"/>
        <color auto="1"/>
      </font>
    </dxf>
  </rfmt>
  <rfmt sheetId="1" sqref="AA191" start="0" length="0">
    <dxf>
      <font>
        <b/>
        <sz val="12"/>
        <color auto="1"/>
      </font>
    </dxf>
  </rfmt>
  <rfmt sheetId="1" s="1" sqref="AJ191" start="0" length="0">
    <dxf>
      <font>
        <b/>
        <sz val="12"/>
        <color auto="1"/>
        <name val="Calibri"/>
        <family val="2"/>
        <charset val="238"/>
        <scheme val="minor"/>
      </font>
      <numFmt numFmtId="3" formatCode="#,##0"/>
      <border outline="0">
        <top/>
      </border>
    </dxf>
  </rfmt>
  <rfmt sheetId="1" s="1" sqref="AK191" start="0" length="0">
    <dxf>
      <font>
        <b/>
        <sz val="12"/>
        <color auto="1"/>
        <name val="Calibri"/>
        <family val="2"/>
        <charset val="238"/>
        <scheme val="minor"/>
      </font>
      <numFmt numFmtId="3" formatCode="#,##0"/>
    </dxf>
  </rfmt>
  <rfmt sheetId="1" sqref="AL191" start="0" length="0">
    <dxf>
      <alignment vertical="bottom" wrapText="0"/>
    </dxf>
  </rfmt>
  <rfmt sheetId="1" sqref="AM191" start="0" length="0">
    <dxf>
      <alignment vertical="bottom" wrapText="0"/>
    </dxf>
  </rfmt>
  <rfmt sheetId="1" sqref="AN191" start="0" length="0">
    <dxf>
      <alignment vertical="bottom" wrapText="0"/>
    </dxf>
  </rfmt>
  <rfmt sheetId="1" sqref="AO191" start="0" length="0">
    <dxf>
      <alignment vertical="bottom" wrapText="0"/>
    </dxf>
  </rfmt>
  <rfmt sheetId="1" sqref="AP191" start="0" length="0">
    <dxf>
      <alignment vertical="bottom" wrapText="0"/>
    </dxf>
  </rfmt>
  <rfmt sheetId="1" sqref="AQ191" start="0" length="0">
    <dxf>
      <alignment vertical="bottom" wrapText="0"/>
    </dxf>
  </rfmt>
  <rfmt sheetId="1" sqref="AR191" start="0" length="0">
    <dxf>
      <alignment vertical="bottom" wrapText="0"/>
    </dxf>
  </rfmt>
  <rfmt sheetId="1" sqref="AS191" start="0" length="0">
    <dxf>
      <alignment vertical="bottom" wrapText="0"/>
    </dxf>
  </rfmt>
  <rfmt sheetId="1" sqref="AT191" start="0" length="0">
    <dxf>
      <alignment vertical="bottom" wrapText="0"/>
    </dxf>
  </rfmt>
  <rfmt sheetId="1" sqref="AU191" start="0" length="0">
    <dxf>
      <alignment vertical="bottom" wrapText="0"/>
    </dxf>
  </rfmt>
  <rfmt sheetId="1" sqref="AV191" start="0" length="0">
    <dxf>
      <alignment vertical="bottom" wrapText="0"/>
    </dxf>
  </rfmt>
  <rfmt sheetId="1" sqref="AW191" start="0" length="0">
    <dxf>
      <alignment vertical="bottom" wrapText="0"/>
    </dxf>
  </rfmt>
  <rfmt sheetId="1" sqref="AX191" start="0" length="0">
    <dxf>
      <alignment vertical="bottom" wrapText="0"/>
    </dxf>
  </rfmt>
  <rfmt sheetId="1" sqref="AY191" start="0" length="0">
    <dxf>
      <alignment vertical="bottom" wrapText="0"/>
    </dxf>
  </rfmt>
  <rfmt sheetId="1" sqref="AZ191" start="0" length="0">
    <dxf>
      <alignment vertical="bottom" wrapText="0"/>
    </dxf>
  </rfmt>
  <rfmt sheetId="1" sqref="BA191" start="0" length="0">
    <dxf>
      <alignment vertical="bottom" wrapText="0"/>
    </dxf>
  </rfmt>
  <rfmt sheetId="1" sqref="BB191" start="0" length="0">
    <dxf>
      <alignment vertical="bottom" wrapText="0"/>
    </dxf>
  </rfmt>
  <rfmt sheetId="1" sqref="BC191" start="0" length="0">
    <dxf>
      <alignment vertical="bottom" wrapText="0"/>
    </dxf>
  </rfmt>
  <rfmt sheetId="1" sqref="BD191" start="0" length="0">
    <dxf>
      <alignment vertical="bottom" wrapText="0"/>
    </dxf>
  </rfmt>
  <rfmt sheetId="1" sqref="BE191" start="0" length="0">
    <dxf>
      <alignment vertical="bottom" wrapText="0"/>
    </dxf>
  </rfmt>
  <rfmt sheetId="1" sqref="BF191" start="0" length="0">
    <dxf>
      <alignment vertical="bottom" wrapText="0"/>
    </dxf>
  </rfmt>
  <rfmt sheetId="1" sqref="BG191" start="0" length="0">
    <dxf>
      <alignment vertical="bottom" wrapText="0"/>
    </dxf>
  </rfmt>
  <rfmt sheetId="1" sqref="BH191" start="0" length="0">
    <dxf>
      <alignment vertical="bottom" wrapText="0"/>
    </dxf>
  </rfmt>
  <rfmt sheetId="1" sqref="BI191" start="0" length="0">
    <dxf>
      <alignment vertical="bottom" wrapText="0"/>
    </dxf>
  </rfmt>
  <rfmt sheetId="1" sqref="BJ191" start="0" length="0">
    <dxf>
      <alignment vertical="bottom" wrapText="0"/>
    </dxf>
  </rfmt>
  <rfmt sheetId="1" sqref="BK191" start="0" length="0">
    <dxf>
      <alignment vertical="bottom" wrapText="0"/>
    </dxf>
  </rfmt>
  <rfmt sheetId="1" sqref="BL191" start="0" length="0">
    <dxf>
      <alignment vertical="bottom" wrapText="0"/>
    </dxf>
  </rfmt>
  <rfmt sheetId="1" sqref="BM191" start="0" length="0">
    <dxf>
      <alignment vertical="bottom" wrapText="0"/>
    </dxf>
  </rfmt>
  <rfmt sheetId="1" sqref="BN191" start="0" length="0">
    <dxf>
      <alignment vertical="bottom" wrapText="0"/>
    </dxf>
  </rfmt>
  <rfmt sheetId="1" sqref="BO191" start="0" length="0">
    <dxf>
      <alignment vertical="bottom" wrapText="0"/>
    </dxf>
  </rfmt>
  <rfmt sheetId="1" sqref="BP191" start="0" length="0">
    <dxf>
      <alignment vertical="bottom" wrapText="0"/>
    </dxf>
  </rfmt>
  <rfmt sheetId="1" sqref="BQ191" start="0" length="0">
    <dxf>
      <alignment vertical="bottom" wrapText="0"/>
    </dxf>
  </rfmt>
  <rfmt sheetId="1" sqref="BR191" start="0" length="0">
    <dxf>
      <alignment vertical="bottom" wrapText="0"/>
    </dxf>
  </rfmt>
  <rfmt sheetId="1" sqref="BS191" start="0" length="0">
    <dxf>
      <alignment vertical="bottom" wrapText="0"/>
    </dxf>
  </rfmt>
  <rfmt sheetId="1" sqref="BT191" start="0" length="0">
    <dxf>
      <alignment vertical="bottom" wrapText="0"/>
    </dxf>
  </rfmt>
  <rfmt sheetId="1" sqref="BU191" start="0" length="0">
    <dxf>
      <alignment vertical="bottom" wrapText="0"/>
    </dxf>
  </rfmt>
  <rfmt sheetId="1" sqref="BV191" start="0" length="0">
    <dxf>
      <alignment vertical="bottom" wrapText="0"/>
    </dxf>
  </rfmt>
  <rfmt sheetId="1" sqref="BW191" start="0" length="0">
    <dxf>
      <alignment vertical="bottom" wrapText="0"/>
    </dxf>
  </rfmt>
  <rfmt sheetId="1" sqref="BX191" start="0" length="0">
    <dxf>
      <alignment vertical="bottom" wrapText="0"/>
    </dxf>
  </rfmt>
  <rfmt sheetId="1" sqref="BY191" start="0" length="0">
    <dxf>
      <alignment vertical="bottom" wrapText="0"/>
    </dxf>
  </rfmt>
  <rfmt sheetId="1" sqref="BZ191" start="0" length="0">
    <dxf>
      <alignment vertical="bottom" wrapText="0"/>
    </dxf>
  </rfmt>
  <rfmt sheetId="1" sqref="CA191" start="0" length="0">
    <dxf>
      <alignment vertical="bottom" wrapText="0"/>
    </dxf>
  </rfmt>
  <rfmt sheetId="1" sqref="CB191" start="0" length="0">
    <dxf>
      <alignment vertical="bottom" wrapText="0"/>
    </dxf>
  </rfmt>
  <rfmt sheetId="1" sqref="CC191" start="0" length="0">
    <dxf>
      <alignment vertical="bottom" wrapText="0"/>
    </dxf>
  </rfmt>
  <rfmt sheetId="1" sqref="CD191" start="0" length="0">
    <dxf>
      <alignment vertical="bottom" wrapText="0"/>
    </dxf>
  </rfmt>
  <rfmt sheetId="1" sqref="CE191" start="0" length="0">
    <dxf>
      <alignment vertical="bottom" wrapText="0"/>
    </dxf>
  </rfmt>
  <rfmt sheetId="1" sqref="CF191" start="0" length="0">
    <dxf>
      <alignment vertical="bottom" wrapText="0"/>
    </dxf>
  </rfmt>
  <rfmt sheetId="1" sqref="CG191" start="0" length="0">
    <dxf>
      <alignment vertical="bottom" wrapText="0"/>
    </dxf>
  </rfmt>
  <rfmt sheetId="1" sqref="CH191" start="0" length="0">
    <dxf>
      <alignment vertical="bottom" wrapText="0"/>
    </dxf>
  </rfmt>
  <rfmt sheetId="1" sqref="CI191" start="0" length="0">
    <dxf>
      <alignment vertical="bottom" wrapText="0"/>
    </dxf>
  </rfmt>
  <rfmt sheetId="1" sqref="CJ191" start="0" length="0">
    <dxf>
      <alignment vertical="bottom" wrapText="0"/>
    </dxf>
  </rfmt>
  <rfmt sheetId="1" sqref="CK191" start="0" length="0">
    <dxf>
      <alignment vertical="bottom" wrapText="0"/>
    </dxf>
  </rfmt>
  <rfmt sheetId="1" sqref="CL191" start="0" length="0">
    <dxf>
      <alignment vertical="bottom" wrapText="0"/>
    </dxf>
  </rfmt>
  <rfmt sheetId="1" sqref="CM191" start="0" length="0">
    <dxf>
      <alignment vertical="bottom" wrapText="0"/>
    </dxf>
  </rfmt>
  <rfmt sheetId="1" sqref="CN191" start="0" length="0">
    <dxf>
      <alignment vertical="bottom" wrapText="0"/>
    </dxf>
  </rfmt>
  <rfmt sheetId="1" sqref="CO191" start="0" length="0">
    <dxf>
      <alignment vertical="bottom" wrapText="0"/>
    </dxf>
  </rfmt>
  <rfmt sheetId="1" sqref="CP191" start="0" length="0">
    <dxf>
      <alignment vertical="bottom" wrapText="0"/>
    </dxf>
  </rfmt>
  <rfmt sheetId="1" sqref="CQ191" start="0" length="0">
    <dxf>
      <alignment vertical="bottom" wrapText="0"/>
    </dxf>
  </rfmt>
  <rfmt sheetId="1" sqref="CR191" start="0" length="0">
    <dxf>
      <alignment vertical="bottom" wrapText="0"/>
    </dxf>
  </rfmt>
  <rfmt sheetId="1" sqref="CS191" start="0" length="0">
    <dxf>
      <alignment vertical="bottom" wrapText="0"/>
    </dxf>
  </rfmt>
  <rfmt sheetId="1" sqref="CT191" start="0" length="0">
    <dxf>
      <alignment vertical="bottom" wrapText="0"/>
    </dxf>
  </rfmt>
  <rfmt sheetId="1" sqref="CU191" start="0" length="0">
    <dxf>
      <alignment vertical="bottom" wrapText="0"/>
    </dxf>
  </rfmt>
  <rfmt sheetId="1" sqref="CV191" start="0" length="0">
    <dxf>
      <alignment vertical="bottom" wrapText="0"/>
    </dxf>
  </rfmt>
  <rfmt sheetId="1" sqref="CW191" start="0" length="0">
    <dxf>
      <alignment vertical="bottom" wrapText="0"/>
    </dxf>
  </rfmt>
  <rfmt sheetId="1" sqref="CX191" start="0" length="0">
    <dxf>
      <alignment vertical="bottom" wrapText="0"/>
    </dxf>
  </rfmt>
  <rfmt sheetId="1" sqref="CY191" start="0" length="0">
    <dxf>
      <alignment vertical="bottom" wrapText="0"/>
    </dxf>
  </rfmt>
  <rfmt sheetId="1" sqref="CZ191" start="0" length="0">
    <dxf>
      <alignment vertical="bottom" wrapText="0"/>
    </dxf>
  </rfmt>
  <rfmt sheetId="1" sqref="DA191" start="0" length="0">
    <dxf>
      <alignment vertical="bottom" wrapText="0"/>
    </dxf>
  </rfmt>
  <rfmt sheetId="1" sqref="DB191" start="0" length="0">
    <dxf>
      <alignment vertical="bottom" wrapText="0"/>
    </dxf>
  </rfmt>
  <rfmt sheetId="1" sqref="DC191" start="0" length="0">
    <dxf>
      <alignment vertical="bottom" wrapText="0"/>
    </dxf>
  </rfmt>
  <rfmt sheetId="1" sqref="DD191" start="0" length="0">
    <dxf>
      <alignment vertical="bottom" wrapText="0"/>
    </dxf>
  </rfmt>
  <rfmt sheetId="1" sqref="DE191" start="0" length="0">
    <dxf>
      <alignment vertical="bottom" wrapText="0"/>
    </dxf>
  </rfmt>
  <rfmt sheetId="1" sqref="DF191" start="0" length="0">
    <dxf>
      <alignment vertical="bottom" wrapText="0"/>
    </dxf>
  </rfmt>
  <rfmt sheetId="1" sqref="DG191" start="0" length="0">
    <dxf>
      <alignment vertical="bottom" wrapText="0"/>
    </dxf>
  </rfmt>
  <rfmt sheetId="1" sqref="A191:XFD191" start="0" length="0">
    <dxf>
      <alignment vertical="bottom" wrapText="0"/>
    </dxf>
  </rfmt>
  <rrc rId="4266" sId="1" ref="A191:XFD191" action="insertRow">
    <undo index="65535" exp="area" ref3D="1" dr="$H$1:$N$1048576" dn="Z_65B035E3_87FA_46C5_996E_864F2C8D0EBC_.wvu.Cols" sId="1"/>
  </rrc>
  <rfmt sheetId="1" sqref="B191" start="0" length="0">
    <dxf>
      <font>
        <b/>
        <sz val="12"/>
        <color auto="1"/>
      </font>
    </dxf>
  </rfmt>
  <rfmt sheetId="1" sqref="C191" start="0" length="0">
    <dxf>
      <font>
        <b/>
        <sz val="12"/>
        <color auto="1"/>
      </font>
    </dxf>
  </rfmt>
  <rfmt sheetId="1" sqref="D191" start="0" length="0">
    <dxf>
      <font>
        <b/>
        <sz val="12"/>
        <color auto="1"/>
      </font>
    </dxf>
  </rfmt>
  <rfmt sheetId="1" sqref="E191" start="0" length="0">
    <dxf>
      <font>
        <b/>
        <sz val="12"/>
        <color auto="1"/>
      </font>
      <fill>
        <patternFill patternType="none">
          <bgColor indexed="65"/>
        </patternFill>
      </fill>
      <alignment horizontal="center"/>
    </dxf>
  </rfmt>
  <rfmt sheetId="1" sqref="F191" start="0" length="0">
    <dxf>
      <font>
        <b/>
        <sz val="12"/>
        <color auto="1"/>
      </font>
      <alignment horizontal="center"/>
    </dxf>
  </rfmt>
  <rfmt sheetId="1" sqref="G191" start="0" length="0">
    <dxf>
      <font>
        <b/>
        <sz val="12"/>
        <color auto="1"/>
      </font>
    </dxf>
  </rfmt>
  <rfmt sheetId="1" sqref="H191" start="0" length="0">
    <dxf>
      <font>
        <b/>
        <sz val="12"/>
        <color auto="1"/>
      </font>
      <alignment horizontal="left"/>
    </dxf>
  </rfmt>
  <rfmt sheetId="1" sqref="J191" start="0" length="0">
    <dxf>
      <font>
        <b/>
        <sz val="12"/>
        <color auto="1"/>
      </font>
      <alignment horizontal="center" vertical="center"/>
    </dxf>
  </rfmt>
  <rfmt sheetId="1" sqref="L191" start="0" length="0">
    <dxf>
      <numFmt numFmtId="0" formatCode="General"/>
    </dxf>
  </rfmt>
  <rcc rId="4267" sId="1">
    <nc r="M191">
      <f>S191/AE191*100</f>
    </nc>
  </rcc>
  <rfmt sheetId="1" sqref="O191" start="0" length="0">
    <dxf>
      <font>
        <b/>
        <sz val="12"/>
        <color auto="1"/>
      </font>
      <fill>
        <patternFill patternType="none">
          <bgColor indexed="65"/>
        </patternFill>
      </fill>
    </dxf>
  </rfmt>
  <rfmt sheetId="1" sqref="P191" start="0" length="0">
    <dxf>
      <font>
        <b/>
        <sz val="12"/>
        <color auto="1"/>
      </font>
    </dxf>
  </rfmt>
  <rfmt sheetId="1" sqref="Q191" start="0" length="0">
    <dxf>
      <font>
        <b/>
        <sz val="12"/>
        <color auto="1"/>
      </font>
      <fill>
        <patternFill patternType="none">
          <bgColor indexed="65"/>
        </patternFill>
      </fill>
    </dxf>
  </rfmt>
  <rfmt sheetId="1" sqref="R191" start="0" length="0">
    <dxf>
      <font>
        <b/>
        <sz val="12"/>
        <color auto="1"/>
      </font>
      <fill>
        <patternFill patternType="none">
          <bgColor indexed="65"/>
        </patternFill>
      </fill>
    </dxf>
  </rfmt>
  <rfmt sheetId="1" sqref="T191" start="0" length="0">
    <dxf>
      <font>
        <b/>
        <sz val="12"/>
        <color auto="1"/>
      </font>
      <numFmt numFmtId="0" formatCode="General"/>
    </dxf>
  </rfmt>
  <rfmt sheetId="1" sqref="W191" start="0" length="0">
    <dxf>
      <font>
        <b/>
        <sz val="12"/>
        <color auto="1"/>
      </font>
      <numFmt numFmtId="0" formatCode="General"/>
    </dxf>
  </rfmt>
  <rfmt sheetId="1" s="1" sqref="Y191" start="0" length="0">
    <dxf>
      <font>
        <sz val="12"/>
        <color auto="1"/>
        <name val="Calibri"/>
        <family val="2"/>
        <charset val="238"/>
        <scheme val="minor"/>
      </font>
      <numFmt numFmtId="165" formatCode="#,##0.00_ ;\-#,##0.00\ "/>
    </dxf>
  </rfmt>
  <rfmt sheetId="1" sqref="Z191" start="0" length="0">
    <dxf>
      <font>
        <b/>
        <sz val="12"/>
        <color auto="1"/>
      </font>
    </dxf>
  </rfmt>
  <rfmt sheetId="1" sqref="AA191" start="0" length="0">
    <dxf>
      <font>
        <b/>
        <sz val="12"/>
        <color auto="1"/>
      </font>
    </dxf>
  </rfmt>
  <rfmt sheetId="1" s="1" sqref="AJ191" start="0" length="0">
    <dxf>
      <font>
        <b/>
        <sz val="12"/>
        <color auto="1"/>
        <name val="Calibri"/>
        <family val="2"/>
        <charset val="238"/>
        <scheme val="minor"/>
      </font>
      <numFmt numFmtId="3" formatCode="#,##0"/>
    </dxf>
  </rfmt>
  <rfmt sheetId="1" s="1" sqref="AK191" start="0" length="0">
    <dxf>
      <font>
        <b/>
        <sz val="12"/>
        <color auto="1"/>
        <name val="Calibri"/>
        <family val="2"/>
        <charset val="238"/>
        <scheme val="minor"/>
      </font>
      <numFmt numFmtId="3" formatCode="#,##0"/>
    </dxf>
  </rfmt>
  <rfmt sheetId="1" sqref="AL191" start="0" length="0">
    <dxf>
      <alignment vertical="bottom" wrapText="0"/>
    </dxf>
  </rfmt>
  <rfmt sheetId="1" sqref="AM191" start="0" length="0">
    <dxf>
      <alignment vertical="bottom" wrapText="0"/>
    </dxf>
  </rfmt>
  <rfmt sheetId="1" sqref="AN191" start="0" length="0">
    <dxf>
      <alignment vertical="bottom" wrapText="0"/>
    </dxf>
  </rfmt>
  <rfmt sheetId="1" sqref="AO191" start="0" length="0">
    <dxf>
      <alignment vertical="bottom" wrapText="0"/>
    </dxf>
  </rfmt>
  <rfmt sheetId="1" sqref="AP191" start="0" length="0">
    <dxf>
      <alignment vertical="bottom" wrapText="0"/>
    </dxf>
  </rfmt>
  <rfmt sheetId="1" sqref="AQ191" start="0" length="0">
    <dxf>
      <alignment vertical="bottom" wrapText="0"/>
    </dxf>
  </rfmt>
  <rfmt sheetId="1" sqref="AR191" start="0" length="0">
    <dxf>
      <alignment vertical="bottom" wrapText="0"/>
    </dxf>
  </rfmt>
  <rfmt sheetId="1" sqref="AS191" start="0" length="0">
    <dxf>
      <alignment vertical="bottom" wrapText="0"/>
    </dxf>
  </rfmt>
  <rfmt sheetId="1" sqref="AT191" start="0" length="0">
    <dxf>
      <alignment vertical="bottom" wrapText="0"/>
    </dxf>
  </rfmt>
  <rfmt sheetId="1" sqref="AU191" start="0" length="0">
    <dxf>
      <alignment vertical="bottom" wrapText="0"/>
    </dxf>
  </rfmt>
  <rfmt sheetId="1" sqref="AV191" start="0" length="0">
    <dxf>
      <alignment vertical="bottom" wrapText="0"/>
    </dxf>
  </rfmt>
  <rfmt sheetId="1" sqref="AW191" start="0" length="0">
    <dxf>
      <alignment vertical="bottom" wrapText="0"/>
    </dxf>
  </rfmt>
  <rfmt sheetId="1" sqref="AX191" start="0" length="0">
    <dxf>
      <alignment vertical="bottom" wrapText="0"/>
    </dxf>
  </rfmt>
  <rfmt sheetId="1" sqref="AY191" start="0" length="0">
    <dxf>
      <alignment vertical="bottom" wrapText="0"/>
    </dxf>
  </rfmt>
  <rfmt sheetId="1" sqref="AZ191" start="0" length="0">
    <dxf>
      <alignment vertical="bottom" wrapText="0"/>
    </dxf>
  </rfmt>
  <rfmt sheetId="1" sqref="BA191" start="0" length="0">
    <dxf>
      <alignment vertical="bottom" wrapText="0"/>
    </dxf>
  </rfmt>
  <rfmt sheetId="1" sqref="BB191" start="0" length="0">
    <dxf>
      <alignment vertical="bottom" wrapText="0"/>
    </dxf>
  </rfmt>
  <rfmt sheetId="1" sqref="BC191" start="0" length="0">
    <dxf>
      <alignment vertical="bottom" wrapText="0"/>
    </dxf>
  </rfmt>
  <rfmt sheetId="1" sqref="BD191" start="0" length="0">
    <dxf>
      <alignment vertical="bottom" wrapText="0"/>
    </dxf>
  </rfmt>
  <rfmt sheetId="1" sqref="BE191" start="0" length="0">
    <dxf>
      <alignment vertical="bottom" wrapText="0"/>
    </dxf>
  </rfmt>
  <rfmt sheetId="1" sqref="BF191" start="0" length="0">
    <dxf>
      <alignment vertical="bottom" wrapText="0"/>
    </dxf>
  </rfmt>
  <rfmt sheetId="1" sqref="BG191" start="0" length="0">
    <dxf>
      <alignment vertical="bottom" wrapText="0"/>
    </dxf>
  </rfmt>
  <rfmt sheetId="1" sqref="BH191" start="0" length="0">
    <dxf>
      <alignment vertical="bottom" wrapText="0"/>
    </dxf>
  </rfmt>
  <rfmt sheetId="1" sqref="BI191" start="0" length="0">
    <dxf>
      <alignment vertical="bottom" wrapText="0"/>
    </dxf>
  </rfmt>
  <rfmt sheetId="1" sqref="BJ191" start="0" length="0">
    <dxf>
      <alignment vertical="bottom" wrapText="0"/>
    </dxf>
  </rfmt>
  <rfmt sheetId="1" sqref="BK191" start="0" length="0">
    <dxf>
      <alignment vertical="bottom" wrapText="0"/>
    </dxf>
  </rfmt>
  <rfmt sheetId="1" sqref="BL191" start="0" length="0">
    <dxf>
      <alignment vertical="bottom" wrapText="0"/>
    </dxf>
  </rfmt>
  <rfmt sheetId="1" sqref="BM191" start="0" length="0">
    <dxf>
      <alignment vertical="bottom" wrapText="0"/>
    </dxf>
  </rfmt>
  <rfmt sheetId="1" sqref="BN191" start="0" length="0">
    <dxf>
      <alignment vertical="bottom" wrapText="0"/>
    </dxf>
  </rfmt>
  <rfmt sheetId="1" sqref="BO191" start="0" length="0">
    <dxf>
      <alignment vertical="bottom" wrapText="0"/>
    </dxf>
  </rfmt>
  <rfmt sheetId="1" sqref="BP191" start="0" length="0">
    <dxf>
      <alignment vertical="bottom" wrapText="0"/>
    </dxf>
  </rfmt>
  <rfmt sheetId="1" sqref="BQ191" start="0" length="0">
    <dxf>
      <alignment vertical="bottom" wrapText="0"/>
    </dxf>
  </rfmt>
  <rfmt sheetId="1" sqref="BR191" start="0" length="0">
    <dxf>
      <alignment vertical="bottom" wrapText="0"/>
    </dxf>
  </rfmt>
  <rfmt sheetId="1" sqref="BS191" start="0" length="0">
    <dxf>
      <alignment vertical="bottom" wrapText="0"/>
    </dxf>
  </rfmt>
  <rfmt sheetId="1" sqref="BT191" start="0" length="0">
    <dxf>
      <alignment vertical="bottom" wrapText="0"/>
    </dxf>
  </rfmt>
  <rfmt sheetId="1" sqref="BU191" start="0" length="0">
    <dxf>
      <alignment vertical="bottom" wrapText="0"/>
    </dxf>
  </rfmt>
  <rfmt sheetId="1" sqref="BV191" start="0" length="0">
    <dxf>
      <alignment vertical="bottom" wrapText="0"/>
    </dxf>
  </rfmt>
  <rfmt sheetId="1" sqref="BW191" start="0" length="0">
    <dxf>
      <alignment vertical="bottom" wrapText="0"/>
    </dxf>
  </rfmt>
  <rfmt sheetId="1" sqref="BX191" start="0" length="0">
    <dxf>
      <alignment vertical="bottom" wrapText="0"/>
    </dxf>
  </rfmt>
  <rfmt sheetId="1" sqref="BY191" start="0" length="0">
    <dxf>
      <alignment vertical="bottom" wrapText="0"/>
    </dxf>
  </rfmt>
  <rfmt sheetId="1" sqref="BZ191" start="0" length="0">
    <dxf>
      <alignment vertical="bottom" wrapText="0"/>
    </dxf>
  </rfmt>
  <rfmt sheetId="1" sqref="CA191" start="0" length="0">
    <dxf>
      <alignment vertical="bottom" wrapText="0"/>
    </dxf>
  </rfmt>
  <rfmt sheetId="1" sqref="CB191" start="0" length="0">
    <dxf>
      <alignment vertical="bottom" wrapText="0"/>
    </dxf>
  </rfmt>
  <rfmt sheetId="1" sqref="CC191" start="0" length="0">
    <dxf>
      <alignment vertical="bottom" wrapText="0"/>
    </dxf>
  </rfmt>
  <rfmt sheetId="1" sqref="CD191" start="0" length="0">
    <dxf>
      <alignment vertical="bottom" wrapText="0"/>
    </dxf>
  </rfmt>
  <rfmt sheetId="1" sqref="CE191" start="0" length="0">
    <dxf>
      <alignment vertical="bottom" wrapText="0"/>
    </dxf>
  </rfmt>
  <rfmt sheetId="1" sqref="CF191" start="0" length="0">
    <dxf>
      <alignment vertical="bottom" wrapText="0"/>
    </dxf>
  </rfmt>
  <rfmt sheetId="1" sqref="CG191" start="0" length="0">
    <dxf>
      <alignment vertical="bottom" wrapText="0"/>
    </dxf>
  </rfmt>
  <rfmt sheetId="1" sqref="CH191" start="0" length="0">
    <dxf>
      <alignment vertical="bottom" wrapText="0"/>
    </dxf>
  </rfmt>
  <rfmt sheetId="1" sqref="CI191" start="0" length="0">
    <dxf>
      <alignment vertical="bottom" wrapText="0"/>
    </dxf>
  </rfmt>
  <rfmt sheetId="1" sqref="CJ191" start="0" length="0">
    <dxf>
      <alignment vertical="bottom" wrapText="0"/>
    </dxf>
  </rfmt>
  <rfmt sheetId="1" sqref="CK191" start="0" length="0">
    <dxf>
      <alignment vertical="bottom" wrapText="0"/>
    </dxf>
  </rfmt>
  <rfmt sheetId="1" sqref="CL191" start="0" length="0">
    <dxf>
      <alignment vertical="bottom" wrapText="0"/>
    </dxf>
  </rfmt>
  <rfmt sheetId="1" sqref="CM191" start="0" length="0">
    <dxf>
      <alignment vertical="bottom" wrapText="0"/>
    </dxf>
  </rfmt>
  <rfmt sheetId="1" sqref="CN191" start="0" length="0">
    <dxf>
      <alignment vertical="bottom" wrapText="0"/>
    </dxf>
  </rfmt>
  <rfmt sheetId="1" sqref="CO191" start="0" length="0">
    <dxf>
      <alignment vertical="bottom" wrapText="0"/>
    </dxf>
  </rfmt>
  <rfmt sheetId="1" sqref="CP191" start="0" length="0">
    <dxf>
      <alignment vertical="bottom" wrapText="0"/>
    </dxf>
  </rfmt>
  <rfmt sheetId="1" sqref="CQ191" start="0" length="0">
    <dxf>
      <alignment vertical="bottom" wrapText="0"/>
    </dxf>
  </rfmt>
  <rfmt sheetId="1" sqref="CR191" start="0" length="0">
    <dxf>
      <alignment vertical="bottom" wrapText="0"/>
    </dxf>
  </rfmt>
  <rfmt sheetId="1" sqref="CS191" start="0" length="0">
    <dxf>
      <alignment vertical="bottom" wrapText="0"/>
    </dxf>
  </rfmt>
  <rfmt sheetId="1" sqref="CT191" start="0" length="0">
    <dxf>
      <alignment vertical="bottom" wrapText="0"/>
    </dxf>
  </rfmt>
  <rfmt sheetId="1" sqref="CU191" start="0" length="0">
    <dxf>
      <alignment vertical="bottom" wrapText="0"/>
    </dxf>
  </rfmt>
  <rfmt sheetId="1" sqref="CV191" start="0" length="0">
    <dxf>
      <alignment vertical="bottom" wrapText="0"/>
    </dxf>
  </rfmt>
  <rfmt sheetId="1" sqref="CW191" start="0" length="0">
    <dxf>
      <alignment vertical="bottom" wrapText="0"/>
    </dxf>
  </rfmt>
  <rfmt sheetId="1" sqref="CX191" start="0" length="0">
    <dxf>
      <alignment vertical="bottom" wrapText="0"/>
    </dxf>
  </rfmt>
  <rfmt sheetId="1" sqref="CY191" start="0" length="0">
    <dxf>
      <alignment vertical="bottom" wrapText="0"/>
    </dxf>
  </rfmt>
  <rfmt sheetId="1" sqref="CZ191" start="0" length="0">
    <dxf>
      <alignment vertical="bottom" wrapText="0"/>
    </dxf>
  </rfmt>
  <rfmt sheetId="1" sqref="DA191" start="0" length="0">
    <dxf>
      <alignment vertical="bottom" wrapText="0"/>
    </dxf>
  </rfmt>
  <rfmt sheetId="1" sqref="DB191" start="0" length="0">
    <dxf>
      <alignment vertical="bottom" wrapText="0"/>
    </dxf>
  </rfmt>
  <rfmt sheetId="1" sqref="DC191" start="0" length="0">
    <dxf>
      <alignment vertical="bottom" wrapText="0"/>
    </dxf>
  </rfmt>
  <rfmt sheetId="1" sqref="DD191" start="0" length="0">
    <dxf>
      <alignment vertical="bottom" wrapText="0"/>
    </dxf>
  </rfmt>
  <rfmt sheetId="1" sqref="DE191" start="0" length="0">
    <dxf>
      <alignment vertical="bottom" wrapText="0"/>
    </dxf>
  </rfmt>
  <rfmt sheetId="1" sqref="DF191" start="0" length="0">
    <dxf>
      <alignment vertical="bottom" wrapText="0"/>
    </dxf>
  </rfmt>
  <rfmt sheetId="1" sqref="DG191" start="0" length="0">
    <dxf>
      <alignment vertical="bottom" wrapText="0"/>
    </dxf>
  </rfmt>
  <rfmt sheetId="1" sqref="A191:XFD191" start="0" length="0">
    <dxf>
      <alignment vertical="bottom" wrapText="0"/>
    </dxf>
  </rfmt>
  <rrc rId="4268" sId="1" ref="A192:XFD192" action="insertRow">
    <undo index="65535" exp="area" ref3D="1" dr="$H$1:$N$1048576" dn="Z_65B035E3_87FA_46C5_996E_864F2C8D0EBC_.wvu.Cols" sId="1"/>
  </rrc>
  <rrc rId="4269" sId="1" ref="A192:XFD192" action="insertRow">
    <undo index="65535" exp="area" ref3D="1" dr="$H$1:$N$1048576" dn="Z_65B035E3_87FA_46C5_996E_864F2C8D0EBC_.wvu.Cols" sId="1"/>
  </rrc>
  <rcc rId="4270" sId="1">
    <nc r="M192">
      <f>S192/AE192*100</f>
    </nc>
  </rcc>
  <rcc rId="4271" sId="1">
    <nc r="M193">
      <f>S193/AE193*100</f>
    </nc>
  </rcc>
  <rcc rId="4272" sId="1">
    <nc r="M194">
      <f>S194/AE194*100</f>
    </nc>
  </rcc>
  <rfmt sheetId="1" sqref="K195" start="0" length="0">
    <dxf>
      <font>
        <b/>
        <sz val="12"/>
        <color auto="1"/>
      </font>
      <numFmt numFmtId="0" formatCode="General"/>
      <fill>
        <patternFill>
          <bgColor theme="9" tint="0.59999389629810485"/>
        </patternFill>
      </fill>
    </dxf>
  </rfmt>
  <rcv guid="{7C1B4D6D-D666-48DD-AB17-E00791B6F0B6}" action="delete"/>
  <rdn rId="0" localSheetId="1" customView="1" name="Z_7C1B4D6D_D666_48DD_AB17_E00791B6F0B6_.wvu.PrintArea" hidden="1" oldHidden="1">
    <formula>Sheet1!$A$1:$AL$505</formula>
    <oldFormula>Sheet1!$A$1:$AL$505</oldFormula>
  </rdn>
  <rdn rId="0" localSheetId="1" customView="1" name="Z_7C1B4D6D_D666_48DD_AB17_E00791B6F0B6_.wvu.FilterData" hidden="1" oldHidden="1">
    <formula>Sheet1!$A$7:$DG$480</formula>
    <oldFormula>Sheet1!$A$7:$DG$480</oldFormula>
  </rdn>
  <rcv guid="{7C1B4D6D-D666-48DD-AB17-E00791B6F0B6}" action="add"/>
</revisions>
</file>

<file path=xl/revisions/revisionLog2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95" start="0" length="0">
    <dxf>
      <fill>
        <patternFill>
          <bgColor theme="9" tint="0.59999389629810485"/>
        </patternFill>
      </fill>
    </dxf>
  </rfmt>
  <rrc rId="4275" sId="1" ref="A214:XFD214" action="insertRow">
    <undo index="65535" exp="area" ref3D="1" dr="$H$1:$N$1048576" dn="Z_65B035E3_87FA_46C5_996E_864F2C8D0EBC_.wvu.Cols" sId="1"/>
  </rrc>
  <rrc rId="4276" sId="1" ref="A216:XFD216" action="insertRow">
    <undo index="65535" exp="area" ref3D="1" dr="$H$1:$N$1048576" dn="Z_65B035E3_87FA_46C5_996E_864F2C8D0EBC_.wvu.Cols" sId="1"/>
  </rrc>
  <rcc rId="4277" sId="1" odxf="1" dxf="1">
    <nc r="A214">
      <v>3</v>
    </nc>
    <odxf>
      <font>
        <b val="0"/>
        <sz val="12"/>
        <color auto="1"/>
      </font>
    </odxf>
    <ndxf>
      <font>
        <b/>
        <sz val="12"/>
        <color auto="1"/>
      </font>
    </ndxf>
  </rcc>
  <rfmt sheetId="1" sqref="B214" start="0" length="0">
    <dxf>
      <font>
        <b/>
        <sz val="12"/>
        <color auto="1"/>
      </font>
    </dxf>
  </rfmt>
  <rfmt sheetId="1" sqref="C214" start="0" length="0">
    <dxf>
      <font>
        <b/>
        <sz val="12"/>
        <color auto="1"/>
      </font>
    </dxf>
  </rfmt>
  <rfmt sheetId="1" sqref="D214" start="0" length="0">
    <dxf>
      <font>
        <b/>
        <sz val="12"/>
        <color auto="1"/>
      </font>
    </dxf>
  </rfmt>
  <rfmt sheetId="1" sqref="E214" start="0" length="0">
    <dxf>
      <font>
        <b/>
        <sz val="12"/>
        <color auto="1"/>
      </font>
      <fill>
        <patternFill patternType="none">
          <bgColor indexed="65"/>
        </patternFill>
      </fill>
      <alignment horizontal="center"/>
    </dxf>
  </rfmt>
  <rfmt sheetId="1" sqref="F214" start="0" length="0">
    <dxf>
      <font>
        <b/>
        <sz val="12"/>
        <color auto="1"/>
      </font>
      <alignment horizontal="center"/>
    </dxf>
  </rfmt>
  <rfmt sheetId="1" sqref="G214" start="0" length="0">
    <dxf>
      <font>
        <b/>
        <sz val="12"/>
        <color auto="1"/>
      </font>
    </dxf>
  </rfmt>
  <rfmt sheetId="1" sqref="H214" start="0" length="0">
    <dxf>
      <font>
        <b/>
        <sz val="12"/>
        <color auto="1"/>
      </font>
    </dxf>
  </rfmt>
  <rfmt sheetId="1" sqref="I214" start="0" length="0">
    <dxf>
      <font>
        <b/>
        <sz val="12"/>
        <color auto="1"/>
      </font>
    </dxf>
  </rfmt>
  <rfmt sheetId="1" sqref="J214" start="0" length="0">
    <dxf>
      <font>
        <b/>
        <sz val="12"/>
        <color auto="1"/>
      </font>
      <alignment horizontal="center"/>
    </dxf>
  </rfmt>
  <rfmt sheetId="1" sqref="L214" start="0" length="0">
    <dxf>
      <font>
        <b/>
        <sz val="12"/>
        <color auto="1"/>
      </font>
      <numFmt numFmtId="0" formatCode="General"/>
    </dxf>
  </rfmt>
  <rcc rId="4278" sId="1">
    <nc r="M214">
      <f>S214/AE214*100</f>
    </nc>
  </rcc>
  <rfmt sheetId="1" sqref="N214" start="0" length="0">
    <dxf>
      <font>
        <b/>
        <sz val="12"/>
        <color auto="1"/>
      </font>
    </dxf>
  </rfmt>
  <rfmt sheetId="1" sqref="O214" start="0" length="0">
    <dxf>
      <font>
        <b/>
        <sz val="12"/>
        <color auto="1"/>
      </font>
    </dxf>
  </rfmt>
  <rfmt sheetId="1" sqref="P214" start="0" length="0">
    <dxf>
      <font>
        <b/>
        <sz val="12"/>
        <color auto="1"/>
      </font>
    </dxf>
  </rfmt>
  <rfmt sheetId="1" sqref="Q214" start="0" length="0">
    <dxf>
      <font>
        <b/>
        <sz val="12"/>
        <color auto="1"/>
      </font>
    </dxf>
  </rfmt>
  <rfmt sheetId="1" sqref="R214" start="0" length="0">
    <dxf>
      <font>
        <b/>
        <sz val="12"/>
        <color auto="1"/>
      </font>
      <fill>
        <patternFill patternType="none">
          <bgColor indexed="65"/>
        </patternFill>
      </fill>
    </dxf>
  </rfmt>
  <rcc rId="4279" sId="1">
    <nc r="S214">
      <f>T214+U214</f>
    </nc>
  </rcc>
  <rfmt sheetId="1" sqref="T214" start="0" length="0">
    <dxf>
      <font>
        <b/>
        <sz val="12"/>
        <color auto="1"/>
      </font>
      <numFmt numFmtId="0" formatCode="General"/>
    </dxf>
  </rfmt>
  <rfmt sheetId="1" sqref="U214" start="0" length="0">
    <dxf>
      <font>
        <b/>
        <sz val="12"/>
        <color auto="1"/>
      </font>
    </dxf>
  </rfmt>
  <rcc rId="4280" sId="1">
    <nc r="V214">
      <f>W214+X214</f>
    </nc>
  </rcc>
  <rfmt sheetId="1" sqref="W214" start="0" length="0">
    <dxf>
      <font>
        <b/>
        <sz val="12"/>
        <color auto="1"/>
      </font>
      <numFmt numFmtId="0" formatCode="General"/>
    </dxf>
  </rfmt>
  <rfmt sheetId="1" sqref="X214" start="0" length="0">
    <dxf>
      <font>
        <b/>
        <sz val="12"/>
        <color auto="1"/>
      </font>
    </dxf>
  </rfmt>
  <rfmt sheetId="1" sqref="Y214" start="0" length="0">
    <dxf>
      <font>
        <b/>
        <sz val="12"/>
        <color auto="1"/>
      </font>
      <numFmt numFmtId="0" formatCode="General"/>
    </dxf>
  </rfmt>
  <rfmt sheetId="1" sqref="Z214" start="0" length="0">
    <dxf>
      <font>
        <b/>
        <sz val="12"/>
        <color auto="1"/>
      </font>
    </dxf>
  </rfmt>
  <rfmt sheetId="1" sqref="AA214" start="0" length="0">
    <dxf>
      <font>
        <b/>
        <sz val="12"/>
        <color auto="1"/>
      </font>
    </dxf>
  </rfmt>
  <rcc rId="4281" sId="1">
    <nc r="AB214">
      <f>AC214+AD214</f>
    </nc>
  </rcc>
  <rfmt sheetId="1" sqref="AC214" start="0" length="0">
    <dxf>
      <font>
        <b/>
        <sz val="12"/>
        <color auto="1"/>
      </font>
      <numFmt numFmtId="0" formatCode="General"/>
    </dxf>
  </rfmt>
  <rfmt sheetId="1" sqref="AD214" start="0" length="0">
    <dxf>
      <font>
        <b/>
        <sz val="12"/>
        <color auto="1"/>
      </font>
    </dxf>
  </rfmt>
  <rcc rId="4282" sId="1">
    <nc r="AE214">
      <f>S214+V214+Y214+AB214</f>
    </nc>
  </rcc>
  <rfmt sheetId="1" sqref="AF214" start="0" length="0">
    <dxf>
      <font>
        <b/>
        <sz val="12"/>
        <color auto="1"/>
      </font>
    </dxf>
  </rfmt>
  <rcc rId="4283" sId="1">
    <nc r="AG214">
      <f>AE214+AF214</f>
    </nc>
  </rcc>
  <rfmt sheetId="1" sqref="AI214" start="0" length="0">
    <dxf>
      <font>
        <b/>
        <sz val="12"/>
        <color auto="1"/>
      </font>
    </dxf>
  </rfmt>
  <rfmt sheetId="1" s="1" sqref="AJ214" start="0" length="0">
    <dxf>
      <font>
        <b/>
        <sz val="12"/>
        <color auto="1"/>
        <name val="Calibri"/>
        <family val="2"/>
        <charset val="238"/>
        <scheme val="minor"/>
      </font>
      <numFmt numFmtId="3" formatCode="#,##0"/>
    </dxf>
  </rfmt>
  <rfmt sheetId="1" s="1" sqref="AK214" start="0" length="0">
    <dxf>
      <font>
        <b/>
        <sz val="12"/>
        <color auto="1"/>
        <name val="Calibri"/>
        <family val="2"/>
        <charset val="238"/>
        <scheme val="minor"/>
      </font>
      <numFmt numFmtId="3" formatCode="#,##0"/>
    </dxf>
  </rfmt>
  <rcc rId="4284" sId="1">
    <nc r="A216">
      <v>3</v>
    </nc>
  </rcc>
  <rfmt sheetId="1" sqref="G216" start="0" length="0">
    <dxf>
      <border outline="0">
        <left style="thin">
          <color indexed="64"/>
        </left>
      </border>
    </dxf>
  </rfmt>
  <rcc rId="4285" sId="1">
    <nc r="M216">
      <f>S216/AE216*100</f>
    </nc>
  </rcc>
  <rcc rId="4286" sId="1">
    <nc r="S216">
      <f>T216+U216</f>
    </nc>
  </rcc>
  <rcc rId="4287" sId="1">
    <nc r="V216">
      <f>W216+X216</f>
    </nc>
  </rcc>
  <rcc rId="4288" sId="1">
    <nc r="AB216">
      <f>AC216+AD216</f>
    </nc>
  </rcc>
  <rcc rId="4289" sId="1">
    <nc r="AE216">
      <f>S216+V216+Y216+AB216</f>
    </nc>
  </rcc>
  <rcc rId="4290" sId="1">
    <nc r="AG216">
      <f>AE216+AF216</f>
    </nc>
  </rcc>
  <rrc rId="4291" sId="1" ref="A222:XFD222" action="insertRow">
    <undo index="65535" exp="area" ref3D="1" dr="$H$1:$N$1048576" dn="Z_65B035E3_87FA_46C5_996E_864F2C8D0EBC_.wvu.Cols" sId="1"/>
  </rrc>
  <rrc rId="4292" sId="1" ref="A222:XFD222" action="insertRow">
    <undo index="65535" exp="area" ref3D="1" dr="$H$1:$N$1048576" dn="Z_65B035E3_87FA_46C5_996E_864F2C8D0EBC_.wvu.Cols" sId="1"/>
  </rrc>
  <rrc rId="4293" sId="1" ref="A222:XFD223" action="insertRow">
    <undo index="65535" exp="area" ref3D="1" dr="$H$1:$N$1048576" dn="Z_65B035E3_87FA_46C5_996E_864F2C8D0EBC_.wvu.Cols" sId="1"/>
  </rrc>
  <rcc rId="4294" sId="1" odxf="1" dxf="1">
    <nc r="A222">
      <v>3</v>
    </nc>
    <odxf>
      <font>
        <b val="0"/>
        <sz val="12"/>
        <color auto="1"/>
      </font>
    </odxf>
    <ndxf>
      <font>
        <b/>
        <sz val="12"/>
        <color auto="1"/>
      </font>
    </ndxf>
  </rcc>
  <rfmt sheetId="1" sqref="B222" start="0" length="0">
    <dxf>
      <font>
        <b/>
        <sz val="12"/>
        <color auto="1"/>
      </font>
    </dxf>
  </rfmt>
  <rfmt sheetId="1" sqref="C222" start="0" length="0">
    <dxf>
      <font>
        <b/>
        <sz val="12"/>
        <color auto="1"/>
      </font>
    </dxf>
  </rfmt>
  <rfmt sheetId="1" sqref="D222" start="0" length="0">
    <dxf>
      <font>
        <b/>
        <sz val="12"/>
        <color auto="1"/>
      </font>
    </dxf>
  </rfmt>
  <rfmt sheetId="1" sqref="E222" start="0" length="0">
    <dxf>
      <font>
        <b/>
        <sz val="12"/>
        <color auto="1"/>
      </font>
      <fill>
        <patternFill patternType="none">
          <bgColor indexed="65"/>
        </patternFill>
      </fill>
      <alignment horizontal="center"/>
    </dxf>
  </rfmt>
  <rfmt sheetId="1" sqref="F222" start="0" length="0">
    <dxf>
      <font>
        <b/>
        <sz val="12"/>
        <color auto="1"/>
      </font>
      <alignment horizontal="center"/>
    </dxf>
  </rfmt>
  <rfmt sheetId="1" sqref="G222" start="0" length="0">
    <dxf>
      <font>
        <b/>
        <sz val="12"/>
        <color auto="1"/>
      </font>
    </dxf>
  </rfmt>
  <rfmt sheetId="1" sqref="H222" start="0" length="0">
    <dxf>
      <font>
        <b/>
        <sz val="12"/>
        <color auto="1"/>
      </font>
      <alignment horizontal="left"/>
    </dxf>
  </rfmt>
  <rfmt sheetId="1" sqref="I222" start="0" length="0">
    <dxf>
      <font>
        <b/>
        <sz val="12"/>
        <color auto="1"/>
      </font>
    </dxf>
  </rfmt>
  <rfmt sheetId="1" sqref="J222" start="0" length="0">
    <dxf>
      <font>
        <b/>
        <sz val="12"/>
        <color auto="1"/>
      </font>
      <alignment horizontal="center"/>
    </dxf>
  </rfmt>
  <rfmt sheetId="1" sqref="K222" start="0" length="0">
    <dxf>
      <font>
        <sz val="12"/>
        <color auto="1"/>
      </font>
    </dxf>
  </rfmt>
  <rfmt sheetId="1" sqref="L222" start="0" length="0">
    <dxf>
      <font>
        <b/>
        <sz val="12"/>
        <color auto="1"/>
      </font>
      <numFmt numFmtId="0" formatCode="General"/>
    </dxf>
  </rfmt>
  <rcc rId="4295" sId="1" odxf="1" dxf="1">
    <nc r="M222">
      <f>S222/AE222*100</f>
    </nc>
    <odxf>
      <font>
        <sz val="12"/>
        <color auto="1"/>
      </font>
    </odxf>
    <ndxf>
      <font>
        <sz val="12"/>
        <color auto="1"/>
      </font>
    </ndxf>
  </rcc>
  <rfmt sheetId="1" sqref="N222" start="0" length="0">
    <dxf>
      <font>
        <b/>
        <sz val="12"/>
        <color auto="1"/>
      </font>
    </dxf>
  </rfmt>
  <rfmt sheetId="1" sqref="O222" start="0" length="0">
    <dxf>
      <font>
        <b/>
        <sz val="12"/>
        <color auto="1"/>
      </font>
    </dxf>
  </rfmt>
  <rfmt sheetId="1" sqref="P222" start="0" length="0">
    <dxf>
      <font>
        <b/>
        <sz val="12"/>
        <color auto="1"/>
      </font>
      <fill>
        <patternFill patternType="none">
          <bgColor indexed="65"/>
        </patternFill>
      </fill>
    </dxf>
  </rfmt>
  <rfmt sheetId="1" sqref="Q222" start="0" length="0">
    <dxf>
      <font>
        <b/>
        <sz val="12"/>
        <color auto="1"/>
      </font>
    </dxf>
  </rfmt>
  <rfmt sheetId="1" sqref="R222" start="0" length="0">
    <dxf>
      <font>
        <b/>
        <sz val="12"/>
        <color auto="1"/>
      </font>
      <fill>
        <patternFill patternType="none">
          <bgColor indexed="65"/>
        </patternFill>
      </fill>
    </dxf>
  </rfmt>
  <rcc rId="4296" sId="1" odxf="1" dxf="1">
    <nc r="S222">
      <f>T222+U222</f>
    </nc>
    <odxf>
      <numFmt numFmtId="165" formatCode="#,##0.00_ ;\-#,##0.00\ "/>
    </odxf>
    <ndxf>
      <numFmt numFmtId="4" formatCode="#,##0.00"/>
    </ndxf>
  </rcc>
  <rfmt sheetId="1" sqref="T222" start="0" length="0">
    <dxf>
      <font>
        <b/>
        <sz val="12"/>
        <color auto="1"/>
      </font>
      <numFmt numFmtId="0" formatCode="General"/>
    </dxf>
  </rfmt>
  <rfmt sheetId="1" sqref="U222" start="0" length="0">
    <dxf>
      <font>
        <b/>
        <sz val="12"/>
        <color auto="1"/>
      </font>
    </dxf>
  </rfmt>
  <rcc rId="4297" sId="1">
    <nc r="V222">
      <f>W222+X222</f>
    </nc>
  </rcc>
  <rfmt sheetId="1" sqref="W222" start="0" length="0">
    <dxf>
      <font>
        <b/>
        <sz val="12"/>
        <color auto="1"/>
      </font>
      <numFmt numFmtId="0" formatCode="General"/>
    </dxf>
  </rfmt>
  <rfmt sheetId="1" sqref="X222" start="0" length="0">
    <dxf>
      <font>
        <b/>
        <sz val="12"/>
        <color auto="1"/>
      </font>
    </dxf>
  </rfmt>
  <rfmt sheetId="1" s="1" sqref="Y222" start="0" length="0">
    <dxf>
      <font>
        <b/>
        <sz val="12"/>
        <color auto="1"/>
        <name val="Calibri"/>
        <family val="2"/>
        <charset val="238"/>
        <scheme val="minor"/>
      </font>
      <numFmt numFmtId="0" formatCode="General"/>
    </dxf>
  </rfmt>
  <rfmt sheetId="1" sqref="Z222" start="0" length="0">
    <dxf>
      <font>
        <b/>
        <sz val="12"/>
        <color auto="1"/>
      </font>
    </dxf>
  </rfmt>
  <rfmt sheetId="1" sqref="AA222" start="0" length="0">
    <dxf>
      <font>
        <b/>
        <sz val="12"/>
        <color auto="1"/>
      </font>
    </dxf>
  </rfmt>
  <rcc rId="4298" sId="1" odxf="1" dxf="1">
    <nc r="AB222">
      <f>AC222+AD222</f>
    </nc>
    <odxf>
      <font>
        <sz val="12"/>
        <color auto="1"/>
      </font>
    </odxf>
    <ndxf>
      <font>
        <sz val="12"/>
        <color auto="1"/>
      </font>
    </ndxf>
  </rcc>
  <rfmt sheetId="1" sqref="AC222" start="0" length="0">
    <dxf>
      <font>
        <b/>
        <sz val="12"/>
        <color auto="1"/>
      </font>
    </dxf>
  </rfmt>
  <rfmt sheetId="1" sqref="AD222" start="0" length="0">
    <dxf>
      <font>
        <b/>
        <sz val="12"/>
        <color auto="1"/>
      </font>
    </dxf>
  </rfmt>
  <rcc rId="4299" sId="1" odxf="1" dxf="1">
    <nc r="AE222">
      <f>S222+V222+Y222+AB222</f>
    </nc>
    <odxf>
      <font>
        <sz val="12"/>
        <color auto="1"/>
      </font>
    </odxf>
    <ndxf>
      <font>
        <sz val="12"/>
        <color auto="1"/>
      </font>
    </ndxf>
  </rcc>
  <rfmt sheetId="1" sqref="AF222" start="0" length="0">
    <dxf>
      <font>
        <b/>
        <sz val="12"/>
        <color auto="1"/>
      </font>
    </dxf>
  </rfmt>
  <rcc rId="4300" sId="1" odxf="1" dxf="1">
    <nc r="AG222">
      <f>AE222+AF222</f>
    </nc>
    <odxf>
      <font>
        <sz val="12"/>
        <color auto="1"/>
      </font>
    </odxf>
    <ndxf>
      <font>
        <sz val="12"/>
        <color auto="1"/>
      </font>
    </ndxf>
  </rcc>
  <rfmt sheetId="1" sqref="AI222" start="0" length="0">
    <dxf>
      <font>
        <b/>
        <sz val="12"/>
        <color auto="1"/>
      </font>
    </dxf>
  </rfmt>
  <rfmt sheetId="1" sqref="AJ222" start="0" length="0">
    <dxf>
      <font>
        <b/>
        <sz val="12"/>
        <color auto="1"/>
      </font>
      <numFmt numFmtId="3" formatCode="#,##0"/>
      <border outline="0">
        <top/>
      </border>
    </dxf>
  </rfmt>
  <rfmt sheetId="1" sqref="AK222" start="0" length="0">
    <dxf>
      <font>
        <b/>
        <sz val="12"/>
        <color auto="1"/>
      </font>
      <numFmt numFmtId="3" formatCode="#,##0"/>
    </dxf>
  </rfmt>
  <rfmt sheetId="1" sqref="AL222" start="0" length="0">
    <dxf>
      <font>
        <sz val="12"/>
      </font>
    </dxf>
  </rfmt>
  <rfmt sheetId="1" sqref="AM222" start="0" length="0">
    <dxf>
      <font>
        <sz val="11"/>
        <color theme="1"/>
        <name val="Calibri"/>
        <family val="2"/>
        <charset val="238"/>
        <scheme val="minor"/>
      </font>
    </dxf>
  </rfmt>
  <rfmt sheetId="1" sqref="AN222" start="0" length="0">
    <dxf>
      <font>
        <sz val="11"/>
        <color theme="1"/>
        <name val="Calibri"/>
        <family val="2"/>
        <charset val="238"/>
        <scheme val="minor"/>
      </font>
    </dxf>
  </rfmt>
  <rfmt sheetId="1" sqref="AO222" start="0" length="0">
    <dxf>
      <font>
        <sz val="11"/>
        <color theme="1"/>
        <name val="Calibri"/>
        <family val="2"/>
        <charset val="238"/>
        <scheme val="minor"/>
      </font>
    </dxf>
  </rfmt>
  <rfmt sheetId="1" sqref="AP222" start="0" length="0">
    <dxf>
      <font>
        <sz val="11"/>
        <color theme="1"/>
        <name val="Calibri"/>
        <family val="2"/>
        <charset val="238"/>
        <scheme val="minor"/>
      </font>
    </dxf>
  </rfmt>
  <rfmt sheetId="1" sqref="AQ222" start="0" length="0">
    <dxf>
      <font>
        <sz val="11"/>
        <color theme="1"/>
        <name val="Calibri"/>
        <family val="2"/>
        <charset val="238"/>
        <scheme val="minor"/>
      </font>
    </dxf>
  </rfmt>
  <rfmt sheetId="1" sqref="AR222" start="0" length="0">
    <dxf>
      <font>
        <sz val="11"/>
        <color theme="1"/>
        <name val="Calibri"/>
        <family val="2"/>
        <charset val="238"/>
        <scheme val="minor"/>
      </font>
    </dxf>
  </rfmt>
  <rfmt sheetId="1" sqref="AS222" start="0" length="0">
    <dxf>
      <font>
        <sz val="11"/>
        <color theme="1"/>
        <name val="Calibri"/>
        <family val="2"/>
        <charset val="238"/>
        <scheme val="minor"/>
      </font>
    </dxf>
  </rfmt>
  <rfmt sheetId="1" sqref="AT222" start="0" length="0">
    <dxf>
      <font>
        <sz val="11"/>
        <color theme="1"/>
        <name val="Calibri"/>
        <family val="2"/>
        <charset val="238"/>
        <scheme val="minor"/>
      </font>
    </dxf>
  </rfmt>
  <rfmt sheetId="1" sqref="AU222" start="0" length="0">
    <dxf>
      <font>
        <sz val="11"/>
        <color theme="1"/>
        <name val="Calibri"/>
        <family val="2"/>
        <charset val="238"/>
        <scheme val="minor"/>
      </font>
    </dxf>
  </rfmt>
  <rfmt sheetId="1" sqref="AV222" start="0" length="0">
    <dxf>
      <font>
        <sz val="11"/>
        <color theme="1"/>
        <name val="Calibri"/>
        <family val="2"/>
        <charset val="238"/>
        <scheme val="minor"/>
      </font>
    </dxf>
  </rfmt>
  <rfmt sheetId="1" sqref="AW222" start="0" length="0">
    <dxf>
      <font>
        <sz val="11"/>
        <color theme="1"/>
        <name val="Calibri"/>
        <family val="2"/>
        <charset val="238"/>
        <scheme val="minor"/>
      </font>
    </dxf>
  </rfmt>
  <rfmt sheetId="1" sqref="AX222" start="0" length="0">
    <dxf>
      <font>
        <sz val="11"/>
        <color theme="1"/>
        <name val="Calibri"/>
        <family val="2"/>
        <charset val="238"/>
        <scheme val="minor"/>
      </font>
    </dxf>
  </rfmt>
  <rfmt sheetId="1" sqref="AY222" start="0" length="0">
    <dxf>
      <font>
        <sz val="11"/>
        <color theme="1"/>
        <name val="Calibri"/>
        <family val="2"/>
        <charset val="238"/>
        <scheme val="minor"/>
      </font>
    </dxf>
  </rfmt>
  <rfmt sheetId="1" sqref="AZ222" start="0" length="0">
    <dxf>
      <font>
        <sz val="11"/>
        <color theme="1"/>
        <name val="Calibri"/>
        <family val="2"/>
        <charset val="238"/>
        <scheme val="minor"/>
      </font>
    </dxf>
  </rfmt>
  <rfmt sheetId="1" sqref="BA222" start="0" length="0">
    <dxf>
      <font>
        <sz val="11"/>
        <color theme="1"/>
        <name val="Calibri"/>
        <family val="2"/>
        <charset val="238"/>
        <scheme val="minor"/>
      </font>
    </dxf>
  </rfmt>
  <rfmt sheetId="1" sqref="BB222" start="0" length="0">
    <dxf>
      <font>
        <sz val="11"/>
        <color theme="1"/>
        <name val="Calibri"/>
        <family val="2"/>
        <charset val="238"/>
        <scheme val="minor"/>
      </font>
    </dxf>
  </rfmt>
  <rfmt sheetId="1" sqref="BC222" start="0" length="0">
    <dxf>
      <font>
        <sz val="11"/>
        <color theme="1"/>
        <name val="Calibri"/>
        <family val="2"/>
        <charset val="238"/>
        <scheme val="minor"/>
      </font>
    </dxf>
  </rfmt>
  <rfmt sheetId="1" sqref="BD222" start="0" length="0">
    <dxf>
      <font>
        <sz val="11"/>
        <color theme="1"/>
        <name val="Calibri"/>
        <family val="2"/>
        <charset val="238"/>
        <scheme val="minor"/>
      </font>
    </dxf>
  </rfmt>
  <rfmt sheetId="1" sqref="BE222" start="0" length="0">
    <dxf>
      <font>
        <sz val="11"/>
        <color theme="1"/>
        <name val="Calibri"/>
        <family val="2"/>
        <charset val="238"/>
        <scheme val="minor"/>
      </font>
    </dxf>
  </rfmt>
  <rfmt sheetId="1" sqref="BF222" start="0" length="0">
    <dxf>
      <font>
        <sz val="11"/>
        <color theme="1"/>
        <name val="Calibri"/>
        <family val="2"/>
        <charset val="238"/>
        <scheme val="minor"/>
      </font>
    </dxf>
  </rfmt>
  <rfmt sheetId="1" sqref="BG222" start="0" length="0">
    <dxf>
      <font>
        <sz val="11"/>
        <color theme="1"/>
        <name val="Calibri"/>
        <family val="2"/>
        <charset val="238"/>
        <scheme val="minor"/>
      </font>
    </dxf>
  </rfmt>
  <rfmt sheetId="1" sqref="BH222" start="0" length="0">
    <dxf>
      <font>
        <sz val="11"/>
        <color theme="1"/>
        <name val="Calibri"/>
        <family val="2"/>
        <charset val="238"/>
        <scheme val="minor"/>
      </font>
    </dxf>
  </rfmt>
  <rfmt sheetId="1" sqref="BI222" start="0" length="0">
    <dxf>
      <font>
        <sz val="11"/>
        <color theme="1"/>
        <name val="Calibri"/>
        <family val="2"/>
        <charset val="238"/>
        <scheme val="minor"/>
      </font>
    </dxf>
  </rfmt>
  <rfmt sheetId="1" sqref="BJ222" start="0" length="0">
    <dxf>
      <font>
        <sz val="11"/>
        <color theme="1"/>
        <name val="Calibri"/>
        <family val="2"/>
        <charset val="238"/>
        <scheme val="minor"/>
      </font>
    </dxf>
  </rfmt>
  <rfmt sheetId="1" sqref="BK222" start="0" length="0">
    <dxf>
      <font>
        <sz val="11"/>
        <color theme="1"/>
        <name val="Calibri"/>
        <family val="2"/>
        <charset val="238"/>
        <scheme val="minor"/>
      </font>
    </dxf>
  </rfmt>
  <rfmt sheetId="1" sqref="BL222" start="0" length="0">
    <dxf>
      <font>
        <sz val="11"/>
        <color theme="1"/>
        <name val="Calibri"/>
        <family val="2"/>
        <charset val="238"/>
        <scheme val="minor"/>
      </font>
    </dxf>
  </rfmt>
  <rfmt sheetId="1" sqref="BM222" start="0" length="0">
    <dxf>
      <font>
        <sz val="11"/>
        <color theme="1"/>
        <name val="Calibri"/>
        <family val="2"/>
        <charset val="238"/>
        <scheme val="minor"/>
      </font>
    </dxf>
  </rfmt>
  <rfmt sheetId="1" sqref="BN222" start="0" length="0">
    <dxf>
      <font>
        <sz val="11"/>
        <color theme="1"/>
        <name val="Calibri"/>
        <family val="2"/>
        <charset val="238"/>
        <scheme val="minor"/>
      </font>
    </dxf>
  </rfmt>
  <rfmt sheetId="1" sqref="BO222" start="0" length="0">
    <dxf>
      <font>
        <sz val="11"/>
        <color theme="1"/>
        <name val="Calibri"/>
        <family val="2"/>
        <charset val="238"/>
        <scheme val="minor"/>
      </font>
    </dxf>
  </rfmt>
  <rfmt sheetId="1" sqref="BP222" start="0" length="0">
    <dxf>
      <font>
        <sz val="11"/>
        <color theme="1"/>
        <name val="Calibri"/>
        <family val="2"/>
        <charset val="238"/>
        <scheme val="minor"/>
      </font>
    </dxf>
  </rfmt>
  <rfmt sheetId="1" sqref="BQ222" start="0" length="0">
    <dxf>
      <font>
        <sz val="11"/>
        <color theme="1"/>
        <name val="Calibri"/>
        <family val="2"/>
        <charset val="238"/>
        <scheme val="minor"/>
      </font>
    </dxf>
  </rfmt>
  <rfmt sheetId="1" sqref="BR222" start="0" length="0">
    <dxf>
      <font>
        <sz val="11"/>
        <color theme="1"/>
        <name val="Calibri"/>
        <family val="2"/>
        <charset val="238"/>
        <scheme val="minor"/>
      </font>
    </dxf>
  </rfmt>
  <rfmt sheetId="1" sqref="BS222" start="0" length="0">
    <dxf>
      <font>
        <sz val="11"/>
        <color theme="1"/>
        <name val="Calibri"/>
        <family val="2"/>
        <charset val="238"/>
        <scheme val="minor"/>
      </font>
    </dxf>
  </rfmt>
  <rfmt sheetId="1" sqref="BT222" start="0" length="0">
    <dxf>
      <font>
        <sz val="11"/>
        <color theme="1"/>
        <name val="Calibri"/>
        <family val="2"/>
        <charset val="238"/>
        <scheme val="minor"/>
      </font>
    </dxf>
  </rfmt>
  <rfmt sheetId="1" sqref="BU222" start="0" length="0">
    <dxf>
      <font>
        <sz val="11"/>
        <color theme="1"/>
        <name val="Calibri"/>
        <family val="2"/>
        <charset val="238"/>
        <scheme val="minor"/>
      </font>
    </dxf>
  </rfmt>
  <rfmt sheetId="1" sqref="BV222" start="0" length="0">
    <dxf>
      <font>
        <sz val="11"/>
        <color theme="1"/>
        <name val="Calibri"/>
        <family val="2"/>
        <charset val="238"/>
        <scheme val="minor"/>
      </font>
    </dxf>
  </rfmt>
  <rfmt sheetId="1" sqref="BW222" start="0" length="0">
    <dxf>
      <font>
        <sz val="11"/>
        <color theme="1"/>
        <name val="Calibri"/>
        <family val="2"/>
        <charset val="238"/>
        <scheme val="minor"/>
      </font>
    </dxf>
  </rfmt>
  <rfmt sheetId="1" sqref="BX222" start="0" length="0">
    <dxf>
      <font>
        <sz val="11"/>
        <color theme="1"/>
        <name val="Calibri"/>
        <family val="2"/>
        <charset val="238"/>
        <scheme val="minor"/>
      </font>
    </dxf>
  </rfmt>
  <rfmt sheetId="1" sqref="BY222" start="0" length="0">
    <dxf>
      <font>
        <sz val="11"/>
        <color theme="1"/>
        <name val="Calibri"/>
        <family val="2"/>
        <charset val="238"/>
        <scheme val="minor"/>
      </font>
    </dxf>
  </rfmt>
  <rfmt sheetId="1" sqref="BZ222" start="0" length="0">
    <dxf>
      <font>
        <sz val="11"/>
        <color theme="1"/>
        <name val="Calibri"/>
        <family val="2"/>
        <charset val="238"/>
        <scheme val="minor"/>
      </font>
    </dxf>
  </rfmt>
  <rfmt sheetId="1" sqref="CA222" start="0" length="0">
    <dxf>
      <font>
        <sz val="11"/>
        <color theme="1"/>
        <name val="Calibri"/>
        <family val="2"/>
        <charset val="238"/>
        <scheme val="minor"/>
      </font>
    </dxf>
  </rfmt>
  <rfmt sheetId="1" sqref="CB222" start="0" length="0">
    <dxf>
      <font>
        <sz val="11"/>
        <color theme="1"/>
        <name val="Calibri"/>
        <family val="2"/>
        <charset val="238"/>
        <scheme val="minor"/>
      </font>
    </dxf>
  </rfmt>
  <rfmt sheetId="1" sqref="CC222" start="0" length="0">
    <dxf>
      <font>
        <sz val="11"/>
        <color theme="1"/>
        <name val="Calibri"/>
        <family val="2"/>
        <charset val="238"/>
        <scheme val="minor"/>
      </font>
    </dxf>
  </rfmt>
  <rfmt sheetId="1" sqref="CD222" start="0" length="0">
    <dxf>
      <font>
        <sz val="11"/>
        <color theme="1"/>
        <name val="Calibri"/>
        <family val="2"/>
        <charset val="238"/>
        <scheme val="minor"/>
      </font>
    </dxf>
  </rfmt>
  <rfmt sheetId="1" sqref="CE222" start="0" length="0">
    <dxf>
      <font>
        <sz val="11"/>
        <color theme="1"/>
        <name val="Calibri"/>
        <family val="2"/>
        <charset val="238"/>
        <scheme val="minor"/>
      </font>
    </dxf>
  </rfmt>
  <rfmt sheetId="1" sqref="CF222" start="0" length="0">
    <dxf>
      <font>
        <sz val="11"/>
        <color theme="1"/>
        <name val="Calibri"/>
        <family val="2"/>
        <charset val="238"/>
        <scheme val="minor"/>
      </font>
    </dxf>
  </rfmt>
  <rfmt sheetId="1" sqref="CG222" start="0" length="0">
    <dxf>
      <font>
        <sz val="11"/>
        <color theme="1"/>
        <name val="Calibri"/>
        <family val="2"/>
        <charset val="238"/>
        <scheme val="minor"/>
      </font>
    </dxf>
  </rfmt>
  <rfmt sheetId="1" sqref="CH222" start="0" length="0">
    <dxf>
      <font>
        <sz val="11"/>
        <color theme="1"/>
        <name val="Calibri"/>
        <family val="2"/>
        <charset val="238"/>
        <scheme val="minor"/>
      </font>
    </dxf>
  </rfmt>
  <rfmt sheetId="1" sqref="CI222" start="0" length="0">
    <dxf>
      <font>
        <sz val="11"/>
        <color theme="1"/>
        <name val="Calibri"/>
        <family val="2"/>
        <charset val="238"/>
        <scheme val="minor"/>
      </font>
    </dxf>
  </rfmt>
  <rfmt sheetId="1" sqref="CJ222" start="0" length="0">
    <dxf>
      <font>
        <sz val="11"/>
        <color theme="1"/>
        <name val="Calibri"/>
        <family val="2"/>
        <charset val="238"/>
        <scheme val="minor"/>
      </font>
    </dxf>
  </rfmt>
  <rfmt sheetId="1" sqref="CK222" start="0" length="0">
    <dxf>
      <font>
        <sz val="11"/>
        <color theme="1"/>
        <name val="Calibri"/>
        <family val="2"/>
        <charset val="238"/>
        <scheme val="minor"/>
      </font>
    </dxf>
  </rfmt>
  <rfmt sheetId="1" sqref="CL222" start="0" length="0">
    <dxf>
      <font>
        <sz val="11"/>
        <color theme="1"/>
        <name val="Calibri"/>
        <family val="2"/>
        <charset val="238"/>
        <scheme val="minor"/>
      </font>
    </dxf>
  </rfmt>
  <rfmt sheetId="1" sqref="CM222" start="0" length="0">
    <dxf>
      <font>
        <sz val="11"/>
        <color theme="1"/>
        <name val="Calibri"/>
        <family val="2"/>
        <charset val="238"/>
        <scheme val="minor"/>
      </font>
    </dxf>
  </rfmt>
  <rfmt sheetId="1" sqref="CN222" start="0" length="0">
    <dxf>
      <font>
        <sz val="11"/>
        <color theme="1"/>
        <name val="Calibri"/>
        <family val="2"/>
        <charset val="238"/>
        <scheme val="minor"/>
      </font>
    </dxf>
  </rfmt>
  <rfmt sheetId="1" sqref="CO222" start="0" length="0">
    <dxf>
      <font>
        <sz val="11"/>
        <color theme="1"/>
        <name val="Calibri"/>
        <family val="2"/>
        <charset val="238"/>
        <scheme val="minor"/>
      </font>
    </dxf>
  </rfmt>
  <rfmt sheetId="1" sqref="CP222" start="0" length="0">
    <dxf>
      <font>
        <sz val="11"/>
        <color theme="1"/>
        <name val="Calibri"/>
        <family val="2"/>
        <charset val="238"/>
        <scheme val="minor"/>
      </font>
    </dxf>
  </rfmt>
  <rfmt sheetId="1" sqref="CQ222" start="0" length="0">
    <dxf>
      <font>
        <sz val="11"/>
        <color theme="1"/>
        <name val="Calibri"/>
        <family val="2"/>
        <charset val="238"/>
        <scheme val="minor"/>
      </font>
    </dxf>
  </rfmt>
  <rfmt sheetId="1" sqref="CR222" start="0" length="0">
    <dxf>
      <font>
        <sz val="11"/>
        <color theme="1"/>
        <name val="Calibri"/>
        <family val="2"/>
        <charset val="238"/>
        <scheme val="minor"/>
      </font>
    </dxf>
  </rfmt>
  <rfmt sheetId="1" sqref="CS222" start="0" length="0">
    <dxf>
      <font>
        <sz val="11"/>
        <color theme="1"/>
        <name val="Calibri"/>
        <family val="2"/>
        <charset val="238"/>
        <scheme val="minor"/>
      </font>
    </dxf>
  </rfmt>
  <rfmt sheetId="1" sqref="CT222" start="0" length="0">
    <dxf>
      <font>
        <sz val="11"/>
        <color theme="1"/>
        <name val="Calibri"/>
        <family val="2"/>
        <charset val="238"/>
        <scheme val="minor"/>
      </font>
    </dxf>
  </rfmt>
  <rfmt sheetId="1" sqref="CU222" start="0" length="0">
    <dxf>
      <font>
        <sz val="11"/>
        <color theme="1"/>
        <name val="Calibri"/>
        <family val="2"/>
        <charset val="238"/>
        <scheme val="minor"/>
      </font>
    </dxf>
  </rfmt>
  <rfmt sheetId="1" sqref="CV222" start="0" length="0">
    <dxf>
      <font>
        <sz val="11"/>
        <color theme="1"/>
        <name val="Calibri"/>
        <family val="2"/>
        <charset val="238"/>
        <scheme val="minor"/>
      </font>
    </dxf>
  </rfmt>
  <rfmt sheetId="1" sqref="CW222" start="0" length="0">
    <dxf>
      <font>
        <sz val="11"/>
        <color theme="1"/>
        <name val="Calibri"/>
        <family val="2"/>
        <charset val="238"/>
        <scheme val="minor"/>
      </font>
    </dxf>
  </rfmt>
  <rfmt sheetId="1" sqref="CX222" start="0" length="0">
    <dxf>
      <font>
        <sz val="11"/>
        <color theme="1"/>
        <name val="Calibri"/>
        <family val="2"/>
        <charset val="238"/>
        <scheme val="minor"/>
      </font>
    </dxf>
  </rfmt>
  <rfmt sheetId="1" sqref="CY222" start="0" length="0">
    <dxf>
      <font>
        <sz val="11"/>
        <color theme="1"/>
        <name val="Calibri"/>
        <family val="2"/>
        <charset val="238"/>
        <scheme val="minor"/>
      </font>
    </dxf>
  </rfmt>
  <rfmt sheetId="1" sqref="CZ222" start="0" length="0">
    <dxf>
      <font>
        <sz val="11"/>
        <color theme="1"/>
        <name val="Calibri"/>
        <family val="2"/>
        <charset val="238"/>
        <scheme val="minor"/>
      </font>
    </dxf>
  </rfmt>
  <rfmt sheetId="1" sqref="DA222" start="0" length="0">
    <dxf>
      <font>
        <sz val="11"/>
        <color theme="1"/>
        <name val="Calibri"/>
        <family val="2"/>
        <charset val="238"/>
        <scheme val="minor"/>
      </font>
    </dxf>
  </rfmt>
  <rfmt sheetId="1" sqref="DB222" start="0" length="0">
    <dxf>
      <font>
        <sz val="11"/>
        <color theme="1"/>
        <name val="Calibri"/>
        <family val="2"/>
        <charset val="238"/>
        <scheme val="minor"/>
      </font>
    </dxf>
  </rfmt>
  <rfmt sheetId="1" sqref="DC222" start="0" length="0">
    <dxf>
      <font>
        <sz val="11"/>
        <color theme="1"/>
        <name val="Calibri"/>
        <family val="2"/>
        <charset val="238"/>
        <scheme val="minor"/>
      </font>
    </dxf>
  </rfmt>
  <rfmt sheetId="1" sqref="DD222" start="0" length="0">
    <dxf>
      <font>
        <sz val="11"/>
        <color theme="1"/>
        <name val="Calibri"/>
        <family val="2"/>
        <charset val="238"/>
        <scheme val="minor"/>
      </font>
    </dxf>
  </rfmt>
  <rfmt sheetId="1" sqref="DE222" start="0" length="0">
    <dxf>
      <font>
        <sz val="11"/>
        <color theme="1"/>
        <name val="Calibri"/>
        <family val="2"/>
        <charset val="238"/>
        <scheme val="minor"/>
      </font>
    </dxf>
  </rfmt>
  <rfmt sheetId="1" sqref="DF222" start="0" length="0">
    <dxf>
      <font>
        <sz val="11"/>
        <color theme="1"/>
        <name val="Calibri"/>
        <family val="2"/>
        <charset val="238"/>
        <scheme val="minor"/>
      </font>
    </dxf>
  </rfmt>
  <rfmt sheetId="1" sqref="DG222" start="0" length="0">
    <dxf>
      <font>
        <sz val="11"/>
        <color theme="1"/>
        <name val="Calibri"/>
        <family val="2"/>
        <charset val="238"/>
        <scheme val="minor"/>
      </font>
    </dxf>
  </rfmt>
  <rfmt sheetId="1" sqref="A222:XFD222" start="0" length="0">
    <dxf>
      <font>
        <sz val="11"/>
        <color theme="1"/>
        <name val="Calibri"/>
        <family val="2"/>
        <charset val="238"/>
        <scheme val="minor"/>
      </font>
    </dxf>
  </rfmt>
  <rcc rId="4301" sId="1" odxf="1" dxf="1">
    <nc r="A223">
      <v>3</v>
    </nc>
    <odxf>
      <font>
        <b val="0"/>
        <sz val="12"/>
        <color auto="1"/>
      </font>
    </odxf>
    <ndxf>
      <font>
        <b/>
        <sz val="12"/>
        <color auto="1"/>
      </font>
    </ndxf>
  </rcc>
  <rfmt sheetId="1" sqref="B223" start="0" length="0">
    <dxf>
      <font>
        <b/>
        <sz val="12"/>
        <color auto="1"/>
      </font>
    </dxf>
  </rfmt>
  <rfmt sheetId="1" sqref="C223" start="0" length="0">
    <dxf>
      <font>
        <b/>
        <sz val="12"/>
        <color auto="1"/>
      </font>
    </dxf>
  </rfmt>
  <rfmt sheetId="1" sqref="D223" start="0" length="0">
    <dxf>
      <font>
        <b/>
        <sz val="12"/>
        <color auto="1"/>
      </font>
    </dxf>
  </rfmt>
  <rfmt sheetId="1" sqref="E223" start="0" length="0">
    <dxf>
      <font>
        <b/>
        <sz val="12"/>
        <color auto="1"/>
      </font>
      <fill>
        <patternFill patternType="none">
          <bgColor indexed="65"/>
        </patternFill>
      </fill>
      <alignment horizontal="center"/>
    </dxf>
  </rfmt>
  <rfmt sheetId="1" sqref="F223" start="0" length="0">
    <dxf>
      <font>
        <b/>
        <sz val="12"/>
        <color auto="1"/>
      </font>
      <alignment horizontal="center"/>
    </dxf>
  </rfmt>
  <rfmt sheetId="1" sqref="G223" start="0" length="0">
    <dxf>
      <font>
        <b/>
        <sz val="12"/>
        <color auto="1"/>
      </font>
    </dxf>
  </rfmt>
  <rfmt sheetId="1" sqref="H223" start="0" length="0">
    <dxf>
      <font>
        <b/>
        <sz val="12"/>
        <color auto="1"/>
      </font>
      <alignment horizontal="left"/>
    </dxf>
  </rfmt>
  <rfmt sheetId="1" sqref="I223" start="0" length="0">
    <dxf>
      <font>
        <b/>
        <sz val="12"/>
        <color auto="1"/>
      </font>
    </dxf>
  </rfmt>
  <rfmt sheetId="1" sqref="J223" start="0" length="0">
    <dxf>
      <font>
        <b/>
        <sz val="12"/>
        <color auto="1"/>
      </font>
      <alignment horizontal="center"/>
    </dxf>
  </rfmt>
  <rfmt sheetId="1" sqref="K223" start="0" length="0">
    <dxf>
      <font>
        <sz val="12"/>
        <color auto="1"/>
      </font>
    </dxf>
  </rfmt>
  <rfmt sheetId="1" sqref="L223" start="0" length="0">
    <dxf>
      <font>
        <b/>
        <sz val="12"/>
        <color auto="1"/>
      </font>
      <numFmt numFmtId="0" formatCode="General"/>
    </dxf>
  </rfmt>
  <rcc rId="4302" sId="1" odxf="1" dxf="1">
    <nc r="M223">
      <f>S223/AE223*100</f>
    </nc>
    <odxf>
      <font>
        <sz val="12"/>
        <color auto="1"/>
      </font>
    </odxf>
    <ndxf>
      <font>
        <sz val="12"/>
        <color auto="1"/>
      </font>
    </ndxf>
  </rcc>
  <rfmt sheetId="1" sqref="N223" start="0" length="0">
    <dxf>
      <font>
        <b/>
        <sz val="12"/>
        <color auto="1"/>
      </font>
    </dxf>
  </rfmt>
  <rfmt sheetId="1" sqref="O223" start="0" length="0">
    <dxf>
      <font>
        <b/>
        <sz val="12"/>
        <color auto="1"/>
      </font>
    </dxf>
  </rfmt>
  <rfmt sheetId="1" sqref="P223" start="0" length="0">
    <dxf>
      <font>
        <b/>
        <sz val="12"/>
        <color auto="1"/>
      </font>
      <fill>
        <patternFill patternType="none">
          <bgColor indexed="65"/>
        </patternFill>
      </fill>
    </dxf>
  </rfmt>
  <rfmt sheetId="1" sqref="Q223" start="0" length="0">
    <dxf>
      <font>
        <b/>
        <sz val="12"/>
        <color auto="1"/>
      </font>
    </dxf>
  </rfmt>
  <rfmt sheetId="1" sqref="R223" start="0" length="0">
    <dxf>
      <font>
        <b/>
        <sz val="12"/>
        <color auto="1"/>
      </font>
      <fill>
        <patternFill patternType="none">
          <bgColor indexed="65"/>
        </patternFill>
      </fill>
    </dxf>
  </rfmt>
  <rcc rId="4303" sId="1" odxf="1" dxf="1">
    <nc r="S223">
      <f>T223+U223</f>
    </nc>
    <odxf>
      <numFmt numFmtId="165" formatCode="#,##0.00_ ;\-#,##0.00\ "/>
    </odxf>
    <ndxf>
      <numFmt numFmtId="4" formatCode="#,##0.00"/>
    </ndxf>
  </rcc>
  <rfmt sheetId="1" sqref="T223" start="0" length="0">
    <dxf>
      <font>
        <b/>
        <sz val="12"/>
        <color auto="1"/>
      </font>
      <numFmt numFmtId="0" formatCode="General"/>
    </dxf>
  </rfmt>
  <rfmt sheetId="1" sqref="U223" start="0" length="0">
    <dxf>
      <font>
        <b/>
        <sz val="12"/>
        <color auto="1"/>
      </font>
    </dxf>
  </rfmt>
  <rcc rId="4304" sId="1">
    <nc r="V223">
      <f>W223+X223</f>
    </nc>
  </rcc>
  <rfmt sheetId="1" sqref="W223" start="0" length="0">
    <dxf>
      <font>
        <b/>
        <sz val="12"/>
        <color auto="1"/>
      </font>
      <numFmt numFmtId="0" formatCode="General"/>
    </dxf>
  </rfmt>
  <rfmt sheetId="1" sqref="X223" start="0" length="0">
    <dxf>
      <font>
        <b/>
        <sz val="12"/>
        <color auto="1"/>
      </font>
    </dxf>
  </rfmt>
  <rfmt sheetId="1" s="1" sqref="Y223" start="0" length="0">
    <dxf>
      <font>
        <b/>
        <sz val="12"/>
        <color auto="1"/>
        <name val="Calibri"/>
        <family val="2"/>
        <charset val="238"/>
        <scheme val="minor"/>
      </font>
      <numFmt numFmtId="0" formatCode="General"/>
    </dxf>
  </rfmt>
  <rfmt sheetId="1" sqref="Z223" start="0" length="0">
    <dxf>
      <font>
        <b/>
        <sz val="12"/>
        <color auto="1"/>
      </font>
    </dxf>
  </rfmt>
  <rfmt sheetId="1" sqref="AA223" start="0" length="0">
    <dxf>
      <font>
        <b/>
        <sz val="12"/>
        <color auto="1"/>
      </font>
    </dxf>
  </rfmt>
  <rcc rId="4305" sId="1" odxf="1" dxf="1">
    <nc r="AB223">
      <f>AC223+AD223</f>
    </nc>
    <odxf>
      <font>
        <sz val="12"/>
        <color auto="1"/>
      </font>
    </odxf>
    <ndxf>
      <font>
        <sz val="12"/>
        <color auto="1"/>
      </font>
    </ndxf>
  </rcc>
  <rfmt sheetId="1" sqref="AC223" start="0" length="0">
    <dxf>
      <font>
        <b/>
        <sz val="12"/>
        <color auto="1"/>
      </font>
    </dxf>
  </rfmt>
  <rfmt sheetId="1" sqref="AD223" start="0" length="0">
    <dxf>
      <font>
        <b/>
        <sz val="12"/>
        <color auto="1"/>
      </font>
    </dxf>
  </rfmt>
  <rcc rId="4306" sId="1" odxf="1" dxf="1">
    <nc r="AE223">
      <f>S223+V223+Y223+AB223</f>
    </nc>
    <odxf>
      <font>
        <sz val="12"/>
        <color auto="1"/>
      </font>
    </odxf>
    <ndxf>
      <font>
        <sz val="12"/>
        <color auto="1"/>
      </font>
    </ndxf>
  </rcc>
  <rfmt sheetId="1" sqref="AF223" start="0" length="0">
    <dxf>
      <font>
        <b/>
        <sz val="12"/>
        <color auto="1"/>
      </font>
    </dxf>
  </rfmt>
  <rcc rId="4307" sId="1" odxf="1" dxf="1">
    <nc r="AG223">
      <f>AE223+AF223</f>
    </nc>
    <odxf>
      <font>
        <sz val="12"/>
        <color auto="1"/>
      </font>
    </odxf>
    <ndxf>
      <font>
        <sz val="12"/>
        <color auto="1"/>
      </font>
    </ndxf>
  </rcc>
  <rfmt sheetId="1" sqref="AI223" start="0" length="0">
    <dxf>
      <font>
        <b/>
        <sz val="12"/>
        <color auto="1"/>
      </font>
    </dxf>
  </rfmt>
  <rfmt sheetId="1" sqref="AJ223" start="0" length="0">
    <dxf>
      <font>
        <b/>
        <sz val="12"/>
        <color auto="1"/>
      </font>
      <numFmt numFmtId="3" formatCode="#,##0"/>
      <border outline="0">
        <top/>
      </border>
    </dxf>
  </rfmt>
  <rfmt sheetId="1" sqref="AK223" start="0" length="0">
    <dxf>
      <font>
        <b/>
        <sz val="12"/>
        <color auto="1"/>
      </font>
      <numFmt numFmtId="3" formatCode="#,##0"/>
    </dxf>
  </rfmt>
  <rfmt sheetId="1" sqref="AL223" start="0" length="0">
    <dxf>
      <font>
        <sz val="12"/>
      </font>
    </dxf>
  </rfmt>
  <rfmt sheetId="1" sqref="AM223" start="0" length="0">
    <dxf>
      <font>
        <sz val="11"/>
        <color theme="1"/>
        <name val="Calibri"/>
        <family val="2"/>
        <charset val="238"/>
        <scheme val="minor"/>
      </font>
    </dxf>
  </rfmt>
  <rfmt sheetId="1" sqref="AN223" start="0" length="0">
    <dxf>
      <font>
        <sz val="11"/>
        <color theme="1"/>
        <name val="Calibri"/>
        <family val="2"/>
        <charset val="238"/>
        <scheme val="minor"/>
      </font>
    </dxf>
  </rfmt>
  <rfmt sheetId="1" sqref="AO223" start="0" length="0">
    <dxf>
      <font>
        <sz val="11"/>
        <color theme="1"/>
        <name val="Calibri"/>
        <family val="2"/>
        <charset val="238"/>
        <scheme val="minor"/>
      </font>
    </dxf>
  </rfmt>
  <rfmt sheetId="1" sqref="AP223" start="0" length="0">
    <dxf>
      <font>
        <sz val="11"/>
        <color theme="1"/>
        <name val="Calibri"/>
        <family val="2"/>
        <charset val="238"/>
        <scheme val="minor"/>
      </font>
    </dxf>
  </rfmt>
  <rfmt sheetId="1" sqref="AQ223" start="0" length="0">
    <dxf>
      <font>
        <sz val="11"/>
        <color theme="1"/>
        <name val="Calibri"/>
        <family val="2"/>
        <charset val="238"/>
        <scheme val="minor"/>
      </font>
    </dxf>
  </rfmt>
  <rfmt sheetId="1" sqref="AR223" start="0" length="0">
    <dxf>
      <font>
        <sz val="11"/>
        <color theme="1"/>
        <name val="Calibri"/>
        <family val="2"/>
        <charset val="238"/>
        <scheme val="minor"/>
      </font>
    </dxf>
  </rfmt>
  <rfmt sheetId="1" sqref="AS223" start="0" length="0">
    <dxf>
      <font>
        <sz val="11"/>
        <color theme="1"/>
        <name val="Calibri"/>
        <family val="2"/>
        <charset val="238"/>
        <scheme val="minor"/>
      </font>
    </dxf>
  </rfmt>
  <rfmt sheetId="1" sqref="AT223" start="0" length="0">
    <dxf>
      <font>
        <sz val="11"/>
        <color theme="1"/>
        <name val="Calibri"/>
        <family val="2"/>
        <charset val="238"/>
        <scheme val="minor"/>
      </font>
    </dxf>
  </rfmt>
  <rfmt sheetId="1" sqref="AU223" start="0" length="0">
    <dxf>
      <font>
        <sz val="11"/>
        <color theme="1"/>
        <name val="Calibri"/>
        <family val="2"/>
        <charset val="238"/>
        <scheme val="minor"/>
      </font>
    </dxf>
  </rfmt>
  <rfmt sheetId="1" sqref="AV223" start="0" length="0">
    <dxf>
      <font>
        <sz val="11"/>
        <color theme="1"/>
        <name val="Calibri"/>
        <family val="2"/>
        <charset val="238"/>
        <scheme val="minor"/>
      </font>
    </dxf>
  </rfmt>
  <rfmt sheetId="1" sqref="AW223" start="0" length="0">
    <dxf>
      <font>
        <sz val="11"/>
        <color theme="1"/>
        <name val="Calibri"/>
        <family val="2"/>
        <charset val="238"/>
        <scheme val="minor"/>
      </font>
    </dxf>
  </rfmt>
  <rfmt sheetId="1" sqref="AX223" start="0" length="0">
    <dxf>
      <font>
        <sz val="11"/>
        <color theme="1"/>
        <name val="Calibri"/>
        <family val="2"/>
        <charset val="238"/>
        <scheme val="minor"/>
      </font>
    </dxf>
  </rfmt>
  <rfmt sheetId="1" sqref="AY223" start="0" length="0">
    <dxf>
      <font>
        <sz val="11"/>
        <color theme="1"/>
        <name val="Calibri"/>
        <family val="2"/>
        <charset val="238"/>
        <scheme val="minor"/>
      </font>
    </dxf>
  </rfmt>
  <rfmt sheetId="1" sqref="AZ223" start="0" length="0">
    <dxf>
      <font>
        <sz val="11"/>
        <color theme="1"/>
        <name val="Calibri"/>
        <family val="2"/>
        <charset val="238"/>
        <scheme val="minor"/>
      </font>
    </dxf>
  </rfmt>
  <rfmt sheetId="1" sqref="BA223" start="0" length="0">
    <dxf>
      <font>
        <sz val="11"/>
        <color theme="1"/>
        <name val="Calibri"/>
        <family val="2"/>
        <charset val="238"/>
        <scheme val="minor"/>
      </font>
    </dxf>
  </rfmt>
  <rfmt sheetId="1" sqref="BB223" start="0" length="0">
    <dxf>
      <font>
        <sz val="11"/>
        <color theme="1"/>
        <name val="Calibri"/>
        <family val="2"/>
        <charset val="238"/>
        <scheme val="minor"/>
      </font>
    </dxf>
  </rfmt>
  <rfmt sheetId="1" sqref="BC223" start="0" length="0">
    <dxf>
      <font>
        <sz val="11"/>
        <color theme="1"/>
        <name val="Calibri"/>
        <family val="2"/>
        <charset val="238"/>
        <scheme val="minor"/>
      </font>
    </dxf>
  </rfmt>
  <rfmt sheetId="1" sqref="BD223" start="0" length="0">
    <dxf>
      <font>
        <sz val="11"/>
        <color theme="1"/>
        <name val="Calibri"/>
        <family val="2"/>
        <charset val="238"/>
        <scheme val="minor"/>
      </font>
    </dxf>
  </rfmt>
  <rfmt sheetId="1" sqref="BE223" start="0" length="0">
    <dxf>
      <font>
        <sz val="11"/>
        <color theme="1"/>
        <name val="Calibri"/>
        <family val="2"/>
        <charset val="238"/>
        <scheme val="minor"/>
      </font>
    </dxf>
  </rfmt>
  <rfmt sheetId="1" sqref="BF223" start="0" length="0">
    <dxf>
      <font>
        <sz val="11"/>
        <color theme="1"/>
        <name val="Calibri"/>
        <family val="2"/>
        <charset val="238"/>
        <scheme val="minor"/>
      </font>
    </dxf>
  </rfmt>
  <rfmt sheetId="1" sqref="BG223" start="0" length="0">
    <dxf>
      <font>
        <sz val="11"/>
        <color theme="1"/>
        <name val="Calibri"/>
        <family val="2"/>
        <charset val="238"/>
        <scheme val="minor"/>
      </font>
    </dxf>
  </rfmt>
  <rfmt sheetId="1" sqref="BH223" start="0" length="0">
    <dxf>
      <font>
        <sz val="11"/>
        <color theme="1"/>
        <name val="Calibri"/>
        <family val="2"/>
        <charset val="238"/>
        <scheme val="minor"/>
      </font>
    </dxf>
  </rfmt>
  <rfmt sheetId="1" sqref="BI223" start="0" length="0">
    <dxf>
      <font>
        <sz val="11"/>
        <color theme="1"/>
        <name val="Calibri"/>
        <family val="2"/>
        <charset val="238"/>
        <scheme val="minor"/>
      </font>
    </dxf>
  </rfmt>
  <rfmt sheetId="1" sqref="BJ223" start="0" length="0">
    <dxf>
      <font>
        <sz val="11"/>
        <color theme="1"/>
        <name val="Calibri"/>
        <family val="2"/>
        <charset val="238"/>
        <scheme val="minor"/>
      </font>
    </dxf>
  </rfmt>
  <rfmt sheetId="1" sqref="BK223" start="0" length="0">
    <dxf>
      <font>
        <sz val="11"/>
        <color theme="1"/>
        <name val="Calibri"/>
        <family val="2"/>
        <charset val="238"/>
        <scheme val="minor"/>
      </font>
    </dxf>
  </rfmt>
  <rfmt sheetId="1" sqref="BL223" start="0" length="0">
    <dxf>
      <font>
        <sz val="11"/>
        <color theme="1"/>
        <name val="Calibri"/>
        <family val="2"/>
        <charset val="238"/>
        <scheme val="minor"/>
      </font>
    </dxf>
  </rfmt>
  <rfmt sheetId="1" sqref="BM223" start="0" length="0">
    <dxf>
      <font>
        <sz val="11"/>
        <color theme="1"/>
        <name val="Calibri"/>
        <family val="2"/>
        <charset val="238"/>
        <scheme val="minor"/>
      </font>
    </dxf>
  </rfmt>
  <rfmt sheetId="1" sqref="BN223" start="0" length="0">
    <dxf>
      <font>
        <sz val="11"/>
        <color theme="1"/>
        <name val="Calibri"/>
        <family val="2"/>
        <charset val="238"/>
        <scheme val="minor"/>
      </font>
    </dxf>
  </rfmt>
  <rfmt sheetId="1" sqref="BO223" start="0" length="0">
    <dxf>
      <font>
        <sz val="11"/>
        <color theme="1"/>
        <name val="Calibri"/>
        <family val="2"/>
        <charset val="238"/>
        <scheme val="minor"/>
      </font>
    </dxf>
  </rfmt>
  <rfmt sheetId="1" sqref="BP223" start="0" length="0">
    <dxf>
      <font>
        <sz val="11"/>
        <color theme="1"/>
        <name val="Calibri"/>
        <family val="2"/>
        <charset val="238"/>
        <scheme val="minor"/>
      </font>
    </dxf>
  </rfmt>
  <rfmt sheetId="1" sqref="BQ223" start="0" length="0">
    <dxf>
      <font>
        <sz val="11"/>
        <color theme="1"/>
        <name val="Calibri"/>
        <family val="2"/>
        <charset val="238"/>
        <scheme val="minor"/>
      </font>
    </dxf>
  </rfmt>
  <rfmt sheetId="1" sqref="BR223" start="0" length="0">
    <dxf>
      <font>
        <sz val="11"/>
        <color theme="1"/>
        <name val="Calibri"/>
        <family val="2"/>
        <charset val="238"/>
        <scheme val="minor"/>
      </font>
    </dxf>
  </rfmt>
  <rfmt sheetId="1" sqref="BS223" start="0" length="0">
    <dxf>
      <font>
        <sz val="11"/>
        <color theme="1"/>
        <name val="Calibri"/>
        <family val="2"/>
        <charset val="238"/>
        <scheme val="minor"/>
      </font>
    </dxf>
  </rfmt>
  <rfmt sheetId="1" sqref="BT223" start="0" length="0">
    <dxf>
      <font>
        <sz val="11"/>
        <color theme="1"/>
        <name val="Calibri"/>
        <family val="2"/>
        <charset val="238"/>
        <scheme val="minor"/>
      </font>
    </dxf>
  </rfmt>
  <rfmt sheetId="1" sqref="BU223" start="0" length="0">
    <dxf>
      <font>
        <sz val="11"/>
        <color theme="1"/>
        <name val="Calibri"/>
        <family val="2"/>
        <charset val="238"/>
        <scheme val="minor"/>
      </font>
    </dxf>
  </rfmt>
  <rfmt sheetId="1" sqref="BV223" start="0" length="0">
    <dxf>
      <font>
        <sz val="11"/>
        <color theme="1"/>
        <name val="Calibri"/>
        <family val="2"/>
        <charset val="238"/>
        <scheme val="minor"/>
      </font>
    </dxf>
  </rfmt>
  <rfmt sheetId="1" sqref="BW223" start="0" length="0">
    <dxf>
      <font>
        <sz val="11"/>
        <color theme="1"/>
        <name val="Calibri"/>
        <family val="2"/>
        <charset val="238"/>
        <scheme val="minor"/>
      </font>
    </dxf>
  </rfmt>
  <rfmt sheetId="1" sqref="BX223" start="0" length="0">
    <dxf>
      <font>
        <sz val="11"/>
        <color theme="1"/>
        <name val="Calibri"/>
        <family val="2"/>
        <charset val="238"/>
        <scheme val="minor"/>
      </font>
    </dxf>
  </rfmt>
  <rfmt sheetId="1" sqref="BY223" start="0" length="0">
    <dxf>
      <font>
        <sz val="11"/>
        <color theme="1"/>
        <name val="Calibri"/>
        <family val="2"/>
        <charset val="238"/>
        <scheme val="minor"/>
      </font>
    </dxf>
  </rfmt>
  <rfmt sheetId="1" sqref="BZ223" start="0" length="0">
    <dxf>
      <font>
        <sz val="11"/>
        <color theme="1"/>
        <name val="Calibri"/>
        <family val="2"/>
        <charset val="238"/>
        <scheme val="minor"/>
      </font>
    </dxf>
  </rfmt>
  <rfmt sheetId="1" sqref="CA223" start="0" length="0">
    <dxf>
      <font>
        <sz val="11"/>
        <color theme="1"/>
        <name val="Calibri"/>
        <family val="2"/>
        <charset val="238"/>
        <scheme val="minor"/>
      </font>
    </dxf>
  </rfmt>
  <rfmt sheetId="1" sqref="CB223" start="0" length="0">
    <dxf>
      <font>
        <sz val="11"/>
        <color theme="1"/>
        <name val="Calibri"/>
        <family val="2"/>
        <charset val="238"/>
        <scheme val="minor"/>
      </font>
    </dxf>
  </rfmt>
  <rfmt sheetId="1" sqref="CC223" start="0" length="0">
    <dxf>
      <font>
        <sz val="11"/>
        <color theme="1"/>
        <name val="Calibri"/>
        <family val="2"/>
        <charset val="238"/>
        <scheme val="minor"/>
      </font>
    </dxf>
  </rfmt>
  <rfmt sheetId="1" sqref="CD223" start="0" length="0">
    <dxf>
      <font>
        <sz val="11"/>
        <color theme="1"/>
        <name val="Calibri"/>
        <family val="2"/>
        <charset val="238"/>
        <scheme val="minor"/>
      </font>
    </dxf>
  </rfmt>
  <rfmt sheetId="1" sqref="CE223" start="0" length="0">
    <dxf>
      <font>
        <sz val="11"/>
        <color theme="1"/>
        <name val="Calibri"/>
        <family val="2"/>
        <charset val="238"/>
        <scheme val="minor"/>
      </font>
    </dxf>
  </rfmt>
  <rfmt sheetId="1" sqref="CF223" start="0" length="0">
    <dxf>
      <font>
        <sz val="11"/>
        <color theme="1"/>
        <name val="Calibri"/>
        <family val="2"/>
        <charset val="238"/>
        <scheme val="minor"/>
      </font>
    </dxf>
  </rfmt>
  <rfmt sheetId="1" sqref="CG223" start="0" length="0">
    <dxf>
      <font>
        <sz val="11"/>
        <color theme="1"/>
        <name val="Calibri"/>
        <family val="2"/>
        <charset val="238"/>
        <scheme val="minor"/>
      </font>
    </dxf>
  </rfmt>
  <rfmt sheetId="1" sqref="CH223" start="0" length="0">
    <dxf>
      <font>
        <sz val="11"/>
        <color theme="1"/>
        <name val="Calibri"/>
        <family val="2"/>
        <charset val="238"/>
        <scheme val="minor"/>
      </font>
    </dxf>
  </rfmt>
  <rfmt sheetId="1" sqref="CI223" start="0" length="0">
    <dxf>
      <font>
        <sz val="11"/>
        <color theme="1"/>
        <name val="Calibri"/>
        <family val="2"/>
        <charset val="238"/>
        <scheme val="minor"/>
      </font>
    </dxf>
  </rfmt>
  <rfmt sheetId="1" sqref="CJ223" start="0" length="0">
    <dxf>
      <font>
        <sz val="11"/>
        <color theme="1"/>
        <name val="Calibri"/>
        <family val="2"/>
        <charset val="238"/>
        <scheme val="minor"/>
      </font>
    </dxf>
  </rfmt>
  <rfmt sheetId="1" sqref="CK223" start="0" length="0">
    <dxf>
      <font>
        <sz val="11"/>
        <color theme="1"/>
        <name val="Calibri"/>
        <family val="2"/>
        <charset val="238"/>
        <scheme val="minor"/>
      </font>
    </dxf>
  </rfmt>
  <rfmt sheetId="1" sqref="CL223" start="0" length="0">
    <dxf>
      <font>
        <sz val="11"/>
        <color theme="1"/>
        <name val="Calibri"/>
        <family val="2"/>
        <charset val="238"/>
        <scheme val="minor"/>
      </font>
    </dxf>
  </rfmt>
  <rfmt sheetId="1" sqref="CM223" start="0" length="0">
    <dxf>
      <font>
        <sz val="11"/>
        <color theme="1"/>
        <name val="Calibri"/>
        <family val="2"/>
        <charset val="238"/>
        <scheme val="minor"/>
      </font>
    </dxf>
  </rfmt>
  <rfmt sheetId="1" sqref="CN223" start="0" length="0">
    <dxf>
      <font>
        <sz val="11"/>
        <color theme="1"/>
        <name val="Calibri"/>
        <family val="2"/>
        <charset val="238"/>
        <scheme val="minor"/>
      </font>
    </dxf>
  </rfmt>
  <rfmt sheetId="1" sqref="CO223" start="0" length="0">
    <dxf>
      <font>
        <sz val="11"/>
        <color theme="1"/>
        <name val="Calibri"/>
        <family val="2"/>
        <charset val="238"/>
        <scheme val="minor"/>
      </font>
    </dxf>
  </rfmt>
  <rfmt sheetId="1" sqref="CP223" start="0" length="0">
    <dxf>
      <font>
        <sz val="11"/>
        <color theme="1"/>
        <name val="Calibri"/>
        <family val="2"/>
        <charset val="238"/>
        <scheme val="minor"/>
      </font>
    </dxf>
  </rfmt>
  <rfmt sheetId="1" sqref="CQ223" start="0" length="0">
    <dxf>
      <font>
        <sz val="11"/>
        <color theme="1"/>
        <name val="Calibri"/>
        <family val="2"/>
        <charset val="238"/>
        <scheme val="minor"/>
      </font>
    </dxf>
  </rfmt>
  <rfmt sheetId="1" sqref="CR223" start="0" length="0">
    <dxf>
      <font>
        <sz val="11"/>
        <color theme="1"/>
        <name val="Calibri"/>
        <family val="2"/>
        <charset val="238"/>
        <scheme val="minor"/>
      </font>
    </dxf>
  </rfmt>
  <rfmt sheetId="1" sqref="CS223" start="0" length="0">
    <dxf>
      <font>
        <sz val="11"/>
        <color theme="1"/>
        <name val="Calibri"/>
        <family val="2"/>
        <charset val="238"/>
        <scheme val="minor"/>
      </font>
    </dxf>
  </rfmt>
  <rfmt sheetId="1" sqref="CT223" start="0" length="0">
    <dxf>
      <font>
        <sz val="11"/>
        <color theme="1"/>
        <name val="Calibri"/>
        <family val="2"/>
        <charset val="238"/>
        <scheme val="minor"/>
      </font>
    </dxf>
  </rfmt>
  <rfmt sheetId="1" sqref="CU223" start="0" length="0">
    <dxf>
      <font>
        <sz val="11"/>
        <color theme="1"/>
        <name val="Calibri"/>
        <family val="2"/>
        <charset val="238"/>
        <scheme val="minor"/>
      </font>
    </dxf>
  </rfmt>
  <rfmt sheetId="1" sqref="CV223" start="0" length="0">
    <dxf>
      <font>
        <sz val="11"/>
        <color theme="1"/>
        <name val="Calibri"/>
        <family val="2"/>
        <charset val="238"/>
        <scheme val="minor"/>
      </font>
    </dxf>
  </rfmt>
  <rfmt sheetId="1" sqref="CW223" start="0" length="0">
    <dxf>
      <font>
        <sz val="11"/>
        <color theme="1"/>
        <name val="Calibri"/>
        <family val="2"/>
        <charset val="238"/>
        <scheme val="minor"/>
      </font>
    </dxf>
  </rfmt>
  <rfmt sheetId="1" sqref="CX223" start="0" length="0">
    <dxf>
      <font>
        <sz val="11"/>
        <color theme="1"/>
        <name val="Calibri"/>
        <family val="2"/>
        <charset val="238"/>
        <scheme val="minor"/>
      </font>
    </dxf>
  </rfmt>
  <rfmt sheetId="1" sqref="CY223" start="0" length="0">
    <dxf>
      <font>
        <sz val="11"/>
        <color theme="1"/>
        <name val="Calibri"/>
        <family val="2"/>
        <charset val="238"/>
        <scheme val="minor"/>
      </font>
    </dxf>
  </rfmt>
  <rfmt sheetId="1" sqref="CZ223" start="0" length="0">
    <dxf>
      <font>
        <sz val="11"/>
        <color theme="1"/>
        <name val="Calibri"/>
        <family val="2"/>
        <charset val="238"/>
        <scheme val="minor"/>
      </font>
    </dxf>
  </rfmt>
  <rfmt sheetId="1" sqref="DA223" start="0" length="0">
    <dxf>
      <font>
        <sz val="11"/>
        <color theme="1"/>
        <name val="Calibri"/>
        <family val="2"/>
        <charset val="238"/>
        <scheme val="minor"/>
      </font>
    </dxf>
  </rfmt>
  <rfmt sheetId="1" sqref="DB223" start="0" length="0">
    <dxf>
      <font>
        <sz val="11"/>
        <color theme="1"/>
        <name val="Calibri"/>
        <family val="2"/>
        <charset val="238"/>
        <scheme val="minor"/>
      </font>
    </dxf>
  </rfmt>
  <rfmt sheetId="1" sqref="DC223" start="0" length="0">
    <dxf>
      <font>
        <sz val="11"/>
        <color theme="1"/>
        <name val="Calibri"/>
        <family val="2"/>
        <charset val="238"/>
        <scheme val="minor"/>
      </font>
    </dxf>
  </rfmt>
  <rfmt sheetId="1" sqref="DD223" start="0" length="0">
    <dxf>
      <font>
        <sz val="11"/>
        <color theme="1"/>
        <name val="Calibri"/>
        <family val="2"/>
        <charset val="238"/>
        <scheme val="minor"/>
      </font>
    </dxf>
  </rfmt>
  <rfmt sheetId="1" sqref="DE223" start="0" length="0">
    <dxf>
      <font>
        <sz val="11"/>
        <color theme="1"/>
        <name val="Calibri"/>
        <family val="2"/>
        <charset val="238"/>
        <scheme val="minor"/>
      </font>
    </dxf>
  </rfmt>
  <rfmt sheetId="1" sqref="DF223" start="0" length="0">
    <dxf>
      <font>
        <sz val="11"/>
        <color theme="1"/>
        <name val="Calibri"/>
        <family val="2"/>
        <charset val="238"/>
        <scheme val="minor"/>
      </font>
    </dxf>
  </rfmt>
  <rfmt sheetId="1" sqref="DG223" start="0" length="0">
    <dxf>
      <font>
        <sz val="11"/>
        <color theme="1"/>
        <name val="Calibri"/>
        <family val="2"/>
        <charset val="238"/>
        <scheme val="minor"/>
      </font>
    </dxf>
  </rfmt>
  <rfmt sheetId="1" sqref="A223:XFD223" start="0" length="0">
    <dxf>
      <font>
        <sz val="11"/>
        <color theme="1"/>
        <name val="Calibri"/>
        <family val="2"/>
        <charset val="238"/>
        <scheme val="minor"/>
      </font>
    </dxf>
  </rfmt>
  <rcc rId="4308" sId="1" odxf="1" dxf="1">
    <nc r="A224">
      <v>3</v>
    </nc>
    <odxf>
      <font>
        <b val="0"/>
        <sz val="12"/>
        <color auto="1"/>
      </font>
    </odxf>
    <ndxf>
      <font>
        <b/>
        <sz val="12"/>
        <color auto="1"/>
      </font>
    </ndxf>
  </rcc>
  <rfmt sheetId="1" sqref="B224" start="0" length="0">
    <dxf>
      <font>
        <b/>
        <sz val="12"/>
        <color auto="1"/>
      </font>
    </dxf>
  </rfmt>
  <rfmt sheetId="1" sqref="C224" start="0" length="0">
    <dxf>
      <font>
        <b/>
        <sz val="12"/>
        <color auto="1"/>
      </font>
    </dxf>
  </rfmt>
  <rfmt sheetId="1" sqref="D224" start="0" length="0">
    <dxf>
      <font>
        <b/>
        <sz val="12"/>
        <color auto="1"/>
      </font>
    </dxf>
  </rfmt>
  <rfmt sheetId="1" sqref="E224" start="0" length="0">
    <dxf>
      <font>
        <b/>
        <sz val="12"/>
        <color auto="1"/>
      </font>
      <fill>
        <patternFill patternType="none">
          <bgColor indexed="65"/>
        </patternFill>
      </fill>
      <alignment horizontal="center"/>
    </dxf>
  </rfmt>
  <rfmt sheetId="1" sqref="F224" start="0" length="0">
    <dxf>
      <font>
        <b/>
        <sz val="12"/>
        <color auto="1"/>
      </font>
      <alignment horizontal="center"/>
    </dxf>
  </rfmt>
  <rfmt sheetId="1" sqref="G224" start="0" length="0">
    <dxf>
      <font>
        <b/>
        <sz val="12"/>
        <color auto="1"/>
      </font>
    </dxf>
  </rfmt>
  <rfmt sheetId="1" sqref="H224" start="0" length="0">
    <dxf>
      <font>
        <b/>
        <sz val="12"/>
        <color auto="1"/>
      </font>
      <alignment horizontal="left"/>
    </dxf>
  </rfmt>
  <rfmt sheetId="1" sqref="I224" start="0" length="0">
    <dxf>
      <font>
        <b/>
        <sz val="12"/>
        <color auto="1"/>
      </font>
    </dxf>
  </rfmt>
  <rfmt sheetId="1" sqref="J224" start="0" length="0">
    <dxf>
      <font>
        <b/>
        <sz val="12"/>
        <color auto="1"/>
      </font>
      <alignment horizontal="center"/>
    </dxf>
  </rfmt>
  <rfmt sheetId="1" sqref="K224" start="0" length="0">
    <dxf>
      <font>
        <sz val="12"/>
        <color auto="1"/>
      </font>
    </dxf>
  </rfmt>
  <rfmt sheetId="1" sqref="L224" start="0" length="0">
    <dxf>
      <font>
        <b/>
        <sz val="12"/>
        <color auto="1"/>
      </font>
      <numFmt numFmtId="0" formatCode="General"/>
    </dxf>
  </rfmt>
  <rcc rId="4309" sId="1" odxf="1" dxf="1">
    <nc r="M224">
      <f>S224/AE224*100</f>
    </nc>
    <odxf>
      <font>
        <sz val="12"/>
        <color auto="1"/>
      </font>
    </odxf>
    <ndxf>
      <font>
        <sz val="12"/>
        <color auto="1"/>
      </font>
    </ndxf>
  </rcc>
  <rfmt sheetId="1" sqref="N224" start="0" length="0">
    <dxf>
      <font>
        <b/>
        <sz val="12"/>
        <color auto="1"/>
      </font>
    </dxf>
  </rfmt>
  <rfmt sheetId="1" sqref="O224" start="0" length="0">
    <dxf>
      <font>
        <b/>
        <sz val="12"/>
        <color auto="1"/>
      </font>
    </dxf>
  </rfmt>
  <rfmt sheetId="1" sqref="P224" start="0" length="0">
    <dxf>
      <font>
        <b/>
        <sz val="12"/>
        <color auto="1"/>
      </font>
      <fill>
        <patternFill patternType="none">
          <bgColor indexed="65"/>
        </patternFill>
      </fill>
    </dxf>
  </rfmt>
  <rfmt sheetId="1" sqref="Q224" start="0" length="0">
    <dxf>
      <font>
        <b/>
        <sz val="12"/>
        <color auto="1"/>
      </font>
    </dxf>
  </rfmt>
  <rfmt sheetId="1" sqref="R224" start="0" length="0">
    <dxf>
      <font>
        <b/>
        <sz val="12"/>
        <color auto="1"/>
      </font>
      <fill>
        <patternFill patternType="none">
          <bgColor indexed="65"/>
        </patternFill>
      </fill>
    </dxf>
  </rfmt>
  <rcc rId="4310" sId="1" odxf="1" dxf="1">
    <nc r="S224">
      <f>T224+U224</f>
    </nc>
    <odxf>
      <numFmt numFmtId="165" formatCode="#,##0.00_ ;\-#,##0.00\ "/>
    </odxf>
    <ndxf>
      <numFmt numFmtId="4" formatCode="#,##0.00"/>
    </ndxf>
  </rcc>
  <rfmt sheetId="1" sqref="T224" start="0" length="0">
    <dxf>
      <font>
        <b/>
        <sz val="12"/>
        <color auto="1"/>
      </font>
      <numFmt numFmtId="0" formatCode="General"/>
    </dxf>
  </rfmt>
  <rfmt sheetId="1" sqref="U224" start="0" length="0">
    <dxf>
      <font>
        <b/>
        <sz val="12"/>
        <color auto="1"/>
      </font>
    </dxf>
  </rfmt>
  <rcc rId="4311" sId="1">
    <nc r="V224">
      <f>W224+X224</f>
    </nc>
  </rcc>
  <rfmt sheetId="1" sqref="W224" start="0" length="0">
    <dxf>
      <font>
        <b/>
        <sz val="12"/>
        <color auto="1"/>
      </font>
      <numFmt numFmtId="0" formatCode="General"/>
    </dxf>
  </rfmt>
  <rfmt sheetId="1" sqref="X224" start="0" length="0">
    <dxf>
      <font>
        <b/>
        <sz val="12"/>
        <color auto="1"/>
      </font>
    </dxf>
  </rfmt>
  <rfmt sheetId="1" s="1" sqref="Y224" start="0" length="0">
    <dxf>
      <font>
        <b/>
        <sz val="12"/>
        <color auto="1"/>
        <name val="Calibri"/>
        <family val="2"/>
        <charset val="238"/>
        <scheme val="minor"/>
      </font>
      <numFmt numFmtId="0" formatCode="General"/>
    </dxf>
  </rfmt>
  <rfmt sheetId="1" sqref="Z224" start="0" length="0">
    <dxf>
      <font>
        <b/>
        <sz val="12"/>
        <color auto="1"/>
      </font>
    </dxf>
  </rfmt>
  <rfmt sheetId="1" sqref="AA224" start="0" length="0">
    <dxf>
      <font>
        <b/>
        <sz val="12"/>
        <color auto="1"/>
      </font>
    </dxf>
  </rfmt>
  <rcc rId="4312" sId="1" odxf="1" dxf="1">
    <nc r="AB224">
      <f>AC224+AD224</f>
    </nc>
    <odxf>
      <font>
        <sz val="12"/>
        <color auto="1"/>
      </font>
    </odxf>
    <ndxf>
      <font>
        <sz val="12"/>
        <color auto="1"/>
      </font>
    </ndxf>
  </rcc>
  <rfmt sheetId="1" sqref="AC224" start="0" length="0">
    <dxf>
      <font>
        <b/>
        <sz val="12"/>
        <color auto="1"/>
      </font>
    </dxf>
  </rfmt>
  <rfmt sheetId="1" sqref="AD224" start="0" length="0">
    <dxf>
      <font>
        <b/>
        <sz val="12"/>
        <color auto="1"/>
      </font>
    </dxf>
  </rfmt>
  <rcc rId="4313" sId="1" odxf="1" dxf="1">
    <nc r="AE224">
      <f>S224+V224+Y224+AB224</f>
    </nc>
    <odxf>
      <font>
        <sz val="12"/>
        <color auto="1"/>
      </font>
    </odxf>
    <ndxf>
      <font>
        <sz val="12"/>
        <color auto="1"/>
      </font>
    </ndxf>
  </rcc>
  <rfmt sheetId="1" sqref="AF224" start="0" length="0">
    <dxf>
      <font>
        <b/>
        <sz val="12"/>
        <color auto="1"/>
      </font>
    </dxf>
  </rfmt>
  <rcc rId="4314" sId="1" odxf="1" dxf="1">
    <nc r="AG224">
      <f>AE224+AF224</f>
    </nc>
    <odxf>
      <font>
        <sz val="12"/>
        <color auto="1"/>
      </font>
    </odxf>
    <ndxf>
      <font>
        <sz val="12"/>
        <color auto="1"/>
      </font>
    </ndxf>
  </rcc>
  <rfmt sheetId="1" sqref="AI224" start="0" length="0">
    <dxf>
      <font>
        <b/>
        <sz val="12"/>
        <color auto="1"/>
      </font>
    </dxf>
  </rfmt>
  <rfmt sheetId="1" sqref="AJ224" start="0" length="0">
    <dxf>
      <font>
        <b/>
        <sz val="12"/>
        <color auto="1"/>
      </font>
      <numFmt numFmtId="3" formatCode="#,##0"/>
      <border outline="0">
        <top/>
      </border>
    </dxf>
  </rfmt>
  <rfmt sheetId="1" sqref="AK224" start="0" length="0">
    <dxf>
      <font>
        <b/>
        <sz val="12"/>
        <color auto="1"/>
      </font>
      <numFmt numFmtId="3" formatCode="#,##0"/>
    </dxf>
  </rfmt>
  <rfmt sheetId="1" sqref="AL224" start="0" length="0">
    <dxf>
      <font>
        <sz val="12"/>
      </font>
    </dxf>
  </rfmt>
  <rfmt sheetId="1" sqref="AM224" start="0" length="0">
    <dxf>
      <font>
        <sz val="11"/>
        <color theme="1"/>
        <name val="Calibri"/>
        <family val="2"/>
        <charset val="238"/>
        <scheme val="minor"/>
      </font>
    </dxf>
  </rfmt>
  <rfmt sheetId="1" sqref="AN224" start="0" length="0">
    <dxf>
      <font>
        <sz val="11"/>
        <color theme="1"/>
        <name val="Calibri"/>
        <family val="2"/>
        <charset val="238"/>
        <scheme val="minor"/>
      </font>
    </dxf>
  </rfmt>
  <rfmt sheetId="1" sqref="AO224" start="0" length="0">
    <dxf>
      <font>
        <sz val="11"/>
        <color theme="1"/>
        <name val="Calibri"/>
        <family val="2"/>
        <charset val="238"/>
        <scheme val="minor"/>
      </font>
    </dxf>
  </rfmt>
  <rfmt sheetId="1" sqref="AP224" start="0" length="0">
    <dxf>
      <font>
        <sz val="11"/>
        <color theme="1"/>
        <name val="Calibri"/>
        <family val="2"/>
        <charset val="238"/>
        <scheme val="minor"/>
      </font>
    </dxf>
  </rfmt>
  <rfmt sheetId="1" sqref="AQ224" start="0" length="0">
    <dxf>
      <font>
        <sz val="11"/>
        <color theme="1"/>
        <name val="Calibri"/>
        <family val="2"/>
        <charset val="238"/>
        <scheme val="minor"/>
      </font>
    </dxf>
  </rfmt>
  <rfmt sheetId="1" sqref="AR224" start="0" length="0">
    <dxf>
      <font>
        <sz val="11"/>
        <color theme="1"/>
        <name val="Calibri"/>
        <family val="2"/>
        <charset val="238"/>
        <scheme val="minor"/>
      </font>
    </dxf>
  </rfmt>
  <rfmt sheetId="1" sqref="AS224" start="0" length="0">
    <dxf>
      <font>
        <sz val="11"/>
        <color theme="1"/>
        <name val="Calibri"/>
        <family val="2"/>
        <charset val="238"/>
        <scheme val="minor"/>
      </font>
    </dxf>
  </rfmt>
  <rfmt sheetId="1" sqref="AT224" start="0" length="0">
    <dxf>
      <font>
        <sz val="11"/>
        <color theme="1"/>
        <name val="Calibri"/>
        <family val="2"/>
        <charset val="238"/>
        <scheme val="minor"/>
      </font>
    </dxf>
  </rfmt>
  <rfmt sheetId="1" sqref="AU224" start="0" length="0">
    <dxf>
      <font>
        <sz val="11"/>
        <color theme="1"/>
        <name val="Calibri"/>
        <family val="2"/>
        <charset val="238"/>
        <scheme val="minor"/>
      </font>
    </dxf>
  </rfmt>
  <rfmt sheetId="1" sqref="AV224" start="0" length="0">
    <dxf>
      <font>
        <sz val="11"/>
        <color theme="1"/>
        <name val="Calibri"/>
        <family val="2"/>
        <charset val="238"/>
        <scheme val="minor"/>
      </font>
    </dxf>
  </rfmt>
  <rfmt sheetId="1" sqref="AW224" start="0" length="0">
    <dxf>
      <font>
        <sz val="11"/>
        <color theme="1"/>
        <name val="Calibri"/>
        <family val="2"/>
        <charset val="238"/>
        <scheme val="minor"/>
      </font>
    </dxf>
  </rfmt>
  <rfmt sheetId="1" sqref="AX224" start="0" length="0">
    <dxf>
      <font>
        <sz val="11"/>
        <color theme="1"/>
        <name val="Calibri"/>
        <family val="2"/>
        <charset val="238"/>
        <scheme val="minor"/>
      </font>
    </dxf>
  </rfmt>
  <rfmt sheetId="1" sqref="AY224" start="0" length="0">
    <dxf>
      <font>
        <sz val="11"/>
        <color theme="1"/>
        <name val="Calibri"/>
        <family val="2"/>
        <charset val="238"/>
        <scheme val="minor"/>
      </font>
    </dxf>
  </rfmt>
  <rfmt sheetId="1" sqref="AZ224" start="0" length="0">
    <dxf>
      <font>
        <sz val="11"/>
        <color theme="1"/>
        <name val="Calibri"/>
        <family val="2"/>
        <charset val="238"/>
        <scheme val="minor"/>
      </font>
    </dxf>
  </rfmt>
  <rfmt sheetId="1" sqref="BA224" start="0" length="0">
    <dxf>
      <font>
        <sz val="11"/>
        <color theme="1"/>
        <name val="Calibri"/>
        <family val="2"/>
        <charset val="238"/>
        <scheme val="minor"/>
      </font>
    </dxf>
  </rfmt>
  <rfmt sheetId="1" sqref="BB224" start="0" length="0">
    <dxf>
      <font>
        <sz val="11"/>
        <color theme="1"/>
        <name val="Calibri"/>
        <family val="2"/>
        <charset val="238"/>
        <scheme val="minor"/>
      </font>
    </dxf>
  </rfmt>
  <rfmt sheetId="1" sqref="BC224" start="0" length="0">
    <dxf>
      <font>
        <sz val="11"/>
        <color theme="1"/>
        <name val="Calibri"/>
        <family val="2"/>
        <charset val="238"/>
        <scheme val="minor"/>
      </font>
    </dxf>
  </rfmt>
  <rfmt sheetId="1" sqref="BD224" start="0" length="0">
    <dxf>
      <font>
        <sz val="11"/>
        <color theme="1"/>
        <name val="Calibri"/>
        <family val="2"/>
        <charset val="238"/>
        <scheme val="minor"/>
      </font>
    </dxf>
  </rfmt>
  <rfmt sheetId="1" sqref="BE224" start="0" length="0">
    <dxf>
      <font>
        <sz val="11"/>
        <color theme="1"/>
        <name val="Calibri"/>
        <family val="2"/>
        <charset val="238"/>
        <scheme val="minor"/>
      </font>
    </dxf>
  </rfmt>
  <rfmt sheetId="1" sqref="BF224" start="0" length="0">
    <dxf>
      <font>
        <sz val="11"/>
        <color theme="1"/>
        <name val="Calibri"/>
        <family val="2"/>
        <charset val="238"/>
        <scheme val="minor"/>
      </font>
    </dxf>
  </rfmt>
  <rfmt sheetId="1" sqref="BG224" start="0" length="0">
    <dxf>
      <font>
        <sz val="11"/>
        <color theme="1"/>
        <name val="Calibri"/>
        <family val="2"/>
        <charset val="238"/>
        <scheme val="minor"/>
      </font>
    </dxf>
  </rfmt>
  <rfmt sheetId="1" sqref="BH224" start="0" length="0">
    <dxf>
      <font>
        <sz val="11"/>
        <color theme="1"/>
        <name val="Calibri"/>
        <family val="2"/>
        <charset val="238"/>
        <scheme val="minor"/>
      </font>
    </dxf>
  </rfmt>
  <rfmt sheetId="1" sqref="BI224" start="0" length="0">
    <dxf>
      <font>
        <sz val="11"/>
        <color theme="1"/>
        <name val="Calibri"/>
        <family val="2"/>
        <charset val="238"/>
        <scheme val="minor"/>
      </font>
    </dxf>
  </rfmt>
  <rfmt sheetId="1" sqref="BJ224" start="0" length="0">
    <dxf>
      <font>
        <sz val="11"/>
        <color theme="1"/>
        <name val="Calibri"/>
        <family val="2"/>
        <charset val="238"/>
        <scheme val="minor"/>
      </font>
    </dxf>
  </rfmt>
  <rfmt sheetId="1" sqref="BK224" start="0" length="0">
    <dxf>
      <font>
        <sz val="11"/>
        <color theme="1"/>
        <name val="Calibri"/>
        <family val="2"/>
        <charset val="238"/>
        <scheme val="minor"/>
      </font>
    </dxf>
  </rfmt>
  <rfmt sheetId="1" sqref="BL224" start="0" length="0">
    <dxf>
      <font>
        <sz val="11"/>
        <color theme="1"/>
        <name val="Calibri"/>
        <family val="2"/>
        <charset val="238"/>
        <scheme val="minor"/>
      </font>
    </dxf>
  </rfmt>
  <rfmt sheetId="1" sqref="BM224" start="0" length="0">
    <dxf>
      <font>
        <sz val="11"/>
        <color theme="1"/>
        <name val="Calibri"/>
        <family val="2"/>
        <charset val="238"/>
        <scheme val="minor"/>
      </font>
    </dxf>
  </rfmt>
  <rfmt sheetId="1" sqref="BN224" start="0" length="0">
    <dxf>
      <font>
        <sz val="11"/>
        <color theme="1"/>
        <name val="Calibri"/>
        <family val="2"/>
        <charset val="238"/>
        <scheme val="minor"/>
      </font>
    </dxf>
  </rfmt>
  <rfmt sheetId="1" sqref="BO224" start="0" length="0">
    <dxf>
      <font>
        <sz val="11"/>
        <color theme="1"/>
        <name val="Calibri"/>
        <family val="2"/>
        <charset val="238"/>
        <scheme val="minor"/>
      </font>
    </dxf>
  </rfmt>
  <rfmt sheetId="1" sqref="BP224" start="0" length="0">
    <dxf>
      <font>
        <sz val="11"/>
        <color theme="1"/>
        <name val="Calibri"/>
        <family val="2"/>
        <charset val="238"/>
        <scheme val="minor"/>
      </font>
    </dxf>
  </rfmt>
  <rfmt sheetId="1" sqref="BQ224" start="0" length="0">
    <dxf>
      <font>
        <sz val="11"/>
        <color theme="1"/>
        <name val="Calibri"/>
        <family val="2"/>
        <charset val="238"/>
        <scheme val="minor"/>
      </font>
    </dxf>
  </rfmt>
  <rfmt sheetId="1" sqref="BR224" start="0" length="0">
    <dxf>
      <font>
        <sz val="11"/>
        <color theme="1"/>
        <name val="Calibri"/>
        <family val="2"/>
        <charset val="238"/>
        <scheme val="minor"/>
      </font>
    </dxf>
  </rfmt>
  <rfmt sheetId="1" sqref="BS224" start="0" length="0">
    <dxf>
      <font>
        <sz val="11"/>
        <color theme="1"/>
        <name val="Calibri"/>
        <family val="2"/>
        <charset val="238"/>
        <scheme val="minor"/>
      </font>
    </dxf>
  </rfmt>
  <rfmt sheetId="1" sqref="BT224" start="0" length="0">
    <dxf>
      <font>
        <sz val="11"/>
        <color theme="1"/>
        <name val="Calibri"/>
        <family val="2"/>
        <charset val="238"/>
        <scheme val="minor"/>
      </font>
    </dxf>
  </rfmt>
  <rfmt sheetId="1" sqref="BU224" start="0" length="0">
    <dxf>
      <font>
        <sz val="11"/>
        <color theme="1"/>
        <name val="Calibri"/>
        <family val="2"/>
        <charset val="238"/>
        <scheme val="minor"/>
      </font>
    </dxf>
  </rfmt>
  <rfmt sheetId="1" sqref="BV224" start="0" length="0">
    <dxf>
      <font>
        <sz val="11"/>
        <color theme="1"/>
        <name val="Calibri"/>
        <family val="2"/>
        <charset val="238"/>
        <scheme val="minor"/>
      </font>
    </dxf>
  </rfmt>
  <rfmt sheetId="1" sqref="BW224" start="0" length="0">
    <dxf>
      <font>
        <sz val="11"/>
        <color theme="1"/>
        <name val="Calibri"/>
        <family val="2"/>
        <charset val="238"/>
        <scheme val="minor"/>
      </font>
    </dxf>
  </rfmt>
  <rfmt sheetId="1" sqref="BX224" start="0" length="0">
    <dxf>
      <font>
        <sz val="11"/>
        <color theme="1"/>
        <name val="Calibri"/>
        <family val="2"/>
        <charset val="238"/>
        <scheme val="minor"/>
      </font>
    </dxf>
  </rfmt>
  <rfmt sheetId="1" sqref="BY224" start="0" length="0">
    <dxf>
      <font>
        <sz val="11"/>
        <color theme="1"/>
        <name val="Calibri"/>
        <family val="2"/>
        <charset val="238"/>
        <scheme val="minor"/>
      </font>
    </dxf>
  </rfmt>
  <rfmt sheetId="1" sqref="BZ224" start="0" length="0">
    <dxf>
      <font>
        <sz val="11"/>
        <color theme="1"/>
        <name val="Calibri"/>
        <family val="2"/>
        <charset val="238"/>
        <scheme val="minor"/>
      </font>
    </dxf>
  </rfmt>
  <rfmt sheetId="1" sqref="CA224" start="0" length="0">
    <dxf>
      <font>
        <sz val="11"/>
        <color theme="1"/>
        <name val="Calibri"/>
        <family val="2"/>
        <charset val="238"/>
        <scheme val="minor"/>
      </font>
    </dxf>
  </rfmt>
  <rfmt sheetId="1" sqref="CB224" start="0" length="0">
    <dxf>
      <font>
        <sz val="11"/>
        <color theme="1"/>
        <name val="Calibri"/>
        <family val="2"/>
        <charset val="238"/>
        <scheme val="minor"/>
      </font>
    </dxf>
  </rfmt>
  <rfmt sheetId="1" sqref="CC224" start="0" length="0">
    <dxf>
      <font>
        <sz val="11"/>
        <color theme="1"/>
        <name val="Calibri"/>
        <family val="2"/>
        <charset val="238"/>
        <scheme val="minor"/>
      </font>
    </dxf>
  </rfmt>
  <rfmt sheetId="1" sqref="CD224" start="0" length="0">
    <dxf>
      <font>
        <sz val="11"/>
        <color theme="1"/>
        <name val="Calibri"/>
        <family val="2"/>
        <charset val="238"/>
        <scheme val="minor"/>
      </font>
    </dxf>
  </rfmt>
  <rfmt sheetId="1" sqref="CE224" start="0" length="0">
    <dxf>
      <font>
        <sz val="11"/>
        <color theme="1"/>
        <name val="Calibri"/>
        <family val="2"/>
        <charset val="238"/>
        <scheme val="minor"/>
      </font>
    </dxf>
  </rfmt>
  <rfmt sheetId="1" sqref="CF224" start="0" length="0">
    <dxf>
      <font>
        <sz val="11"/>
        <color theme="1"/>
        <name val="Calibri"/>
        <family val="2"/>
        <charset val="238"/>
        <scheme val="minor"/>
      </font>
    </dxf>
  </rfmt>
  <rfmt sheetId="1" sqref="CG224" start="0" length="0">
    <dxf>
      <font>
        <sz val="11"/>
        <color theme="1"/>
        <name val="Calibri"/>
        <family val="2"/>
        <charset val="238"/>
        <scheme val="minor"/>
      </font>
    </dxf>
  </rfmt>
  <rfmt sheetId="1" sqref="CH224" start="0" length="0">
    <dxf>
      <font>
        <sz val="11"/>
        <color theme="1"/>
        <name val="Calibri"/>
        <family val="2"/>
        <charset val="238"/>
        <scheme val="minor"/>
      </font>
    </dxf>
  </rfmt>
  <rfmt sheetId="1" sqref="CI224" start="0" length="0">
    <dxf>
      <font>
        <sz val="11"/>
        <color theme="1"/>
        <name val="Calibri"/>
        <family val="2"/>
        <charset val="238"/>
        <scheme val="minor"/>
      </font>
    </dxf>
  </rfmt>
  <rfmt sheetId="1" sqref="CJ224" start="0" length="0">
    <dxf>
      <font>
        <sz val="11"/>
        <color theme="1"/>
        <name val="Calibri"/>
        <family val="2"/>
        <charset val="238"/>
        <scheme val="minor"/>
      </font>
    </dxf>
  </rfmt>
  <rfmt sheetId="1" sqref="CK224" start="0" length="0">
    <dxf>
      <font>
        <sz val="11"/>
        <color theme="1"/>
        <name val="Calibri"/>
        <family val="2"/>
        <charset val="238"/>
        <scheme val="minor"/>
      </font>
    </dxf>
  </rfmt>
  <rfmt sheetId="1" sqref="CL224" start="0" length="0">
    <dxf>
      <font>
        <sz val="11"/>
        <color theme="1"/>
        <name val="Calibri"/>
        <family val="2"/>
        <charset val="238"/>
        <scheme val="minor"/>
      </font>
    </dxf>
  </rfmt>
  <rfmt sheetId="1" sqref="CM224" start="0" length="0">
    <dxf>
      <font>
        <sz val="11"/>
        <color theme="1"/>
        <name val="Calibri"/>
        <family val="2"/>
        <charset val="238"/>
        <scheme val="minor"/>
      </font>
    </dxf>
  </rfmt>
  <rfmt sheetId="1" sqref="CN224" start="0" length="0">
    <dxf>
      <font>
        <sz val="11"/>
        <color theme="1"/>
        <name val="Calibri"/>
        <family val="2"/>
        <charset val="238"/>
        <scheme val="minor"/>
      </font>
    </dxf>
  </rfmt>
  <rfmt sheetId="1" sqref="CO224" start="0" length="0">
    <dxf>
      <font>
        <sz val="11"/>
        <color theme="1"/>
        <name val="Calibri"/>
        <family val="2"/>
        <charset val="238"/>
        <scheme val="minor"/>
      </font>
    </dxf>
  </rfmt>
  <rfmt sheetId="1" sqref="CP224" start="0" length="0">
    <dxf>
      <font>
        <sz val="11"/>
        <color theme="1"/>
        <name val="Calibri"/>
        <family val="2"/>
        <charset val="238"/>
        <scheme val="minor"/>
      </font>
    </dxf>
  </rfmt>
  <rfmt sheetId="1" sqref="CQ224" start="0" length="0">
    <dxf>
      <font>
        <sz val="11"/>
        <color theme="1"/>
        <name val="Calibri"/>
        <family val="2"/>
        <charset val="238"/>
        <scheme val="minor"/>
      </font>
    </dxf>
  </rfmt>
  <rfmt sheetId="1" sqref="CR224" start="0" length="0">
    <dxf>
      <font>
        <sz val="11"/>
        <color theme="1"/>
        <name val="Calibri"/>
        <family val="2"/>
        <charset val="238"/>
        <scheme val="minor"/>
      </font>
    </dxf>
  </rfmt>
  <rfmt sheetId="1" sqref="CS224" start="0" length="0">
    <dxf>
      <font>
        <sz val="11"/>
        <color theme="1"/>
        <name val="Calibri"/>
        <family val="2"/>
        <charset val="238"/>
        <scheme val="minor"/>
      </font>
    </dxf>
  </rfmt>
  <rfmt sheetId="1" sqref="CT224" start="0" length="0">
    <dxf>
      <font>
        <sz val="11"/>
        <color theme="1"/>
        <name val="Calibri"/>
        <family val="2"/>
        <charset val="238"/>
        <scheme val="minor"/>
      </font>
    </dxf>
  </rfmt>
  <rfmt sheetId="1" sqref="CU224" start="0" length="0">
    <dxf>
      <font>
        <sz val="11"/>
        <color theme="1"/>
        <name val="Calibri"/>
        <family val="2"/>
        <charset val="238"/>
        <scheme val="minor"/>
      </font>
    </dxf>
  </rfmt>
  <rfmt sheetId="1" sqref="CV224" start="0" length="0">
    <dxf>
      <font>
        <sz val="11"/>
        <color theme="1"/>
        <name val="Calibri"/>
        <family val="2"/>
        <charset val="238"/>
        <scheme val="minor"/>
      </font>
    </dxf>
  </rfmt>
  <rfmt sheetId="1" sqref="CW224" start="0" length="0">
    <dxf>
      <font>
        <sz val="11"/>
        <color theme="1"/>
        <name val="Calibri"/>
        <family val="2"/>
        <charset val="238"/>
        <scheme val="minor"/>
      </font>
    </dxf>
  </rfmt>
  <rfmt sheetId="1" sqref="CX224" start="0" length="0">
    <dxf>
      <font>
        <sz val="11"/>
        <color theme="1"/>
        <name val="Calibri"/>
        <family val="2"/>
        <charset val="238"/>
        <scheme val="minor"/>
      </font>
    </dxf>
  </rfmt>
  <rfmt sheetId="1" sqref="CY224" start="0" length="0">
    <dxf>
      <font>
        <sz val="11"/>
        <color theme="1"/>
        <name val="Calibri"/>
        <family val="2"/>
        <charset val="238"/>
        <scheme val="minor"/>
      </font>
    </dxf>
  </rfmt>
  <rfmt sheetId="1" sqref="CZ224" start="0" length="0">
    <dxf>
      <font>
        <sz val="11"/>
        <color theme="1"/>
        <name val="Calibri"/>
        <family val="2"/>
        <charset val="238"/>
        <scheme val="minor"/>
      </font>
    </dxf>
  </rfmt>
  <rfmt sheetId="1" sqref="DA224" start="0" length="0">
    <dxf>
      <font>
        <sz val="11"/>
        <color theme="1"/>
        <name val="Calibri"/>
        <family val="2"/>
        <charset val="238"/>
        <scheme val="minor"/>
      </font>
    </dxf>
  </rfmt>
  <rfmt sheetId="1" sqref="DB224" start="0" length="0">
    <dxf>
      <font>
        <sz val="11"/>
        <color theme="1"/>
        <name val="Calibri"/>
        <family val="2"/>
        <charset val="238"/>
        <scheme val="minor"/>
      </font>
    </dxf>
  </rfmt>
  <rfmt sheetId="1" sqref="DC224" start="0" length="0">
    <dxf>
      <font>
        <sz val="11"/>
        <color theme="1"/>
        <name val="Calibri"/>
        <family val="2"/>
        <charset val="238"/>
        <scheme val="minor"/>
      </font>
    </dxf>
  </rfmt>
  <rfmt sheetId="1" sqref="DD224" start="0" length="0">
    <dxf>
      <font>
        <sz val="11"/>
        <color theme="1"/>
        <name val="Calibri"/>
        <family val="2"/>
        <charset val="238"/>
        <scheme val="minor"/>
      </font>
    </dxf>
  </rfmt>
  <rfmt sheetId="1" sqref="DE224" start="0" length="0">
    <dxf>
      <font>
        <sz val="11"/>
        <color theme="1"/>
        <name val="Calibri"/>
        <family val="2"/>
        <charset val="238"/>
        <scheme val="minor"/>
      </font>
    </dxf>
  </rfmt>
  <rfmt sheetId="1" sqref="DF224" start="0" length="0">
    <dxf>
      <font>
        <sz val="11"/>
        <color theme="1"/>
        <name val="Calibri"/>
        <family val="2"/>
        <charset val="238"/>
        <scheme val="minor"/>
      </font>
    </dxf>
  </rfmt>
  <rfmt sheetId="1" sqref="DG224" start="0" length="0">
    <dxf>
      <font>
        <sz val="11"/>
        <color theme="1"/>
        <name val="Calibri"/>
        <family val="2"/>
        <charset val="238"/>
        <scheme val="minor"/>
      </font>
    </dxf>
  </rfmt>
  <rfmt sheetId="1" sqref="A224:XFD224" start="0" length="0">
    <dxf>
      <font>
        <sz val="11"/>
        <color theme="1"/>
        <name val="Calibri"/>
        <family val="2"/>
        <charset val="238"/>
        <scheme val="minor"/>
      </font>
    </dxf>
  </rfmt>
  <rcc rId="4315" sId="1" odxf="1" dxf="1">
    <nc r="A225">
      <v>3</v>
    </nc>
    <odxf>
      <font>
        <b val="0"/>
        <sz val="12"/>
        <color auto="1"/>
      </font>
    </odxf>
    <ndxf>
      <font>
        <b/>
        <sz val="12"/>
        <color auto="1"/>
      </font>
    </ndxf>
  </rcc>
  <rfmt sheetId="1" sqref="B225" start="0" length="0">
    <dxf>
      <font>
        <b/>
        <sz val="12"/>
        <color auto="1"/>
      </font>
    </dxf>
  </rfmt>
  <rfmt sheetId="1" sqref="C225" start="0" length="0">
    <dxf>
      <font>
        <b/>
        <sz val="12"/>
        <color auto="1"/>
      </font>
    </dxf>
  </rfmt>
  <rfmt sheetId="1" sqref="D225" start="0" length="0">
    <dxf>
      <font>
        <b/>
        <sz val="12"/>
        <color auto="1"/>
      </font>
    </dxf>
  </rfmt>
  <rfmt sheetId="1" sqref="E225" start="0" length="0">
    <dxf>
      <font>
        <b/>
        <sz val="12"/>
        <color auto="1"/>
      </font>
      <fill>
        <patternFill patternType="none">
          <bgColor indexed="65"/>
        </patternFill>
      </fill>
      <alignment horizontal="center"/>
    </dxf>
  </rfmt>
  <rfmt sheetId="1" sqref="F225" start="0" length="0">
    <dxf>
      <font>
        <b/>
        <sz val="12"/>
        <color auto="1"/>
      </font>
      <alignment horizontal="center"/>
    </dxf>
  </rfmt>
  <rfmt sheetId="1" sqref="G225" start="0" length="0">
    <dxf>
      <font>
        <b/>
        <sz val="12"/>
        <color auto="1"/>
      </font>
    </dxf>
  </rfmt>
  <rfmt sheetId="1" sqref="H225" start="0" length="0">
    <dxf>
      <font>
        <b/>
        <sz val="12"/>
        <color auto="1"/>
      </font>
      <alignment horizontal="left"/>
    </dxf>
  </rfmt>
  <rfmt sheetId="1" sqref="I225" start="0" length="0">
    <dxf>
      <font>
        <b/>
        <sz val="12"/>
        <color auto="1"/>
      </font>
    </dxf>
  </rfmt>
  <rfmt sheetId="1" sqref="J225" start="0" length="0">
    <dxf>
      <font>
        <b/>
        <sz val="12"/>
        <color auto="1"/>
      </font>
      <alignment horizontal="center"/>
    </dxf>
  </rfmt>
  <rfmt sheetId="1" sqref="K225" start="0" length="0">
    <dxf>
      <font>
        <sz val="12"/>
        <color auto="1"/>
      </font>
    </dxf>
  </rfmt>
  <rfmt sheetId="1" sqref="L225" start="0" length="0">
    <dxf>
      <font>
        <b/>
        <sz val="12"/>
        <color auto="1"/>
      </font>
      <numFmt numFmtId="0" formatCode="General"/>
    </dxf>
  </rfmt>
  <rcc rId="4316" sId="1" odxf="1" dxf="1">
    <nc r="M225">
      <f>S225/AE225*100</f>
    </nc>
    <odxf>
      <font>
        <sz val="12"/>
        <color auto="1"/>
      </font>
    </odxf>
    <ndxf>
      <font>
        <sz val="12"/>
        <color auto="1"/>
      </font>
    </ndxf>
  </rcc>
  <rfmt sheetId="1" sqref="N225" start="0" length="0">
    <dxf>
      <font>
        <b/>
        <sz val="12"/>
        <color auto="1"/>
      </font>
    </dxf>
  </rfmt>
  <rfmt sheetId="1" sqref="O225" start="0" length="0">
    <dxf>
      <font>
        <b/>
        <sz val="12"/>
        <color auto="1"/>
      </font>
    </dxf>
  </rfmt>
  <rfmt sheetId="1" sqref="P225" start="0" length="0">
    <dxf>
      <font>
        <b/>
        <sz val="12"/>
        <color auto="1"/>
      </font>
      <fill>
        <patternFill patternType="none">
          <bgColor indexed="65"/>
        </patternFill>
      </fill>
    </dxf>
  </rfmt>
  <rfmt sheetId="1" sqref="Q225" start="0" length="0">
    <dxf>
      <font>
        <b/>
        <sz val="12"/>
        <color auto="1"/>
      </font>
    </dxf>
  </rfmt>
  <rfmt sheetId="1" sqref="R225" start="0" length="0">
    <dxf>
      <font>
        <b/>
        <sz val="12"/>
        <color auto="1"/>
      </font>
      <fill>
        <patternFill patternType="none">
          <bgColor indexed="65"/>
        </patternFill>
      </fill>
    </dxf>
  </rfmt>
  <rcc rId="4317" sId="1" odxf="1" dxf="1">
    <nc r="S225">
      <f>T225+U225</f>
    </nc>
    <odxf>
      <numFmt numFmtId="165" formatCode="#,##0.00_ ;\-#,##0.00\ "/>
    </odxf>
    <ndxf>
      <numFmt numFmtId="4" formatCode="#,##0.00"/>
    </ndxf>
  </rcc>
  <rfmt sheetId="1" sqref="T225" start="0" length="0">
    <dxf>
      <font>
        <b/>
        <sz val="12"/>
        <color auto="1"/>
      </font>
      <numFmt numFmtId="0" formatCode="General"/>
    </dxf>
  </rfmt>
  <rfmt sheetId="1" sqref="U225" start="0" length="0">
    <dxf>
      <font>
        <b/>
        <sz val="12"/>
        <color auto="1"/>
      </font>
    </dxf>
  </rfmt>
  <rcc rId="4318" sId="1">
    <nc r="V225">
      <f>W225+X225</f>
    </nc>
  </rcc>
  <rfmt sheetId="1" sqref="W225" start="0" length="0">
    <dxf>
      <font>
        <b/>
        <sz val="12"/>
        <color auto="1"/>
      </font>
      <numFmt numFmtId="0" formatCode="General"/>
    </dxf>
  </rfmt>
  <rfmt sheetId="1" sqref="X225" start="0" length="0">
    <dxf>
      <font>
        <b/>
        <sz val="12"/>
        <color auto="1"/>
      </font>
    </dxf>
  </rfmt>
  <rfmt sheetId="1" s="1" sqref="Y225" start="0" length="0">
    <dxf>
      <font>
        <b/>
        <sz val="12"/>
        <color auto="1"/>
        <name val="Calibri"/>
        <family val="2"/>
        <charset val="238"/>
        <scheme val="minor"/>
      </font>
      <numFmt numFmtId="0" formatCode="General"/>
    </dxf>
  </rfmt>
  <rfmt sheetId="1" sqref="Z225" start="0" length="0">
    <dxf>
      <font>
        <b/>
        <sz val="12"/>
        <color auto="1"/>
      </font>
    </dxf>
  </rfmt>
  <rfmt sheetId="1" sqref="AA225" start="0" length="0">
    <dxf>
      <font>
        <b/>
        <sz val="12"/>
        <color auto="1"/>
      </font>
    </dxf>
  </rfmt>
  <rcc rId="4319" sId="1" odxf="1" dxf="1">
    <nc r="AB225">
      <f>AC225+AD225</f>
    </nc>
    <odxf>
      <font>
        <sz val="12"/>
        <color auto="1"/>
      </font>
    </odxf>
    <ndxf>
      <font>
        <sz val="12"/>
        <color auto="1"/>
      </font>
    </ndxf>
  </rcc>
  <rfmt sheetId="1" sqref="AC225" start="0" length="0">
    <dxf>
      <font>
        <b/>
        <sz val="12"/>
        <color auto="1"/>
      </font>
    </dxf>
  </rfmt>
  <rfmt sheetId="1" sqref="AD225" start="0" length="0">
    <dxf>
      <font>
        <b/>
        <sz val="12"/>
        <color auto="1"/>
      </font>
    </dxf>
  </rfmt>
  <rcc rId="4320" sId="1" odxf="1" dxf="1">
    <nc r="AE225">
      <f>S225+V225+Y225+AB225</f>
    </nc>
    <odxf>
      <font>
        <sz val="12"/>
        <color auto="1"/>
      </font>
    </odxf>
    <ndxf>
      <font>
        <sz val="12"/>
        <color auto="1"/>
      </font>
    </ndxf>
  </rcc>
  <rfmt sheetId="1" sqref="AF225" start="0" length="0">
    <dxf>
      <font>
        <b/>
        <sz val="12"/>
        <color auto="1"/>
      </font>
    </dxf>
  </rfmt>
  <rcc rId="4321" sId="1" odxf="1" dxf="1">
    <nc r="AG225">
      <f>AE225+AF225</f>
    </nc>
    <odxf>
      <font>
        <sz val="12"/>
        <color auto="1"/>
      </font>
    </odxf>
    <ndxf>
      <font>
        <sz val="12"/>
        <color auto="1"/>
      </font>
    </ndxf>
  </rcc>
  <rfmt sheetId="1" sqref="AI225" start="0" length="0">
    <dxf>
      <font>
        <b/>
        <sz val="12"/>
        <color auto="1"/>
      </font>
    </dxf>
  </rfmt>
  <rfmt sheetId="1" sqref="AJ225" start="0" length="0">
    <dxf>
      <font>
        <b/>
        <sz val="12"/>
        <color auto="1"/>
      </font>
      <numFmt numFmtId="3" formatCode="#,##0"/>
      <border outline="0">
        <top/>
      </border>
    </dxf>
  </rfmt>
  <rfmt sheetId="1" sqref="AK225" start="0" length="0">
    <dxf>
      <font>
        <b/>
        <sz val="12"/>
        <color auto="1"/>
      </font>
      <numFmt numFmtId="3" formatCode="#,##0"/>
    </dxf>
  </rfmt>
  <rfmt sheetId="1" sqref="AL225" start="0" length="0">
    <dxf>
      <font>
        <sz val="12"/>
      </font>
    </dxf>
  </rfmt>
  <rfmt sheetId="1" sqref="AM225" start="0" length="0">
    <dxf>
      <font>
        <sz val="11"/>
        <color theme="1"/>
        <name val="Calibri"/>
        <family val="2"/>
        <charset val="238"/>
        <scheme val="minor"/>
      </font>
    </dxf>
  </rfmt>
  <rfmt sheetId="1" sqref="AN225" start="0" length="0">
    <dxf>
      <font>
        <sz val="11"/>
        <color theme="1"/>
        <name val="Calibri"/>
        <family val="2"/>
        <charset val="238"/>
        <scheme val="minor"/>
      </font>
    </dxf>
  </rfmt>
  <rfmt sheetId="1" sqref="AO225" start="0" length="0">
    <dxf>
      <font>
        <sz val="11"/>
        <color theme="1"/>
        <name val="Calibri"/>
        <family val="2"/>
        <charset val="238"/>
        <scheme val="minor"/>
      </font>
    </dxf>
  </rfmt>
  <rfmt sheetId="1" sqref="AP225" start="0" length="0">
    <dxf>
      <font>
        <sz val="11"/>
        <color theme="1"/>
        <name val="Calibri"/>
        <family val="2"/>
        <charset val="238"/>
        <scheme val="minor"/>
      </font>
    </dxf>
  </rfmt>
  <rfmt sheetId="1" sqref="AQ225" start="0" length="0">
    <dxf>
      <font>
        <sz val="11"/>
        <color theme="1"/>
        <name val="Calibri"/>
        <family val="2"/>
        <charset val="238"/>
        <scheme val="minor"/>
      </font>
    </dxf>
  </rfmt>
  <rfmt sheetId="1" sqref="AR225" start="0" length="0">
    <dxf>
      <font>
        <sz val="11"/>
        <color theme="1"/>
        <name val="Calibri"/>
        <family val="2"/>
        <charset val="238"/>
        <scheme val="minor"/>
      </font>
    </dxf>
  </rfmt>
  <rfmt sheetId="1" sqref="AS225" start="0" length="0">
    <dxf>
      <font>
        <sz val="11"/>
        <color theme="1"/>
        <name val="Calibri"/>
        <family val="2"/>
        <charset val="238"/>
        <scheme val="minor"/>
      </font>
    </dxf>
  </rfmt>
  <rfmt sheetId="1" sqref="AT225" start="0" length="0">
    <dxf>
      <font>
        <sz val="11"/>
        <color theme="1"/>
        <name val="Calibri"/>
        <family val="2"/>
        <charset val="238"/>
        <scheme val="minor"/>
      </font>
    </dxf>
  </rfmt>
  <rfmt sheetId="1" sqref="AU225" start="0" length="0">
    <dxf>
      <font>
        <sz val="11"/>
        <color theme="1"/>
        <name val="Calibri"/>
        <family val="2"/>
        <charset val="238"/>
        <scheme val="minor"/>
      </font>
    </dxf>
  </rfmt>
  <rfmt sheetId="1" sqref="AV225" start="0" length="0">
    <dxf>
      <font>
        <sz val="11"/>
        <color theme="1"/>
        <name val="Calibri"/>
        <family val="2"/>
        <charset val="238"/>
        <scheme val="minor"/>
      </font>
    </dxf>
  </rfmt>
  <rfmt sheetId="1" sqref="AW225" start="0" length="0">
    <dxf>
      <font>
        <sz val="11"/>
        <color theme="1"/>
        <name val="Calibri"/>
        <family val="2"/>
        <charset val="238"/>
        <scheme val="minor"/>
      </font>
    </dxf>
  </rfmt>
  <rfmt sheetId="1" sqref="AX225" start="0" length="0">
    <dxf>
      <font>
        <sz val="11"/>
        <color theme="1"/>
        <name val="Calibri"/>
        <family val="2"/>
        <charset val="238"/>
        <scheme val="minor"/>
      </font>
    </dxf>
  </rfmt>
  <rfmt sheetId="1" sqref="AY225" start="0" length="0">
    <dxf>
      <font>
        <sz val="11"/>
        <color theme="1"/>
        <name val="Calibri"/>
        <family val="2"/>
        <charset val="238"/>
        <scheme val="minor"/>
      </font>
    </dxf>
  </rfmt>
  <rfmt sheetId="1" sqref="AZ225" start="0" length="0">
    <dxf>
      <font>
        <sz val="11"/>
        <color theme="1"/>
        <name val="Calibri"/>
        <family val="2"/>
        <charset val="238"/>
        <scheme val="minor"/>
      </font>
    </dxf>
  </rfmt>
  <rfmt sheetId="1" sqref="BA225" start="0" length="0">
    <dxf>
      <font>
        <sz val="11"/>
        <color theme="1"/>
        <name val="Calibri"/>
        <family val="2"/>
        <charset val="238"/>
        <scheme val="minor"/>
      </font>
    </dxf>
  </rfmt>
  <rfmt sheetId="1" sqref="BB225" start="0" length="0">
    <dxf>
      <font>
        <sz val="11"/>
        <color theme="1"/>
        <name val="Calibri"/>
        <family val="2"/>
        <charset val="238"/>
        <scheme val="minor"/>
      </font>
    </dxf>
  </rfmt>
  <rfmt sheetId="1" sqref="BC225" start="0" length="0">
    <dxf>
      <font>
        <sz val="11"/>
        <color theme="1"/>
        <name val="Calibri"/>
        <family val="2"/>
        <charset val="238"/>
        <scheme val="minor"/>
      </font>
    </dxf>
  </rfmt>
  <rfmt sheetId="1" sqref="BD225" start="0" length="0">
    <dxf>
      <font>
        <sz val="11"/>
        <color theme="1"/>
        <name val="Calibri"/>
        <family val="2"/>
        <charset val="238"/>
        <scheme val="minor"/>
      </font>
    </dxf>
  </rfmt>
  <rfmt sheetId="1" sqref="BE225" start="0" length="0">
    <dxf>
      <font>
        <sz val="11"/>
        <color theme="1"/>
        <name val="Calibri"/>
        <family val="2"/>
        <charset val="238"/>
        <scheme val="minor"/>
      </font>
    </dxf>
  </rfmt>
  <rfmt sheetId="1" sqref="BF225" start="0" length="0">
    <dxf>
      <font>
        <sz val="11"/>
        <color theme="1"/>
        <name val="Calibri"/>
        <family val="2"/>
        <charset val="238"/>
        <scheme val="minor"/>
      </font>
    </dxf>
  </rfmt>
  <rfmt sheetId="1" sqref="BG225" start="0" length="0">
    <dxf>
      <font>
        <sz val="11"/>
        <color theme="1"/>
        <name val="Calibri"/>
        <family val="2"/>
        <charset val="238"/>
        <scheme val="minor"/>
      </font>
    </dxf>
  </rfmt>
  <rfmt sheetId="1" sqref="BH225" start="0" length="0">
    <dxf>
      <font>
        <sz val="11"/>
        <color theme="1"/>
        <name val="Calibri"/>
        <family val="2"/>
        <charset val="238"/>
        <scheme val="minor"/>
      </font>
    </dxf>
  </rfmt>
  <rfmt sheetId="1" sqref="BI225" start="0" length="0">
    <dxf>
      <font>
        <sz val="11"/>
        <color theme="1"/>
        <name val="Calibri"/>
        <family val="2"/>
        <charset val="238"/>
        <scheme val="minor"/>
      </font>
    </dxf>
  </rfmt>
  <rfmt sheetId="1" sqref="BJ225" start="0" length="0">
    <dxf>
      <font>
        <sz val="11"/>
        <color theme="1"/>
        <name val="Calibri"/>
        <family val="2"/>
        <charset val="238"/>
        <scheme val="minor"/>
      </font>
    </dxf>
  </rfmt>
  <rfmt sheetId="1" sqref="BK225" start="0" length="0">
    <dxf>
      <font>
        <sz val="11"/>
        <color theme="1"/>
        <name val="Calibri"/>
        <family val="2"/>
        <charset val="238"/>
        <scheme val="minor"/>
      </font>
    </dxf>
  </rfmt>
  <rfmt sheetId="1" sqref="BL225" start="0" length="0">
    <dxf>
      <font>
        <sz val="11"/>
        <color theme="1"/>
        <name val="Calibri"/>
        <family val="2"/>
        <charset val="238"/>
        <scheme val="minor"/>
      </font>
    </dxf>
  </rfmt>
  <rfmt sheetId="1" sqref="BM225" start="0" length="0">
    <dxf>
      <font>
        <sz val="11"/>
        <color theme="1"/>
        <name val="Calibri"/>
        <family val="2"/>
        <charset val="238"/>
        <scheme val="minor"/>
      </font>
    </dxf>
  </rfmt>
  <rfmt sheetId="1" sqref="BN225" start="0" length="0">
    <dxf>
      <font>
        <sz val="11"/>
        <color theme="1"/>
        <name val="Calibri"/>
        <family val="2"/>
        <charset val="238"/>
        <scheme val="minor"/>
      </font>
    </dxf>
  </rfmt>
  <rfmt sheetId="1" sqref="BO225" start="0" length="0">
    <dxf>
      <font>
        <sz val="11"/>
        <color theme="1"/>
        <name val="Calibri"/>
        <family val="2"/>
        <charset val="238"/>
        <scheme val="minor"/>
      </font>
    </dxf>
  </rfmt>
  <rfmt sheetId="1" sqref="BP225" start="0" length="0">
    <dxf>
      <font>
        <sz val="11"/>
        <color theme="1"/>
        <name val="Calibri"/>
        <family val="2"/>
        <charset val="238"/>
        <scheme val="minor"/>
      </font>
    </dxf>
  </rfmt>
  <rfmt sheetId="1" sqref="BQ225" start="0" length="0">
    <dxf>
      <font>
        <sz val="11"/>
        <color theme="1"/>
        <name val="Calibri"/>
        <family val="2"/>
        <charset val="238"/>
        <scheme val="minor"/>
      </font>
    </dxf>
  </rfmt>
  <rfmt sheetId="1" sqref="BR225" start="0" length="0">
    <dxf>
      <font>
        <sz val="11"/>
        <color theme="1"/>
        <name val="Calibri"/>
        <family val="2"/>
        <charset val="238"/>
        <scheme val="minor"/>
      </font>
    </dxf>
  </rfmt>
  <rfmt sheetId="1" sqref="BS225" start="0" length="0">
    <dxf>
      <font>
        <sz val="11"/>
        <color theme="1"/>
        <name val="Calibri"/>
        <family val="2"/>
        <charset val="238"/>
        <scheme val="minor"/>
      </font>
    </dxf>
  </rfmt>
  <rfmt sheetId="1" sqref="BT225" start="0" length="0">
    <dxf>
      <font>
        <sz val="11"/>
        <color theme="1"/>
        <name val="Calibri"/>
        <family val="2"/>
        <charset val="238"/>
        <scheme val="minor"/>
      </font>
    </dxf>
  </rfmt>
  <rfmt sheetId="1" sqref="BU225" start="0" length="0">
    <dxf>
      <font>
        <sz val="11"/>
        <color theme="1"/>
        <name val="Calibri"/>
        <family val="2"/>
        <charset val="238"/>
        <scheme val="minor"/>
      </font>
    </dxf>
  </rfmt>
  <rfmt sheetId="1" sqref="BV225" start="0" length="0">
    <dxf>
      <font>
        <sz val="11"/>
        <color theme="1"/>
        <name val="Calibri"/>
        <family val="2"/>
        <charset val="238"/>
        <scheme val="minor"/>
      </font>
    </dxf>
  </rfmt>
  <rfmt sheetId="1" sqref="BW225" start="0" length="0">
    <dxf>
      <font>
        <sz val="11"/>
        <color theme="1"/>
        <name val="Calibri"/>
        <family val="2"/>
        <charset val="238"/>
        <scheme val="minor"/>
      </font>
    </dxf>
  </rfmt>
  <rfmt sheetId="1" sqref="BX225" start="0" length="0">
    <dxf>
      <font>
        <sz val="11"/>
        <color theme="1"/>
        <name val="Calibri"/>
        <family val="2"/>
        <charset val="238"/>
        <scheme val="minor"/>
      </font>
    </dxf>
  </rfmt>
  <rfmt sheetId="1" sqref="BY225" start="0" length="0">
    <dxf>
      <font>
        <sz val="11"/>
        <color theme="1"/>
        <name val="Calibri"/>
        <family val="2"/>
        <charset val="238"/>
        <scheme val="minor"/>
      </font>
    </dxf>
  </rfmt>
  <rfmt sheetId="1" sqref="BZ225" start="0" length="0">
    <dxf>
      <font>
        <sz val="11"/>
        <color theme="1"/>
        <name val="Calibri"/>
        <family val="2"/>
        <charset val="238"/>
        <scheme val="minor"/>
      </font>
    </dxf>
  </rfmt>
  <rfmt sheetId="1" sqref="CA225" start="0" length="0">
    <dxf>
      <font>
        <sz val="11"/>
        <color theme="1"/>
        <name val="Calibri"/>
        <family val="2"/>
        <charset val="238"/>
        <scheme val="minor"/>
      </font>
    </dxf>
  </rfmt>
  <rfmt sheetId="1" sqref="CB225" start="0" length="0">
    <dxf>
      <font>
        <sz val="11"/>
        <color theme="1"/>
        <name val="Calibri"/>
        <family val="2"/>
        <charset val="238"/>
        <scheme val="minor"/>
      </font>
    </dxf>
  </rfmt>
  <rfmt sheetId="1" sqref="CC225" start="0" length="0">
    <dxf>
      <font>
        <sz val="11"/>
        <color theme="1"/>
        <name val="Calibri"/>
        <family val="2"/>
        <charset val="238"/>
        <scheme val="minor"/>
      </font>
    </dxf>
  </rfmt>
  <rfmt sheetId="1" sqref="CD225" start="0" length="0">
    <dxf>
      <font>
        <sz val="11"/>
        <color theme="1"/>
        <name val="Calibri"/>
        <family val="2"/>
        <charset val="238"/>
        <scheme val="minor"/>
      </font>
    </dxf>
  </rfmt>
  <rfmt sheetId="1" sqref="CE225" start="0" length="0">
    <dxf>
      <font>
        <sz val="11"/>
        <color theme="1"/>
        <name val="Calibri"/>
        <family val="2"/>
        <charset val="238"/>
        <scheme val="minor"/>
      </font>
    </dxf>
  </rfmt>
  <rfmt sheetId="1" sqref="CF225" start="0" length="0">
    <dxf>
      <font>
        <sz val="11"/>
        <color theme="1"/>
        <name val="Calibri"/>
        <family val="2"/>
        <charset val="238"/>
        <scheme val="minor"/>
      </font>
    </dxf>
  </rfmt>
  <rfmt sheetId="1" sqref="CG225" start="0" length="0">
    <dxf>
      <font>
        <sz val="11"/>
        <color theme="1"/>
        <name val="Calibri"/>
        <family val="2"/>
        <charset val="238"/>
        <scheme val="minor"/>
      </font>
    </dxf>
  </rfmt>
  <rfmt sheetId="1" sqref="CH225" start="0" length="0">
    <dxf>
      <font>
        <sz val="11"/>
        <color theme="1"/>
        <name val="Calibri"/>
        <family val="2"/>
        <charset val="238"/>
        <scheme val="minor"/>
      </font>
    </dxf>
  </rfmt>
  <rfmt sheetId="1" sqref="CI225" start="0" length="0">
    <dxf>
      <font>
        <sz val="11"/>
        <color theme="1"/>
        <name val="Calibri"/>
        <family val="2"/>
        <charset val="238"/>
        <scheme val="minor"/>
      </font>
    </dxf>
  </rfmt>
  <rfmt sheetId="1" sqref="CJ225" start="0" length="0">
    <dxf>
      <font>
        <sz val="11"/>
        <color theme="1"/>
        <name val="Calibri"/>
        <family val="2"/>
        <charset val="238"/>
        <scheme val="minor"/>
      </font>
    </dxf>
  </rfmt>
  <rfmt sheetId="1" sqref="CK225" start="0" length="0">
    <dxf>
      <font>
        <sz val="11"/>
        <color theme="1"/>
        <name val="Calibri"/>
        <family val="2"/>
        <charset val="238"/>
        <scheme val="minor"/>
      </font>
    </dxf>
  </rfmt>
  <rfmt sheetId="1" sqref="CL225" start="0" length="0">
    <dxf>
      <font>
        <sz val="11"/>
        <color theme="1"/>
        <name val="Calibri"/>
        <family val="2"/>
        <charset val="238"/>
        <scheme val="minor"/>
      </font>
    </dxf>
  </rfmt>
  <rfmt sheetId="1" sqref="CM225" start="0" length="0">
    <dxf>
      <font>
        <sz val="11"/>
        <color theme="1"/>
        <name val="Calibri"/>
        <family val="2"/>
        <charset val="238"/>
        <scheme val="minor"/>
      </font>
    </dxf>
  </rfmt>
  <rfmt sheetId="1" sqref="CN225" start="0" length="0">
    <dxf>
      <font>
        <sz val="11"/>
        <color theme="1"/>
        <name val="Calibri"/>
        <family val="2"/>
        <charset val="238"/>
        <scheme val="minor"/>
      </font>
    </dxf>
  </rfmt>
  <rfmt sheetId="1" sqref="CO225" start="0" length="0">
    <dxf>
      <font>
        <sz val="11"/>
        <color theme="1"/>
        <name val="Calibri"/>
        <family val="2"/>
        <charset val="238"/>
        <scheme val="minor"/>
      </font>
    </dxf>
  </rfmt>
  <rfmt sheetId="1" sqref="CP225" start="0" length="0">
    <dxf>
      <font>
        <sz val="11"/>
        <color theme="1"/>
        <name val="Calibri"/>
        <family val="2"/>
        <charset val="238"/>
        <scheme val="minor"/>
      </font>
    </dxf>
  </rfmt>
  <rfmt sheetId="1" sqref="CQ225" start="0" length="0">
    <dxf>
      <font>
        <sz val="11"/>
        <color theme="1"/>
        <name val="Calibri"/>
        <family val="2"/>
        <charset val="238"/>
        <scheme val="minor"/>
      </font>
    </dxf>
  </rfmt>
  <rfmt sheetId="1" sqref="CR225" start="0" length="0">
    <dxf>
      <font>
        <sz val="11"/>
        <color theme="1"/>
        <name val="Calibri"/>
        <family val="2"/>
        <charset val="238"/>
        <scheme val="minor"/>
      </font>
    </dxf>
  </rfmt>
  <rfmt sheetId="1" sqref="CS225" start="0" length="0">
    <dxf>
      <font>
        <sz val="11"/>
        <color theme="1"/>
        <name val="Calibri"/>
        <family val="2"/>
        <charset val="238"/>
        <scheme val="minor"/>
      </font>
    </dxf>
  </rfmt>
  <rfmt sheetId="1" sqref="CT225" start="0" length="0">
    <dxf>
      <font>
        <sz val="11"/>
        <color theme="1"/>
        <name val="Calibri"/>
        <family val="2"/>
        <charset val="238"/>
        <scheme val="minor"/>
      </font>
    </dxf>
  </rfmt>
  <rfmt sheetId="1" sqref="CU225" start="0" length="0">
    <dxf>
      <font>
        <sz val="11"/>
        <color theme="1"/>
        <name val="Calibri"/>
        <family val="2"/>
        <charset val="238"/>
        <scheme val="minor"/>
      </font>
    </dxf>
  </rfmt>
  <rfmt sheetId="1" sqref="CV225" start="0" length="0">
    <dxf>
      <font>
        <sz val="11"/>
        <color theme="1"/>
        <name val="Calibri"/>
        <family val="2"/>
        <charset val="238"/>
        <scheme val="minor"/>
      </font>
    </dxf>
  </rfmt>
  <rfmt sheetId="1" sqref="CW225" start="0" length="0">
    <dxf>
      <font>
        <sz val="11"/>
        <color theme="1"/>
        <name val="Calibri"/>
        <family val="2"/>
        <charset val="238"/>
        <scheme val="minor"/>
      </font>
    </dxf>
  </rfmt>
  <rfmt sheetId="1" sqref="CX225" start="0" length="0">
    <dxf>
      <font>
        <sz val="11"/>
        <color theme="1"/>
        <name val="Calibri"/>
        <family val="2"/>
        <charset val="238"/>
        <scheme val="minor"/>
      </font>
    </dxf>
  </rfmt>
  <rfmt sheetId="1" sqref="CY225" start="0" length="0">
    <dxf>
      <font>
        <sz val="11"/>
        <color theme="1"/>
        <name val="Calibri"/>
        <family val="2"/>
        <charset val="238"/>
        <scheme val="minor"/>
      </font>
    </dxf>
  </rfmt>
  <rfmt sheetId="1" sqref="CZ225" start="0" length="0">
    <dxf>
      <font>
        <sz val="11"/>
        <color theme="1"/>
        <name val="Calibri"/>
        <family val="2"/>
        <charset val="238"/>
        <scheme val="minor"/>
      </font>
    </dxf>
  </rfmt>
  <rfmt sheetId="1" sqref="DA225" start="0" length="0">
    <dxf>
      <font>
        <sz val="11"/>
        <color theme="1"/>
        <name val="Calibri"/>
        <family val="2"/>
        <charset val="238"/>
        <scheme val="minor"/>
      </font>
    </dxf>
  </rfmt>
  <rfmt sheetId="1" sqref="DB225" start="0" length="0">
    <dxf>
      <font>
        <sz val="11"/>
        <color theme="1"/>
        <name val="Calibri"/>
        <family val="2"/>
        <charset val="238"/>
        <scheme val="minor"/>
      </font>
    </dxf>
  </rfmt>
  <rfmt sheetId="1" sqref="DC225" start="0" length="0">
    <dxf>
      <font>
        <sz val="11"/>
        <color theme="1"/>
        <name val="Calibri"/>
        <family val="2"/>
        <charset val="238"/>
        <scheme val="minor"/>
      </font>
    </dxf>
  </rfmt>
  <rfmt sheetId="1" sqref="DD225" start="0" length="0">
    <dxf>
      <font>
        <sz val="11"/>
        <color theme="1"/>
        <name val="Calibri"/>
        <family val="2"/>
        <charset val="238"/>
        <scheme val="minor"/>
      </font>
    </dxf>
  </rfmt>
  <rfmt sheetId="1" sqref="DE225" start="0" length="0">
    <dxf>
      <font>
        <sz val="11"/>
        <color theme="1"/>
        <name val="Calibri"/>
        <family val="2"/>
        <charset val="238"/>
        <scheme val="minor"/>
      </font>
    </dxf>
  </rfmt>
  <rfmt sheetId="1" sqref="DF225" start="0" length="0">
    <dxf>
      <font>
        <sz val="11"/>
        <color theme="1"/>
        <name val="Calibri"/>
        <family val="2"/>
        <charset val="238"/>
        <scheme val="minor"/>
      </font>
    </dxf>
  </rfmt>
  <rfmt sheetId="1" sqref="DG225" start="0" length="0">
    <dxf>
      <font>
        <sz val="11"/>
        <color theme="1"/>
        <name val="Calibri"/>
        <family val="2"/>
        <charset val="238"/>
        <scheme val="minor"/>
      </font>
    </dxf>
  </rfmt>
  <rfmt sheetId="1" sqref="A225:XFD225" start="0" length="0">
    <dxf>
      <font>
        <sz val="11"/>
        <color theme="1"/>
        <name val="Calibri"/>
        <family val="2"/>
        <charset val="238"/>
        <scheme val="minor"/>
      </font>
    </dxf>
  </rfmt>
  <rrc rId="4322" sId="1" ref="A238:XFD238" action="insertRow">
    <undo index="65535" exp="area" ref3D="1" dr="$H$1:$N$1048576" dn="Z_65B035E3_87FA_46C5_996E_864F2C8D0EBC_.wvu.Cols" sId="1"/>
  </rrc>
  <rrc rId="4323" sId="1" ref="A238:XFD238" action="insertRow">
    <undo index="65535" exp="area" ref3D="1" dr="$H$1:$N$1048576" dn="Z_65B035E3_87FA_46C5_996E_864F2C8D0EBC_.wvu.Cols" sId="1"/>
  </rrc>
  <rrc rId="4324" sId="1" ref="A238:XFD238" action="insertRow">
    <undo index="65535" exp="area" ref3D="1" dr="$H$1:$N$1048576" dn="Z_65B035E3_87FA_46C5_996E_864F2C8D0EBC_.wvu.Cols" sId="1"/>
  </rrc>
  <rcc rId="4325" sId="1">
    <nc r="M238">
      <f>S238/AE238*100</f>
    </nc>
  </rcc>
  <rcc rId="4326" sId="1">
    <nc r="S238">
      <f>T238+U238</f>
    </nc>
  </rcc>
  <rcc rId="4327" sId="1">
    <nc r="V238">
      <f>W238+X238</f>
    </nc>
  </rcc>
  <rcc rId="4328" sId="1">
    <nc r="Y238">
      <f>Z238+AA238</f>
    </nc>
  </rcc>
  <rcc rId="4329" sId="1">
    <nc r="AB238">
      <f>AC238+AD238</f>
    </nc>
  </rcc>
  <rcc rId="4330" sId="1">
    <nc r="AE238">
      <f>S238+V238+Y238+AB238</f>
    </nc>
  </rcc>
  <rcc rId="4331" sId="1">
    <nc r="AG238">
      <f>AE238+AF238</f>
    </nc>
  </rcc>
  <rcc rId="4332" sId="1">
    <nc r="M239">
      <f>S239/AE239*100</f>
    </nc>
  </rcc>
  <rcc rId="4333" sId="1">
    <nc r="S239">
      <f>T239+U239</f>
    </nc>
  </rcc>
  <rcc rId="4334" sId="1">
    <nc r="V239">
      <f>W239+X239</f>
    </nc>
  </rcc>
  <rcc rId="4335" sId="1">
    <nc r="Y239">
      <f>Z239+AA239</f>
    </nc>
  </rcc>
  <rcc rId="4336" sId="1">
    <nc r="AB239">
      <f>AC239+AD239</f>
    </nc>
  </rcc>
  <rcc rId="4337" sId="1">
    <nc r="AE239">
      <f>S239+V239+Y239+AB239</f>
    </nc>
  </rcc>
  <rcc rId="4338" sId="1">
    <nc r="AG239">
      <f>AE239+AF239</f>
    </nc>
  </rcc>
  <rcc rId="4339" sId="1">
    <nc r="M240">
      <f>S240/AE240*100</f>
    </nc>
  </rcc>
  <rcc rId="4340" sId="1">
    <nc r="S240">
      <f>T240+U240</f>
    </nc>
  </rcc>
  <rcc rId="4341" sId="1">
    <nc r="V240">
      <f>W240+X240</f>
    </nc>
  </rcc>
  <rcc rId="4342" sId="1">
    <nc r="Y240">
      <f>Z240+AA240</f>
    </nc>
  </rcc>
  <rcc rId="4343" sId="1">
    <nc r="AB240">
      <f>AC240+AD240</f>
    </nc>
  </rcc>
  <rcc rId="4344" sId="1">
    <nc r="AE240">
      <f>S240+V240+Y240+AB240</f>
    </nc>
  </rcc>
  <rcc rId="4345" sId="1">
    <nc r="AG240">
      <f>AE240+AF240</f>
    </nc>
  </rcc>
</revisions>
</file>

<file path=xl/revisions/revisionLog2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46" sId="1" numFmtId="19">
    <oc r="K144">
      <v>43431</v>
    </oc>
    <nc r="K144">
      <v>43432</v>
    </nc>
  </rcc>
  <rcc rId="4347" sId="1" numFmtId="19">
    <oc r="L144">
      <v>44282</v>
    </oc>
    <nc r="L144">
      <v>44283</v>
    </nc>
  </rcc>
</revisions>
</file>

<file path=xl/revisions/revisionLog2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348" sId="1" ref="A26:XFD26" action="insertRow">
    <undo index="65535" exp="area" ref3D="1" dr="$H$1:$N$1048576" dn="Z_65B035E3_87FA_46C5_996E_864F2C8D0EBC_.wvu.Cols" sId="1"/>
  </rrc>
  <rrc rId="4349" sId="1" ref="A26:XFD26" action="insertRow">
    <undo index="65535" exp="area" ref3D="1" dr="$H$1:$N$1048576" dn="Z_65B035E3_87FA_46C5_996E_864F2C8D0EBC_.wvu.Cols" sId="1"/>
  </rrc>
  <rcc rId="4350" sId="1">
    <nc r="M26">
      <f>S26/AE26*100</f>
    </nc>
  </rcc>
  <rcc rId="4351" sId="1">
    <nc r="M27">
      <f>S27/AE27*100</f>
    </nc>
  </rcc>
</revisions>
</file>

<file path=xl/revisions/revisionLog2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52" sId="1">
    <nc r="A75">
      <v>7</v>
    </nc>
  </rcc>
  <rcc rId="4353" sId="1">
    <nc r="B75">
      <v>126372</v>
    </nc>
  </rcc>
  <rcc rId="4354" sId="1">
    <nc r="C75">
      <v>10</v>
    </nc>
  </rcc>
  <rcc rId="4355" sId="1">
    <nc r="D75" t="inlineStr">
      <is>
        <t>ET</t>
      </is>
    </nc>
  </rcc>
  <rcc rId="4356" sId="1">
    <nc r="E75" t="inlineStr">
      <is>
        <t>AP 2/11i/2.1</t>
      </is>
    </nc>
  </rcc>
  <rcc rId="4357" sId="1">
    <nc r="F75" t="inlineStr">
      <is>
        <t>CP10 more/2018</t>
      </is>
    </nc>
  </rcc>
  <rcv guid="{36624B2D-80F9-4F79-AC4A-B3547C36F23F}" action="delete"/>
  <rdn rId="0" localSheetId="1" customView="1" name="Z_36624B2D_80F9_4F79_AC4A_B3547C36F23F_.wvu.PrintArea" hidden="1" oldHidden="1">
    <formula>Sheet1!$A$1:$AL$516</formula>
    <oldFormula>Sheet1!$A$1:$AL$516</oldFormula>
  </rdn>
  <rdn rId="0" localSheetId="1" customView="1" name="Z_36624B2D_80F9_4F79_AC4A_B3547C36F23F_.wvu.FilterData" hidden="1" oldHidden="1">
    <formula>Sheet1!$A$1:$DG$492</formula>
    <oldFormula>Sheet1!$A$1:$DG$492</oldFormula>
  </rdn>
  <rcv guid="{36624B2D-80F9-4F79-AC4A-B3547C36F23F}" action="add"/>
</revisions>
</file>

<file path=xl/revisions/revisionLog2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0" sId="1">
    <nc r="G75" t="inlineStr">
      <is>
        <t>ePS2 - Servicii online pentru cetaþeni</t>
      </is>
    </nc>
  </rcc>
  <rcc rId="4361" sId="1">
    <nc r="H75" t="inlineStr">
      <is>
        <t>Sector 2 București</t>
      </is>
    </nc>
  </rcc>
</revisions>
</file>

<file path=xl/revisions/revisionLog2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2" sId="1" odxf="1" dxf="1">
    <nc r="I75" t="inlineStr">
      <is>
        <t>n.a.</t>
      </is>
    </nc>
    <odxf/>
    <ndxf/>
  </rcc>
</revisions>
</file>

<file path=xl/revisions/revisionLog2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3" sId="1">
    <nc r="J75" t="inlineStr">
      <is>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is>
    </nc>
  </rcc>
</revisions>
</file>

<file path=xl/revisions/revisionLog2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4" sId="1" numFmtId="19">
    <nc r="K75">
      <v>43445</v>
    </nc>
  </rcc>
</revisions>
</file>

<file path=xl/revisions/revisionLog2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5" sId="1" numFmtId="19">
    <nc r="L75">
      <v>44541</v>
    </nc>
  </rcc>
  <rcc rId="4366" sId="1">
    <nc r="M75">
      <f>S75/AE75*100</f>
    </nc>
  </rcc>
</revisions>
</file>

<file path=xl/revisions/revisionLog2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7" sId="1" numFmtId="4">
    <nc r="U75">
      <v>2932376.8</v>
    </nc>
  </rcc>
  <rcc rId="4368" sId="1" numFmtId="4">
    <nc r="T75">
      <v>0</v>
    </nc>
  </rcc>
</revisions>
</file>

<file path=xl/revisions/revisionLog2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9" sId="1" numFmtId="4">
    <nc r="X75">
      <v>659784.78</v>
    </nc>
  </rcc>
  <rcc rId="4370" sId="1" numFmtId="4">
    <nc r="W75">
      <v>0</v>
    </nc>
  </rcc>
</revisions>
</file>

<file path=xl/revisions/revisionLog2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1" sId="1">
    <nc r="N75">
      <v>8</v>
    </nc>
  </rcc>
  <rcc rId="4372" sId="1">
    <nc r="O75" t="inlineStr">
      <is>
        <t>București</t>
      </is>
    </nc>
  </rcc>
  <rcc rId="4373" sId="1">
    <nc r="P75" t="inlineStr">
      <is>
        <t>București</t>
      </is>
    </nc>
  </rcc>
  <rcc rId="4374" sId="1">
    <nc r="Q75" t="inlineStr">
      <is>
        <t>APL</t>
      </is>
    </nc>
  </rcc>
  <rcc rId="4375" sId="1">
    <nc r="R75" t="inlineStr">
      <is>
        <t>119 - Investiții în capacitatea instituțională și în eficiența administrațiilor și a serviciilor publice la nivel național, regional și local, în perspectiva realizării de reforme, a unei mai bune legiferări și a bunei guvernanțe</t>
      </is>
    </nc>
  </rcc>
  <rcv guid="{36624B2D-80F9-4F79-AC4A-B3547C36F23F}" action="delete"/>
  <rdn rId="0" localSheetId="1" customView="1" name="Z_36624B2D_80F9_4F79_AC4A_B3547C36F23F_.wvu.PrintArea" hidden="1" oldHidden="1">
    <formula>Sheet1!$A$1:$AL$516</formula>
    <oldFormula>Sheet1!$A$1:$AL$516</oldFormula>
  </rdn>
  <rdn rId="0" localSheetId="1" customView="1" name="Z_36624B2D_80F9_4F79_AC4A_B3547C36F23F_.wvu.FilterData" hidden="1" oldHidden="1">
    <formula>Sheet1!$A$1:$DG$492</formula>
    <oldFormula>Sheet1!$A$1:$DG$492</oldFormula>
  </rdn>
  <rcv guid="{36624B2D-80F9-4F79-AC4A-B3547C36F23F}" action="add"/>
</revisions>
</file>

<file path=xl/revisions/revisionLog2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8" sId="1" numFmtId="4">
    <nc r="AA75">
      <v>73309.42</v>
    </nc>
  </rcc>
  <rcc rId="4379" sId="1" numFmtId="4">
    <nc r="Z75">
      <v>0</v>
    </nc>
  </rcc>
  <rcc rId="4380" sId="1" odxf="1" s="1" dxf="1" numFmtId="4">
    <nc r="AF75">
      <v>127687</v>
    </nc>
    <ndxf>
      <font>
        <b val="0"/>
        <sz val="12"/>
        <color auto="1"/>
        <name val="Calibri"/>
        <family val="2"/>
        <charset val="238"/>
        <scheme val="minor"/>
      </font>
      <numFmt numFmtId="165" formatCode="#,##0.00_ ;\-#,##0.00\ "/>
      <fill>
        <patternFill patternType="solid">
          <bgColor theme="0"/>
        </patternFill>
      </fill>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92" sId="1" ref="AL1:AL1048576" action="deleteCol">
    <rfmt sheetId="1" xfDxf="1" sqref="AL1:AL1048576" start="0" length="0"/>
    <rfmt sheetId="1" sqref="AL15" start="0" length="0">
      <dxf>
        <font>
          <sz val="11"/>
          <color theme="1"/>
          <name val="Calibri"/>
          <family val="2"/>
          <charset val="238"/>
          <scheme val="minor"/>
        </font>
      </dxf>
    </rfmt>
  </rrc>
  <rrc rId="5393"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94"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95"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96"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97"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98"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399"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0"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1"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2"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3"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4"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5"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6"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7"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8"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09"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0"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1"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2"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3"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4"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5"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6"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7"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8"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19"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0"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1"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2"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3"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4"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5"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6"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7"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8"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29"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0"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1"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2"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3"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4"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5"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6"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7"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8"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39"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0"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1"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2"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3"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4" sId="1" ref="AL1:AL1048576" action="deleteCol">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5" sId="1" ref="AL1:AL1048576" action="deleteCol">
    <undo index="65535" exp="area" ref3D="1" dr="$A$1:$AL$300" dn="Z_C90ECED7_D145_417E_BB55_4FC7FD4BF46C_.wvu.FilterData" sId="1"/>
    <undo index="65535" exp="area" ref3D="1" dr="$A$1:$AL$309" dn="Z_DB51BB9F_5710_40B0_80E7_39B059BFD11D_.wvu.FilterData" sId="1"/>
    <undo index="65535" exp="area" ref3D="1" dr="$A$6:$AL$309" dn="Z_DB41C7D7_14F0_4834_A7BD_0F1115A89C8E_.wvu.FilterData" sId="1"/>
    <undo index="65535" exp="area" ref3D="1" dr="$A$6:$AL$309" dn="Z_EEA37434_2D22_478B_B49F_C3E8CD4AC2E1_.wvu.FilterData" sId="1"/>
    <undo index="65535" exp="area" ref3D="1" dr="$A$7:$AL$309" dn="Z_E875C76B_3648_4C9A_A6B2_C3654837AAAC_.wvu.FilterData" sId="1"/>
    <undo index="65535" exp="area" ref3D="1" dr="$A$1:$AL$309" dn="Z_FE50EAC0_52A5_4C33_B973_65E93D03D3EA_.wvu.FilterData" sId="1"/>
    <undo index="65535" exp="area" ref3D="1" dr="$A$6:$AL$309" dn="Z_D56F5ED6_74F2_4AA3_9A98_EE5750FE63AF_.wvu.FilterData" sId="1"/>
    <undo index="65535" exp="area" ref3D="1" dr="$A$1:$AL$309" dn="Z_EA64E7D7_BA48_4965_B650_778AE412FE0C_.wvu.FilterData" sId="1"/>
    <undo index="65535" exp="area" ref3D="1" dr="$A$1:$AL$300" dn="Z_6B2EC822_DCDB_4711_A946_1038FC40FACE_.wvu.FilterData" sId="1"/>
    <undo index="65535" exp="area" ref3D="1" dr="$A$1:$AL$309" dn="Z_5AAA4DFE_88B1_4674_95ED_5FCD7A50BC22_.wvu.FilterData" sId="1"/>
    <undo index="65535" exp="area" ref3D="1" dr="$A$1:$AL$309" dn="Z_747340EB_2B31_46D2_ACDE_4FA91E2B50F6_.wvu.FilterData" sId="1"/>
    <undo index="65535" exp="area" ref3D="1" dr="$A$6:$AL$309" dn="Z_65B035E3_87FA_46C5_996E_864F2C8D0EBC_.wvu.FilterData" sId="1"/>
    <undo index="65535" exp="area" ref3D="1" dr="$A$1:$AL$300" dn="Z_6408B19F_539D_4190_A77D_CCE77E163803_.wvu.FilterData" sId="1"/>
    <undo index="65535" exp="area" ref3D="1" dr="$A$6:$AL$213" dn="Z_BDA3804A_96FA_4D9F_AFED_695788A754E9_.wvu.FilterData" sId="1"/>
    <undo index="65535" exp="area" ref3D="1" dr="$A$6:$AL$309" dn="Z_B31B819C_CFEB_4B80_9AED_AC603C39BE78_.wvu.FilterData" sId="1"/>
    <undo index="65535" exp="area" ref3D="1" dr="$A$1:$AL$309" dn="Z_BBF2EF6C_D4AD_46E1_803F_582F4D45F852_.wvu.FilterData" sId="1"/>
    <undo index="65535" exp="area" ref3D="1" dr="$A$7:$AL$309" dn="Z_B5BED753_4D8C_498E_8AE1_A08F7C0956F7_.wvu.FilterData" sId="1"/>
    <undo index="65535" exp="area" ref3D="1" dr="$A$6:$AL$300" dn="Z_7A12EF56_0E17_493A_8E1E_6DFC6553C116_.wvu.FilterData" sId="1"/>
    <undo index="65535" exp="area" ref3D="1" dr="$A$7:$AL$309" dn="Z_7C1B4D6D_D666_48DD_AB17_E00791B6F0B6_.wvu.FilterData" sId="1"/>
    <undo index="65535" exp="area" ref3D="1" dr="$A$1:$AL$309" dn="Z_8EDB8BF9_8BBB_4EEE_B4F0_C5928D0746DD_.wvu.FilterData" sId="1"/>
    <undo index="65535" exp="area" ref3D="1" dr="$A$6:$AL$6" dn="Z_B407928D_3938_4D05_B2B2_40B4F21D0436_.wvu.FilterData" sId="1"/>
    <undo index="65535" exp="area" ref3D="1" dr="$A$1:$AL$309" dn="Z_A5B1481C_EF26_486A_984F_85CDDC2FD94F_.wvu.FilterData" sId="1"/>
    <undo index="65535" exp="area" ref3D="1" dr="$A$1:$AL$300" dn="Z_9DE067B2_E801_456D_B5D0_CD5646CA5948_.wvu.FilterData" sId="1"/>
    <undo index="65535" exp="area" ref3D="1" dr="$A$1:$AL$300" dn="Z_91251A9B_6CF6_49E6_857D_BA6C728D7C53_.wvu.FilterData" sId="1"/>
    <undo index="65535" exp="area" ref3D="1" dr="$A$6:$AL$213" dn="Z_5789AB6A_B04B_4240_920E_89274E9F5C82_.wvu.FilterData" sId="1"/>
    <undo index="65535" exp="area" ref3D="1" dr="$A$1:$AL$300" dn="Z_AE8F3F1B_FDCB_45A5_9CC8_53B4E3A0445E_.wvu.FilterData" sId="1"/>
    <undo index="65535" exp="area" ref3D="1" dr="$A$1:$AL$309" dn="Z_AD1D8E66_18A9_4CB7_BBE4_02F7E757257F_.wvu.FilterData" sId="1"/>
    <undo index="65535" exp="area" ref3D="1" dr="$A$1:$AL$300" dn="Z_3F70E84F_60E2_4042_91AA_EFB3B23DDDDF_.wvu.FilterData" sId="1"/>
    <undo index="65535" exp="area" ref3D="1" dr="$A$6:$AL$300" dn="Z_25084D9D_9C92_4823_A653_D1AEC60737AD_.wvu.FilterData" sId="1"/>
    <undo index="65535" exp="area" ref3D="1" dr="$A$6:$AL$300" dn="Z_22D79F88_81A2_49FE_923A_13405540BBB2_.wvu.FilterData" sId="1"/>
    <undo index="65535" exp="area" ref3D="1" dr="$A$7:$AL$309" dn="Z_340EDCDE_FAE5_4319_AEAD_F8264DCA5D27_.wvu.FilterData" sId="1"/>
    <undo index="65535" exp="area" ref3D="1" dr="$A$1:$AL$300" dn="Z_297CB86E_F816_4839_BE0B_A075145D0E50_.wvu.FilterData" sId="1"/>
    <undo index="65535" exp="area" ref3D="1" dr="$A$1:$AL$300" dn="Z_1278E668_633E_4AB5_BA11_904BA4B2301D_.wvu.FilterData" sId="1"/>
    <undo index="65535" exp="area" ref3D="1" dr="$A$6:$AL$300" dn="Z_0D4E932E_8E85_4001_9304_AAB4DBAD8A65_.wvu.FilterData" sId="1"/>
    <undo index="65535" exp="area" ref3D="1" dr="$A$1:$AL$300" dn="Z_122B486E_8EE5_41FD_B958_74B116FA5D23_.wvu.FilterData" sId="1"/>
    <undo index="65535" exp="area" ref3D="1" dr="$A$6:$AL$300" dn="Z_497C7126_2491_461C_AFC3_03C2E163F15C_.wvu.FilterData" sId="1"/>
    <undo index="65535" exp="area" ref3D="1" dr="$A$1:$AL$309" dn="Z_36624B2D_80F9_4F79_AC4A_B3547C36F23F_.wvu.FilterData" sId="1"/>
    <undo index="65535" exp="area" ref3D="1" dr="$A$1:$AL$309" dn="Z_2C296388_EDB5_4F1F_B0F4_90EC07CCD947_.wvu.FilterData" sId="1"/>
    <undo index="65535" exp="area" ref3D="1" dr="$A$7:$AL$309" dn="Z_2A657C48_B241_4C19_9A74_98ECFC665F2A_.wvu.FilterData" sId="1"/>
    <rfmt sheetId="1" xfDxf="1" sqref="AL1:AL1048576" start="0" length="0"/>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6"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7"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8"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49"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0"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1"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2"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3"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4"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5"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6"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7"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8"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59"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0"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1"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2"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3"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4"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5"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6"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7"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8"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rc rId="5469" sId="1" ref="AL1:AL1048576" action="deleteCol">
    <rfmt sheetId="1" xfDxf="1" sqref="AL1:AL1048576" start="0" length="0"/>
    <rfmt sheetId="1" sqref="AL5" start="0" length="0">
      <dxf>
        <fill>
          <patternFill patternType="solid">
            <bgColor theme="9" tint="0.79998168889431442"/>
          </patternFill>
        </fill>
      </dxf>
    </rfmt>
    <rfmt sheetId="1" sqref="AL15" start="0" length="0">
      <dxf>
        <font>
          <sz val="11"/>
          <color theme="1"/>
          <name val="Calibri"/>
          <family val="2"/>
          <charset val="238"/>
          <scheme val="minor"/>
        </font>
      </dxf>
    </rfmt>
    <rfmt sheetId="1" sqref="AL25" start="0" length="0">
      <dxf>
        <font>
          <sz val="12"/>
          <color theme="1"/>
          <name val="Calibri"/>
          <family val="2"/>
          <charset val="238"/>
          <scheme val="minor"/>
        </font>
        <alignment horizontal="left" vertical="center"/>
      </dxf>
    </rfmt>
    <rfmt sheetId="1" sqref="AL35" start="0" length="0">
      <dxf>
        <font>
          <sz val="11"/>
          <color theme="1"/>
          <name val="Calibri"/>
          <family val="2"/>
          <charset val="238"/>
          <scheme val="minor"/>
        </font>
      </dxf>
    </rfmt>
    <rfmt sheetId="1" sqref="AL36" start="0" length="0">
      <dxf>
        <font>
          <sz val="11"/>
          <color theme="1"/>
          <name val="Calibri"/>
          <family val="2"/>
          <charset val="238"/>
          <scheme val="minor"/>
        </font>
      </dxf>
    </rfmt>
    <rfmt sheetId="1" sqref="AL59" start="0" length="0">
      <dxf>
        <font>
          <sz val="12"/>
          <color theme="1"/>
          <name val="Calibri"/>
          <family val="2"/>
          <charset val="238"/>
          <scheme val="minor"/>
        </font>
        <alignment horizontal="left" vertical="center"/>
      </dxf>
    </rfmt>
    <rfmt sheetId="1" sqref="AL61" start="0" length="0">
      <dxf>
        <font>
          <sz val="12"/>
          <color theme="1"/>
          <name val="Calibri"/>
          <family val="2"/>
          <charset val="238"/>
          <scheme val="minor"/>
        </font>
      </dxf>
    </rfmt>
    <rfmt sheetId="1" sqref="AL63" start="0" length="0">
      <dxf>
        <font>
          <sz val="11"/>
          <color theme="1"/>
          <name val="Calibri"/>
          <family val="2"/>
          <charset val="238"/>
          <scheme val="minor"/>
        </font>
      </dxf>
    </rfmt>
    <rfmt sheetId="1" sqref="AL66" start="0" length="0">
      <dxf>
        <numFmt numFmtId="4" formatCode="#,##0.00"/>
      </dxf>
    </rfmt>
    <rfmt sheetId="1" sqref="AL68" start="0" length="0">
      <dxf>
        <font>
          <sz val="11"/>
          <color theme="1"/>
          <name val="Calibri"/>
          <family val="2"/>
          <charset val="238"/>
          <scheme val="minor"/>
        </font>
      </dxf>
    </rfmt>
    <rfmt sheetId="1" sqref="AL85" start="0" length="0">
      <dxf>
        <fill>
          <patternFill patternType="solid">
            <bgColor theme="5" tint="0.39997558519241921"/>
          </patternFill>
        </fill>
      </dxf>
    </rfmt>
    <rfmt sheetId="1" sqref="AL90" start="0" length="0">
      <dxf>
        <alignment vertical="top" wrapText="1"/>
      </dxf>
    </rfmt>
    <rfmt sheetId="1" sqref="AL96" start="0" length="0">
      <dxf>
        <font>
          <sz val="12"/>
          <color theme="1"/>
          <name val="Calibri"/>
          <family val="2"/>
          <charset val="238"/>
          <scheme val="minor"/>
        </font>
        <alignment horizontal="left" vertical="center"/>
      </dxf>
    </rfmt>
    <rfmt sheetId="1" sqref="AL97" start="0" length="0">
      <dxf>
        <font>
          <sz val="12"/>
          <color auto="1"/>
          <name val="Calibri"/>
          <family val="2"/>
          <charset val="238"/>
          <scheme val="minor"/>
        </font>
        <alignment horizontal="left" vertical="center"/>
      </dxf>
    </rfmt>
    <rfmt sheetId="1" sqref="AL98" start="0" length="0">
      <dxf>
        <font>
          <sz val="11"/>
          <color theme="1"/>
          <name val="Calibri"/>
          <family val="2"/>
          <charset val="238"/>
          <scheme val="minor"/>
        </font>
      </dxf>
    </rfmt>
    <rfmt sheetId="1" sqref="AL99" start="0" length="0">
      <dxf>
        <font>
          <sz val="11"/>
          <color theme="1"/>
          <name val="Calibri"/>
          <family val="2"/>
          <charset val="238"/>
          <scheme val="minor"/>
        </font>
      </dxf>
    </rfmt>
    <rfmt sheetId="1" sqref="AL108" start="0" length="0">
      <dxf>
        <font>
          <sz val="11"/>
          <color theme="1"/>
          <name val="Calibri"/>
          <family val="2"/>
          <charset val="238"/>
          <scheme val="minor"/>
        </font>
      </dxf>
    </rfmt>
    <rfmt sheetId="1" sqref="AL122" start="0" length="0">
      <dxf>
        <font>
          <sz val="11"/>
          <color theme="1"/>
          <name val="Calibri"/>
          <family val="2"/>
          <charset val="238"/>
          <scheme val="minor"/>
        </font>
      </dxf>
    </rfmt>
    <rfmt sheetId="1" sqref="AL131" start="0" length="0">
      <dxf>
        <alignment vertical="top" wrapText="1"/>
      </dxf>
    </rfmt>
    <rfmt sheetId="1" sqref="AL160" start="0" length="0">
      <dxf>
        <font>
          <sz val="11"/>
          <color theme="0"/>
          <name val="Calibri"/>
          <family val="2"/>
          <charset val="238"/>
          <scheme val="minor"/>
        </font>
      </dxf>
    </rfmt>
    <rfmt sheetId="1" sqref="AL161" start="0" length="0">
      <dxf>
        <font>
          <sz val="11"/>
          <color theme="0"/>
          <name val="Calibri"/>
          <family val="2"/>
          <charset val="238"/>
          <scheme val="minor"/>
        </font>
      </dxf>
    </rfmt>
    <rfmt sheetId="1" sqref="AL162" start="0" length="0">
      <dxf>
        <font>
          <sz val="11"/>
          <color theme="0"/>
          <name val="Calibri"/>
          <family val="2"/>
          <charset val="238"/>
          <scheme val="minor"/>
        </font>
      </dxf>
    </rfmt>
    <rfmt sheetId="1" sqref="AL163" start="0" length="0">
      <dxf>
        <font>
          <sz val="11"/>
          <color theme="0"/>
          <name val="Calibri"/>
          <family val="2"/>
          <charset val="238"/>
          <scheme val="minor"/>
        </font>
      </dxf>
    </rfmt>
    <rfmt sheetId="1" sqref="AL171" start="0" length="0">
      <dxf>
        <font>
          <sz val="11"/>
          <color theme="0"/>
          <name val="Calibri"/>
          <family val="2"/>
          <charset val="238"/>
          <scheme val="minor"/>
        </font>
      </dxf>
    </rfmt>
    <rfmt sheetId="1" sqref="AL172" start="0" length="0">
      <dxf>
        <font>
          <sz val="11"/>
          <color theme="0"/>
          <name val="Calibri"/>
          <family val="2"/>
          <charset val="238"/>
          <scheme val="minor"/>
        </font>
      </dxf>
    </rfmt>
    <rfmt sheetId="1" sqref="AL173" start="0" length="0">
      <dxf>
        <font>
          <sz val="11"/>
          <color theme="0"/>
          <name val="Calibri"/>
          <family val="2"/>
          <charset val="238"/>
          <scheme val="minor"/>
        </font>
      </dxf>
    </rfmt>
    <rfmt sheetId="1" sqref="AL174" start="0" length="0">
      <dxf>
        <font>
          <sz val="11"/>
          <color theme="0"/>
          <name val="Calibri"/>
          <family val="2"/>
          <charset val="238"/>
          <scheme val="minor"/>
        </font>
      </dxf>
    </rfmt>
  </rrc>
  <rfmt sheetId="1" sqref="A1:XFD1048576">
    <dxf>
      <fill>
        <patternFill patternType="none">
          <bgColor auto="1"/>
        </patternFill>
      </fill>
    </dxf>
  </rfmt>
  <rfmt sheetId="1" sqref="A1:AK3">
    <dxf>
      <fill>
        <patternFill patternType="solid">
          <bgColor theme="9" tint="0.59999389629810485"/>
        </patternFill>
      </fill>
    </dxf>
  </rfmt>
  <rfmt sheetId="1" sqref="A4:AK5">
    <dxf>
      <fill>
        <patternFill patternType="solid">
          <bgColor rgb="FFFFFF00"/>
        </patternFill>
      </fill>
    </dxf>
  </rfmt>
  <rfmt sheetId="1" sqref="A10" start="0" length="0">
    <dxf>
      <border outline="0">
        <left style="medium">
          <color indexed="64"/>
        </left>
      </border>
    </dxf>
  </rfmt>
  <rfmt sheetId="1" sqref="A11" start="0" length="0">
    <dxf>
      <border outline="0">
        <left style="thin">
          <color indexed="64"/>
        </left>
      </border>
    </dxf>
  </rfmt>
  <rfmt sheetId="1" sqref="A12" start="0" length="0">
    <dxf>
      <border outline="0">
        <left style="medium">
          <color indexed="64"/>
        </left>
      </border>
    </dxf>
  </rfmt>
  <rcc rId="5470" sId="1">
    <oc r="A13">
      <v>1</v>
    </oc>
    <nc r="A13">
      <v>7</v>
    </nc>
  </rcc>
  <rcc rId="5471" sId="1" odxf="1" dxf="1">
    <oc r="A14">
      <v>2</v>
    </oc>
    <nc r="A14">
      <v>8</v>
    </nc>
    <odxf>
      <font>
        <sz val="12"/>
        <color auto="1"/>
      </font>
      <border outline="0">
        <left style="medium">
          <color indexed="64"/>
        </left>
      </border>
    </odxf>
    <ndxf>
      <font>
        <sz val="12"/>
        <color auto="1"/>
      </font>
      <border outline="0">
        <left style="thin">
          <color indexed="64"/>
        </left>
      </border>
    </ndxf>
  </rcc>
  <rcc rId="5472" sId="1" odxf="1" dxf="1">
    <oc r="A15">
      <v>3</v>
    </oc>
    <nc r="A15">
      <v>9</v>
    </nc>
    <odxf>
      <font>
        <sz val="12"/>
        <color auto="1"/>
      </font>
    </odxf>
    <ndxf>
      <font>
        <sz val="12"/>
        <color auto="1"/>
      </font>
    </ndxf>
  </rcc>
  <rcc rId="5473" sId="1">
    <oc r="A16">
      <v>1</v>
    </oc>
    <nc r="A16">
      <v>10</v>
    </nc>
  </rcc>
  <rcc rId="5474" sId="1" odxf="1" dxf="1">
    <oc r="A17">
      <v>2</v>
    </oc>
    <nc r="A17">
      <v>11</v>
    </nc>
    <odxf>
      <border outline="0">
        <left style="medium">
          <color indexed="64"/>
        </left>
      </border>
    </odxf>
    <ndxf>
      <border outline="0">
        <left style="thin">
          <color indexed="64"/>
        </left>
      </border>
    </ndxf>
  </rcc>
  <rcc rId="5475" sId="1">
    <oc r="A18">
      <v>3</v>
    </oc>
    <nc r="A18">
      <v>12</v>
    </nc>
  </rcc>
  <rcc rId="5476" sId="1" odxf="1" dxf="1">
    <nc r="A19">
      <v>13</v>
    </nc>
    <odxf>
      <font>
        <b/>
        <sz val="12"/>
        <color auto="1"/>
      </font>
    </odxf>
    <ndxf>
      <font>
        <b val="0"/>
        <sz val="12"/>
        <color auto="1"/>
      </font>
    </ndxf>
  </rcc>
  <rcc rId="5477" sId="1" odxf="1" dxf="1">
    <oc r="A20">
      <v>1</v>
    </oc>
    <nc r="A20">
      <v>14</v>
    </nc>
    <odxf>
      <font>
        <b/>
        <sz val="12"/>
        <color auto="1"/>
      </font>
      <border outline="0">
        <left style="medium">
          <color indexed="64"/>
        </left>
      </border>
    </odxf>
    <ndxf>
      <font>
        <b val="0"/>
        <sz val="12"/>
        <color auto="1"/>
      </font>
      <border outline="0">
        <left style="thin">
          <color indexed="64"/>
        </left>
      </border>
    </ndxf>
  </rcc>
  <rcc rId="5478" sId="1" odxf="1" dxf="1">
    <oc r="A21">
      <v>2</v>
    </oc>
    <nc r="A21">
      <v>15</v>
    </nc>
    <odxf>
      <font>
        <b/>
        <sz val="12"/>
        <color auto="1"/>
      </font>
    </odxf>
    <ndxf>
      <font>
        <b val="0"/>
        <sz val="12"/>
        <color auto="1"/>
      </font>
    </ndxf>
  </rcc>
  <rcc rId="5479" sId="1" odxf="1" dxf="1">
    <oc r="A22">
      <v>3</v>
    </oc>
    <nc r="A22">
      <v>16</v>
    </nc>
    <odxf>
      <font>
        <b/>
        <sz val="12"/>
        <color auto="1"/>
      </font>
    </odxf>
    <ndxf>
      <font>
        <b val="0"/>
        <sz val="12"/>
        <color auto="1"/>
      </font>
    </ndxf>
  </rcc>
  <rcc rId="5480" sId="1" odxf="1" dxf="1">
    <oc r="A23">
      <v>1</v>
    </oc>
    <nc r="A23">
      <v>17</v>
    </nc>
    <odxf>
      <border outline="0">
        <left style="medium">
          <color indexed="64"/>
        </left>
      </border>
    </odxf>
    <ndxf>
      <border outline="0">
        <left style="thin">
          <color indexed="64"/>
        </left>
      </border>
    </ndxf>
  </rcc>
  <rcc rId="5481" sId="1" odxf="1" dxf="1">
    <oc r="A24">
      <v>2</v>
    </oc>
    <nc r="A24">
      <v>18</v>
    </nc>
    <odxf>
      <font>
        <b/>
        <sz val="12"/>
        <color auto="1"/>
      </font>
    </odxf>
    <ndxf>
      <font>
        <b val="0"/>
        <sz val="12"/>
        <color auto="1"/>
      </font>
    </ndxf>
  </rcc>
  <rcc rId="5482" sId="1">
    <oc r="A25">
      <v>1</v>
    </oc>
    <nc r="A25">
      <v>19</v>
    </nc>
  </rcc>
  <rcc rId="5483" sId="1" odxf="1" dxf="1">
    <oc r="A26">
      <v>1</v>
    </oc>
    <nc r="A26">
      <v>20</v>
    </nc>
    <odxf>
      <font>
        <b/>
        <sz val="12"/>
        <color auto="1"/>
      </font>
      <border outline="0">
        <left style="medium">
          <color indexed="64"/>
        </left>
      </border>
    </odxf>
    <ndxf>
      <font>
        <b val="0"/>
        <sz val="12"/>
        <color auto="1"/>
      </font>
      <border outline="0">
        <left style="thin">
          <color indexed="64"/>
        </left>
      </border>
    </ndxf>
  </rcc>
  <rcc rId="5484" sId="1" odxf="1" dxf="1">
    <oc r="A27">
      <v>2</v>
    </oc>
    <nc r="A27">
      <v>21</v>
    </nc>
    <odxf>
      <font>
        <b/>
        <sz val="12"/>
        <color auto="1"/>
      </font>
    </odxf>
    <ndxf>
      <font>
        <b val="0"/>
        <sz val="12"/>
        <color auto="1"/>
      </font>
    </ndxf>
  </rcc>
  <rcc rId="5485" sId="1" odxf="1" dxf="1">
    <oc r="A28">
      <v>1</v>
    </oc>
    <nc r="A28">
      <v>22</v>
    </nc>
    <odxf>
      <border outline="0">
        <left style="thin">
          <color indexed="64"/>
        </left>
      </border>
    </odxf>
    <ndxf>
      <border outline="0">
        <left style="medium">
          <color indexed="64"/>
        </left>
      </border>
    </ndxf>
  </rcc>
  <rcc rId="5486" sId="1">
    <oc r="A29">
      <v>2</v>
    </oc>
    <nc r="A29">
      <v>23</v>
    </nc>
  </rcc>
  <rcc rId="5487" sId="1" odxf="1" dxf="1">
    <oc r="A30">
      <v>3</v>
    </oc>
    <nc r="A30">
      <v>24</v>
    </nc>
    <odxf>
      <font>
        <b/>
        <sz val="12"/>
        <color auto="1"/>
      </font>
    </odxf>
    <ndxf>
      <font>
        <b val="0"/>
        <sz val="12"/>
        <color auto="1"/>
      </font>
    </ndxf>
  </rcc>
  <rcc rId="5488" sId="1" odxf="1" dxf="1">
    <nc r="A31">
      <v>25</v>
    </nc>
    <odxf>
      <font>
        <b/>
        <sz val="12"/>
        <color auto="1"/>
      </font>
    </odxf>
    <ndxf>
      <font>
        <b val="0"/>
        <sz val="12"/>
        <color auto="1"/>
      </font>
    </ndxf>
  </rcc>
  <rcc rId="5489" sId="1" odxf="1" dxf="1">
    <oc r="A32">
      <v>1</v>
    </oc>
    <nc r="A32">
      <v>26</v>
    </nc>
    <odxf>
      <border outline="0">
        <left style="medium">
          <color indexed="64"/>
        </left>
      </border>
    </odxf>
    <ndxf>
      <border outline="0">
        <left style="thin">
          <color indexed="64"/>
        </left>
      </border>
    </ndxf>
  </rcc>
  <rcc rId="5490" sId="1">
    <oc r="A33">
      <v>2</v>
    </oc>
    <nc r="A33">
      <v>27</v>
    </nc>
  </rcc>
  <rcc rId="5491" sId="1">
    <oc r="A34">
      <v>3</v>
    </oc>
    <nc r="A34">
      <v>28</v>
    </nc>
  </rcc>
  <rcc rId="5492" sId="1" odxf="1" dxf="1">
    <oc r="A35">
      <v>4</v>
    </oc>
    <nc r="A35">
      <v>29</v>
    </nc>
    <odxf>
      <font>
        <sz val="12"/>
        <color auto="1"/>
      </font>
      <border outline="0">
        <left style="medium">
          <color indexed="64"/>
        </left>
      </border>
    </odxf>
    <ndxf>
      <font>
        <sz val="12"/>
        <color auto="1"/>
      </font>
      <border outline="0">
        <left style="thin">
          <color indexed="64"/>
        </left>
      </border>
    </ndxf>
  </rcc>
  <rcc rId="5493" sId="1" odxf="1" dxf="1">
    <oc r="A36">
      <v>5</v>
    </oc>
    <nc r="A36">
      <v>30</v>
    </nc>
    <odxf>
      <font>
        <sz val="12"/>
        <color auto="1"/>
      </font>
    </odxf>
    <ndxf>
      <font>
        <sz val="12"/>
        <color auto="1"/>
      </font>
    </ndxf>
  </rcc>
  <rcc rId="5494" sId="1">
    <oc r="A37">
      <v>1</v>
    </oc>
    <nc r="A37">
      <v>31</v>
    </nc>
  </rcc>
  <rcc rId="5495" sId="1" odxf="1" dxf="1">
    <oc r="A38">
      <v>2</v>
    </oc>
    <nc r="A38">
      <v>32</v>
    </nc>
    <odxf>
      <font>
        <b/>
        <sz val="12"/>
        <color auto="1"/>
      </font>
      <border outline="0">
        <left style="medium">
          <color indexed="64"/>
        </left>
      </border>
    </odxf>
    <ndxf>
      <font>
        <b val="0"/>
        <sz val="12"/>
        <color auto="1"/>
      </font>
      <border outline="0">
        <left style="thin">
          <color indexed="64"/>
        </left>
      </border>
    </ndxf>
  </rcc>
  <rcc rId="5496" sId="1" odxf="1" dxf="1">
    <oc r="A39">
      <v>3</v>
    </oc>
    <nc r="A39">
      <v>33</v>
    </nc>
    <odxf>
      <font>
        <b/>
        <sz val="12"/>
        <color auto="1"/>
      </font>
    </odxf>
    <ndxf>
      <font>
        <b val="0"/>
        <sz val="12"/>
        <color auto="1"/>
      </font>
    </ndxf>
  </rcc>
  <rcc rId="5497" sId="1" odxf="1" dxf="1">
    <oc r="A40">
      <v>4</v>
    </oc>
    <nc r="A40">
      <v>34</v>
    </nc>
    <odxf>
      <font>
        <b/>
        <sz val="12"/>
        <color auto="1"/>
      </font>
    </odxf>
    <ndxf>
      <font>
        <b val="0"/>
        <sz val="12"/>
        <color auto="1"/>
      </font>
    </ndxf>
  </rcc>
  <rcc rId="5498" sId="1" odxf="1" dxf="1">
    <oc r="A41">
      <v>5</v>
    </oc>
    <nc r="A41">
      <v>35</v>
    </nc>
    <odxf>
      <font>
        <b/>
        <sz val="12"/>
        <color auto="1"/>
      </font>
      <border outline="0">
        <left style="medium">
          <color indexed="64"/>
        </left>
      </border>
    </odxf>
    <ndxf>
      <font>
        <b val="0"/>
        <sz val="12"/>
        <color auto="1"/>
      </font>
      <border outline="0">
        <left style="thin">
          <color indexed="64"/>
        </left>
      </border>
    </ndxf>
  </rcc>
  <rcc rId="5499" sId="1" odxf="1" dxf="1">
    <oc r="A42">
      <v>6</v>
    </oc>
    <nc r="A42">
      <v>36</v>
    </nc>
    <odxf>
      <font>
        <b/>
        <sz val="12"/>
        <color auto="1"/>
      </font>
    </odxf>
    <ndxf>
      <font>
        <b val="0"/>
        <sz val="12"/>
        <color auto="1"/>
      </font>
    </ndxf>
  </rcc>
  <rcc rId="5500" sId="1" odxf="1" dxf="1">
    <oc r="A43">
      <v>7</v>
    </oc>
    <nc r="A43">
      <v>37</v>
    </nc>
    <odxf>
      <font>
        <b/>
        <sz val="12"/>
        <color auto="1"/>
      </font>
    </odxf>
    <ndxf>
      <font>
        <b val="0"/>
        <sz val="12"/>
        <color auto="1"/>
      </font>
    </ndxf>
  </rcc>
  <rcc rId="5501" sId="1" odxf="1" dxf="1">
    <oc r="A44">
      <v>2</v>
    </oc>
    <nc r="A44">
      <v>38</v>
    </nc>
    <odxf>
      <font>
        <b/>
        <sz val="12"/>
        <color auto="1"/>
      </font>
      <border outline="0">
        <left style="medium">
          <color indexed="64"/>
        </left>
      </border>
    </odxf>
    <ndxf>
      <font>
        <b val="0"/>
        <sz val="12"/>
        <color auto="1"/>
      </font>
      <border outline="0">
        <left style="thin">
          <color indexed="64"/>
        </left>
      </border>
    </ndxf>
  </rcc>
  <rcc rId="5502" sId="1" odxf="1" dxf="1">
    <oc r="A45">
      <v>3</v>
    </oc>
    <nc r="A45">
      <v>39</v>
    </nc>
    <odxf>
      <font>
        <b/>
        <sz val="12"/>
        <color auto="1"/>
      </font>
    </odxf>
    <ndxf>
      <font>
        <b val="0"/>
        <sz val="12"/>
        <color auto="1"/>
      </font>
    </ndxf>
  </rcc>
  <rcc rId="5503" sId="1" odxf="1" dxf="1">
    <oc r="A46">
      <v>4</v>
    </oc>
    <nc r="A46">
      <v>40</v>
    </nc>
    <odxf>
      <border outline="0">
        <left/>
      </border>
    </odxf>
    <ndxf>
      <border outline="0">
        <left style="medium">
          <color indexed="64"/>
        </left>
      </border>
    </ndxf>
  </rcc>
  <rcc rId="5504" sId="1" odxf="1" dxf="1">
    <oc r="A47">
      <v>5</v>
    </oc>
    <nc r="A47">
      <v>41</v>
    </nc>
    <odxf>
      <border outline="0">
        <left/>
      </border>
    </odxf>
    <ndxf>
      <border outline="0">
        <left style="thin">
          <color indexed="64"/>
        </left>
      </border>
    </ndxf>
  </rcc>
  <rcc rId="5505" sId="1" odxf="1" dxf="1">
    <oc r="A48">
      <v>1</v>
    </oc>
    <nc r="A48">
      <v>42</v>
    </nc>
    <odxf>
      <font>
        <b/>
        <sz val="12"/>
        <color auto="1"/>
      </font>
    </odxf>
    <ndxf>
      <font>
        <b val="0"/>
        <sz val="12"/>
        <color auto="1"/>
      </font>
    </ndxf>
  </rcc>
  <rcc rId="5506" sId="1" odxf="1" dxf="1">
    <oc r="A49">
      <v>2</v>
    </oc>
    <nc r="A49">
      <v>43</v>
    </nc>
    <odxf>
      <font>
        <b/>
        <sz val="12"/>
        <color auto="1"/>
      </font>
    </odxf>
    <ndxf>
      <font>
        <b val="0"/>
        <sz val="12"/>
        <color auto="1"/>
      </font>
    </ndxf>
  </rcc>
  <rcc rId="5507" sId="1" odxf="1" dxf="1">
    <oc r="A50">
      <v>3</v>
    </oc>
    <nc r="A50">
      <v>44</v>
    </nc>
    <odxf>
      <font>
        <b/>
        <sz val="12"/>
        <color auto="1"/>
      </font>
      <border outline="0">
        <left style="medium">
          <color indexed="64"/>
        </left>
      </border>
    </odxf>
    <ndxf>
      <font>
        <b val="0"/>
        <sz val="12"/>
        <color auto="1"/>
      </font>
      <border outline="0">
        <left style="thin">
          <color indexed="64"/>
        </left>
      </border>
    </ndxf>
  </rcc>
  <rcc rId="5508" sId="1" odxf="1" dxf="1">
    <oc r="A51">
      <v>1</v>
    </oc>
    <nc r="A51">
      <v>45</v>
    </nc>
    <odxf>
      <font>
        <b/>
        <sz val="12"/>
        <color auto="1"/>
      </font>
    </odxf>
    <ndxf>
      <font>
        <b val="0"/>
        <sz val="12"/>
        <color auto="1"/>
      </font>
    </ndxf>
  </rcc>
  <rcc rId="5509" sId="1">
    <oc r="A52">
      <v>1</v>
    </oc>
    <nc r="A52">
      <v>46</v>
    </nc>
  </rcc>
  <rcc rId="5510" sId="1" odxf="1" dxf="1">
    <oc r="A53">
      <v>2</v>
    </oc>
    <nc r="A53">
      <v>47</v>
    </nc>
    <odxf>
      <border outline="0">
        <left style="medium">
          <color indexed="64"/>
        </left>
      </border>
    </odxf>
    <ndxf>
      <border outline="0">
        <left style="thin">
          <color indexed="64"/>
        </left>
      </border>
    </ndxf>
  </rcc>
  <rcc rId="5511" sId="1">
    <oc r="A54">
      <v>3</v>
    </oc>
    <nc r="A54">
      <v>48</v>
    </nc>
  </rcc>
  <rcc rId="5512" sId="1">
    <oc r="A55">
      <v>4</v>
    </oc>
    <nc r="A55">
      <v>49</v>
    </nc>
  </rcc>
  <rcc rId="5513" sId="1">
    <oc r="A56">
      <v>1</v>
    </oc>
    <nc r="A56">
      <v>50</v>
    </nc>
  </rcc>
  <rcc rId="5514" sId="1">
    <oc r="A57">
      <v>2</v>
    </oc>
    <nc r="A57">
      <v>51</v>
    </nc>
  </rcc>
  <rcc rId="5515" sId="1">
    <oc r="A58">
      <v>3</v>
    </oc>
    <nc r="A58">
      <v>52</v>
    </nc>
  </rcc>
  <rcc rId="5516" sId="1" odxf="1" dxf="1">
    <oc r="A59">
      <v>1</v>
    </oc>
    <nc r="A59">
      <v>53</v>
    </nc>
    <odxf>
      <border outline="0">
        <left style="medium">
          <color indexed="64"/>
        </left>
      </border>
    </odxf>
    <ndxf>
      <border outline="0">
        <left style="thin">
          <color indexed="64"/>
        </left>
      </border>
    </ndxf>
  </rcc>
  <rcc rId="5517" sId="1">
    <oc r="A60">
      <v>2</v>
    </oc>
    <nc r="A60">
      <v>54</v>
    </nc>
  </rcc>
  <rcc rId="5518" sId="1">
    <oc r="A61">
      <v>1</v>
    </oc>
    <nc r="A61">
      <v>55</v>
    </nc>
  </rcc>
  <rcc rId="5519" sId="1" odxf="1" dxf="1">
    <oc r="A62">
      <v>2</v>
    </oc>
    <nc r="A62">
      <v>56</v>
    </nc>
    <odxf>
      <font>
        <b/>
        <sz val="12"/>
        <color auto="1"/>
      </font>
    </odxf>
    <ndxf>
      <font>
        <b val="0"/>
        <sz val="12"/>
        <color auto="1"/>
      </font>
    </ndxf>
  </rcc>
  <rcc rId="5520" sId="1" odxf="1" dxf="1">
    <oc r="A63">
      <v>3</v>
    </oc>
    <nc r="A63">
      <v>57</v>
    </nc>
    <odxf>
      <font>
        <sz val="12"/>
        <color auto="1"/>
      </font>
      <border outline="0">
        <top/>
      </border>
    </odxf>
    <ndxf>
      <font>
        <sz val="12"/>
        <color auto="1"/>
      </font>
      <border outline="0">
        <top style="thin">
          <color indexed="64"/>
        </top>
      </border>
    </ndxf>
  </rcc>
  <rcc rId="5521" sId="1" odxf="1" dxf="1">
    <oc r="A64">
      <v>3</v>
    </oc>
    <nc r="A64">
      <v>58</v>
    </nc>
    <odxf>
      <font>
        <sz val="12"/>
        <color auto="1"/>
      </font>
    </odxf>
    <ndxf>
      <font>
        <sz val="12"/>
        <color auto="1"/>
      </font>
    </ndxf>
  </rcc>
  <rcc rId="5522" sId="1" odxf="1" dxf="1">
    <oc r="A65">
      <v>4</v>
    </oc>
    <nc r="A65">
      <v>59</v>
    </nc>
    <odxf>
      <font>
        <sz val="12"/>
        <color auto="1"/>
      </font>
      <border outline="0">
        <left style="medium">
          <color indexed="64"/>
        </left>
      </border>
    </odxf>
    <ndxf>
      <font>
        <sz val="12"/>
        <color auto="1"/>
      </font>
      <border outline="0">
        <left style="thin">
          <color indexed="64"/>
        </left>
      </border>
    </ndxf>
  </rcc>
  <rcc rId="5523" sId="1" odxf="1" dxf="1">
    <oc r="A66">
      <v>5</v>
    </oc>
    <nc r="A66">
      <v>60</v>
    </nc>
    <odxf>
      <font>
        <sz val="12"/>
        <color auto="1"/>
      </font>
      <numFmt numFmtId="3" formatCode="#,##0"/>
    </odxf>
    <ndxf>
      <font>
        <sz val="12"/>
        <color auto="1"/>
      </font>
      <numFmt numFmtId="0" formatCode="General"/>
    </ndxf>
  </rcc>
  <rcc rId="5524" sId="1">
    <oc r="A67">
      <v>1</v>
    </oc>
    <nc r="A67">
      <v>61</v>
    </nc>
  </rcc>
  <rcc rId="5525" sId="1" odxf="1" dxf="1">
    <oc r="A68">
      <v>2</v>
    </oc>
    <nc r="A68">
      <v>62</v>
    </nc>
    <odxf>
      <font>
        <sz val="12"/>
        <color auto="1"/>
      </font>
      <border outline="0">
        <left style="medium">
          <color indexed="64"/>
        </left>
      </border>
    </odxf>
    <ndxf>
      <font>
        <sz val="12"/>
        <color auto="1"/>
      </font>
      <border outline="0">
        <left style="thin">
          <color indexed="64"/>
        </left>
      </border>
    </ndxf>
  </rcc>
  <rcc rId="5526" sId="1" odxf="1" dxf="1">
    <oc r="A69">
      <v>3</v>
    </oc>
    <nc r="A69">
      <v>63</v>
    </nc>
    <odxf>
      <border outline="0">
        <left/>
      </border>
    </odxf>
    <ndxf>
      <border outline="0">
        <left style="medium">
          <color indexed="64"/>
        </left>
      </border>
    </ndxf>
  </rcc>
  <rcc rId="5527" sId="1" odxf="1" dxf="1">
    <oc r="A70">
      <v>4</v>
    </oc>
    <nc r="A70">
      <v>64</v>
    </nc>
    <odxf>
      <border outline="0">
        <left/>
      </border>
    </odxf>
    <ndxf>
      <border outline="0">
        <left style="medium">
          <color indexed="64"/>
        </left>
      </border>
    </ndxf>
  </rcc>
  <rcc rId="5528" sId="1">
    <oc r="A71">
      <v>1</v>
    </oc>
    <nc r="A71">
      <v>65</v>
    </nc>
  </rcc>
  <rcc rId="5529" sId="1" odxf="1" dxf="1">
    <oc r="A72">
      <v>2</v>
    </oc>
    <nc r="A72">
      <v>66</v>
    </nc>
    <odxf>
      <border outline="0">
        <left style="thin">
          <color indexed="64"/>
        </left>
      </border>
    </odxf>
    <ndxf>
      <border outline="0">
        <left style="medium">
          <color indexed="64"/>
        </left>
      </border>
    </ndxf>
  </rcc>
  <rcc rId="5530" sId="1" odxf="1" dxf="1">
    <oc r="A73">
      <v>3</v>
    </oc>
    <nc r="A73">
      <v>67</v>
    </nc>
    <odxf>
      <border outline="0">
        <left style="thin">
          <color indexed="64"/>
        </left>
      </border>
    </odxf>
    <ndxf>
      <border outline="0">
        <left style="medium">
          <color indexed="64"/>
        </left>
      </border>
    </ndxf>
  </rcc>
  <rcc rId="5531" sId="1" odxf="1" dxf="1">
    <oc r="A74">
      <v>4</v>
    </oc>
    <nc r="A74">
      <v>68</v>
    </nc>
    <odxf>
      <font>
        <b/>
        <sz val="12"/>
        <color auto="1"/>
      </font>
      <border outline="0">
        <left style="medium">
          <color indexed="64"/>
        </left>
      </border>
    </odxf>
    <ndxf>
      <font>
        <b val="0"/>
        <sz val="12"/>
        <color auto="1"/>
      </font>
      <border outline="0">
        <left style="thin">
          <color indexed="64"/>
        </left>
      </border>
    </ndxf>
  </rcc>
  <rcc rId="5532" sId="1" odxf="1" dxf="1">
    <oc r="A75">
      <v>1</v>
    </oc>
    <nc r="A75">
      <v>69</v>
    </nc>
    <odxf>
      <border outline="0">
        <left style="thin">
          <color indexed="64"/>
        </left>
      </border>
    </odxf>
    <ndxf>
      <border outline="0">
        <left style="medium">
          <color indexed="64"/>
        </left>
      </border>
    </ndxf>
  </rcc>
  <rcc rId="5533" sId="1" odxf="1" dxf="1">
    <oc r="A76">
      <v>2</v>
    </oc>
    <nc r="A76">
      <v>70</v>
    </nc>
    <odxf>
      <font>
        <b/>
        <sz val="12"/>
        <color auto="1"/>
      </font>
    </odxf>
    <ndxf>
      <font>
        <b val="0"/>
        <sz val="12"/>
        <color auto="1"/>
      </font>
    </ndxf>
  </rcc>
  <rcc rId="5534" sId="1">
    <oc r="A77">
      <v>3</v>
    </oc>
    <nc r="A77">
      <v>71</v>
    </nc>
  </rcc>
  <rcc rId="5535" sId="1" odxf="1" dxf="1">
    <oc r="A78">
      <v>4</v>
    </oc>
    <nc r="A78">
      <v>72</v>
    </nc>
    <odxf>
      <font>
        <b/>
        <sz val="12"/>
        <color auto="1"/>
      </font>
    </odxf>
    <ndxf>
      <font>
        <b val="0"/>
        <sz val="12"/>
        <color auto="1"/>
      </font>
    </ndxf>
  </rcc>
  <rcc rId="5536" sId="1" odxf="1" dxf="1">
    <oc r="A79">
      <v>5</v>
    </oc>
    <nc r="A79">
      <v>73</v>
    </nc>
    <odxf>
      <font>
        <b/>
        <sz val="12"/>
        <color auto="1"/>
      </font>
    </odxf>
    <ndxf>
      <font>
        <b val="0"/>
        <sz val="12"/>
        <color auto="1"/>
      </font>
    </ndxf>
  </rcc>
  <rcc rId="5537" sId="1" odxf="1" dxf="1">
    <oc r="A80">
      <v>6</v>
    </oc>
    <nc r="A80">
      <v>74</v>
    </nc>
    <odxf>
      <font>
        <b/>
        <sz val="12"/>
        <color auto="1"/>
      </font>
      <border outline="0">
        <left style="medium">
          <color indexed="64"/>
        </left>
      </border>
    </odxf>
    <ndxf>
      <font>
        <b val="0"/>
        <sz val="12"/>
        <color auto="1"/>
      </font>
      <border outline="0">
        <left style="thin">
          <color indexed="64"/>
        </left>
      </border>
    </ndxf>
  </rcc>
  <rcc rId="5538" sId="1">
    <oc r="A81">
      <v>1</v>
    </oc>
    <nc r="A81">
      <v>75</v>
    </nc>
  </rcc>
  <rcc rId="5539" sId="1" odxf="1" dxf="1">
    <oc r="A82">
      <v>2</v>
    </oc>
    <nc r="A82">
      <v>76</v>
    </nc>
    <odxf>
      <font>
        <b/>
        <sz val="12"/>
        <color auto="1"/>
      </font>
    </odxf>
    <ndxf>
      <font>
        <b val="0"/>
        <sz val="12"/>
        <color auto="1"/>
      </font>
    </ndxf>
  </rcc>
  <rcc rId="5540" sId="1" odxf="1" dxf="1">
    <oc r="A83">
      <v>1</v>
    </oc>
    <nc r="A83">
      <v>77</v>
    </nc>
    <odxf>
      <border outline="0">
        <left style="medium">
          <color indexed="64"/>
        </left>
      </border>
    </odxf>
    <ndxf>
      <border outline="0">
        <left style="thin">
          <color indexed="64"/>
        </left>
      </border>
    </ndxf>
  </rcc>
  <rcc rId="5541" sId="1" odxf="1" dxf="1">
    <oc r="A84">
      <v>2</v>
    </oc>
    <nc r="A84">
      <v>78</v>
    </nc>
    <odxf>
      <font>
        <b/>
        <sz val="12"/>
        <color auto="1"/>
      </font>
    </odxf>
    <ndxf>
      <font>
        <b val="0"/>
        <sz val="12"/>
        <color auto="1"/>
      </font>
    </ndxf>
  </rcc>
  <rcc rId="5542" sId="1" odxf="1" dxf="1">
    <oc r="A85">
      <v>3</v>
    </oc>
    <nc r="A85">
      <v>79</v>
    </nc>
    <odxf>
      <font>
        <b/>
        <sz val="12"/>
        <color auto="1"/>
      </font>
      <border outline="0">
        <left/>
      </border>
    </odxf>
    <ndxf>
      <font>
        <b val="0"/>
        <sz val="12"/>
        <color auto="1"/>
      </font>
      <border outline="0">
        <left style="medium">
          <color indexed="64"/>
        </left>
      </border>
    </ndxf>
  </rcc>
  <rcc rId="5543" sId="1" odxf="1" dxf="1">
    <oc r="A86">
      <v>4</v>
    </oc>
    <nc r="A86">
      <v>80</v>
    </nc>
    <odxf>
      <border outline="0">
        <left style="medium">
          <color indexed="64"/>
        </left>
      </border>
    </odxf>
    <ndxf>
      <border outline="0">
        <left style="thin">
          <color indexed="64"/>
        </left>
      </border>
    </ndxf>
  </rcc>
  <rcc rId="5544" sId="1">
    <oc r="A87">
      <v>1</v>
    </oc>
    <nc r="A87">
      <v>81</v>
    </nc>
  </rcc>
  <rcc rId="5545" sId="1">
    <oc r="A88">
      <v>2</v>
    </oc>
    <nc r="A88">
      <v>82</v>
    </nc>
  </rcc>
  <rcc rId="5546" sId="1" odxf="1" dxf="1">
    <oc r="A89">
      <v>3</v>
    </oc>
    <nc r="A89">
      <v>83</v>
    </nc>
    <odxf>
      <font>
        <b/>
        <sz val="12"/>
        <color auto="1"/>
      </font>
      <border outline="0">
        <left style="medium">
          <color indexed="64"/>
        </left>
      </border>
    </odxf>
    <ndxf>
      <font>
        <b val="0"/>
        <sz val="12"/>
        <color auto="1"/>
      </font>
      <border outline="0">
        <left style="thin">
          <color indexed="64"/>
        </left>
      </border>
    </ndxf>
  </rcc>
  <rcc rId="5547" sId="1" odxf="1" dxf="1">
    <oc r="A90">
      <v>4</v>
    </oc>
    <nc r="A90">
      <v>84</v>
    </nc>
    <odxf>
      <font>
        <b/>
        <sz val="12"/>
        <color auto="1"/>
      </font>
    </odxf>
    <ndxf>
      <font>
        <b val="0"/>
        <sz val="12"/>
        <color auto="1"/>
      </font>
    </ndxf>
  </rcc>
  <rcc rId="5548" sId="1" odxf="1" dxf="1">
    <oc r="A91">
      <v>1</v>
    </oc>
    <nc r="A91">
      <v>85</v>
    </nc>
    <odxf>
      <border outline="0">
        <left style="thin">
          <color indexed="64"/>
        </left>
      </border>
    </odxf>
    <ndxf>
      <border outline="0">
        <left style="medium">
          <color indexed="64"/>
        </left>
      </border>
    </ndxf>
  </rcc>
  <rcc rId="5549" sId="1" odxf="1" dxf="1">
    <oc r="A92">
      <v>2</v>
    </oc>
    <nc r="A92">
      <v>86</v>
    </nc>
    <odxf>
      <font>
        <b/>
        <sz val="12"/>
        <color auto="1"/>
      </font>
      <border outline="0">
        <left style="medium">
          <color indexed="64"/>
        </left>
      </border>
    </odxf>
    <ndxf>
      <font>
        <b val="0"/>
        <sz val="12"/>
        <color auto="1"/>
      </font>
      <border outline="0">
        <left style="thin">
          <color indexed="64"/>
        </left>
      </border>
    </ndxf>
  </rcc>
  <rcc rId="5550" sId="1">
    <oc r="A93">
      <v>1</v>
    </oc>
    <nc r="A93">
      <v>87</v>
    </nc>
  </rcc>
  <rcc rId="5551" sId="1">
    <oc r="A94">
      <v>1</v>
    </oc>
    <nc r="A94">
      <v>88</v>
    </nc>
  </rcc>
  <rcc rId="5552" sId="1" odxf="1" dxf="1">
    <oc r="A95">
      <v>2</v>
    </oc>
    <nc r="A95">
      <v>89</v>
    </nc>
    <odxf>
      <border outline="0">
        <left style="medium">
          <color indexed="64"/>
        </left>
      </border>
    </odxf>
    <ndxf>
      <border outline="0">
        <left style="thin">
          <color indexed="64"/>
        </left>
      </border>
    </ndxf>
  </rcc>
  <rcc rId="5553" sId="1">
    <oc r="A96">
      <v>1</v>
    </oc>
    <nc r="A96">
      <v>90</v>
    </nc>
  </rcc>
  <rcc rId="5554" sId="1" odxf="1" dxf="1">
    <oc r="A97">
      <v>2</v>
    </oc>
    <nc r="A97">
      <v>91</v>
    </nc>
    <odxf>
      <font>
        <sz val="12"/>
        <color auto="1"/>
      </font>
    </odxf>
    <ndxf>
      <font>
        <sz val="12"/>
        <color auto="1"/>
      </font>
    </ndxf>
  </rcc>
  <rcc rId="5555" sId="1" odxf="1" dxf="1">
    <oc r="A98">
      <v>3</v>
    </oc>
    <nc r="A98">
      <v>92</v>
    </nc>
    <odxf>
      <font>
        <sz val="12"/>
        <color auto="1"/>
      </font>
      <border outline="0">
        <left style="medium">
          <color indexed="64"/>
        </left>
      </border>
    </odxf>
    <ndxf>
      <font>
        <sz val="12"/>
        <color auto="1"/>
      </font>
      <border outline="0">
        <left style="thin">
          <color indexed="64"/>
        </left>
      </border>
    </ndxf>
  </rcc>
  <rcc rId="5556" sId="1" odxf="1" dxf="1">
    <oc r="A99">
      <v>4</v>
    </oc>
    <nc r="A99">
      <v>93</v>
    </nc>
    <odxf>
      <font>
        <sz val="12"/>
        <color auto="1"/>
      </font>
    </odxf>
    <ndxf>
      <font>
        <sz val="12"/>
        <color auto="1"/>
      </font>
    </ndxf>
  </rcc>
  <rcc rId="5557" sId="1">
    <oc r="A100">
      <v>1</v>
    </oc>
    <nc r="A100">
      <v>94</v>
    </nc>
  </rcc>
  <rcc rId="5558" sId="1" odxf="1" dxf="1">
    <oc r="A101">
      <v>2</v>
    </oc>
    <nc r="A101">
      <v>95</v>
    </nc>
    <odxf>
      <border outline="0">
        <left style="medium">
          <color indexed="64"/>
        </left>
      </border>
    </odxf>
    <ndxf>
      <border outline="0">
        <left style="thin">
          <color indexed="64"/>
        </left>
      </border>
    </ndxf>
  </rcc>
  <rcc rId="5559" sId="1">
    <oc r="A102">
      <v>3</v>
    </oc>
    <nc r="A102">
      <v>96</v>
    </nc>
  </rcc>
  <rcc rId="5560" sId="1">
    <oc r="A103">
      <v>1</v>
    </oc>
    <nc r="A103">
      <v>97</v>
    </nc>
  </rcc>
  <rcc rId="5561" sId="1" odxf="1" dxf="1">
    <oc r="A104">
      <v>2</v>
    </oc>
    <nc r="A104">
      <v>98</v>
    </nc>
    <odxf>
      <font>
        <b/>
        <sz val="12"/>
        <color auto="1"/>
      </font>
      <border outline="0">
        <left style="medium">
          <color indexed="64"/>
        </left>
      </border>
    </odxf>
    <ndxf>
      <font>
        <b val="0"/>
        <sz val="12"/>
        <color auto="1"/>
      </font>
      <border outline="0">
        <left style="thin">
          <color indexed="64"/>
        </left>
      </border>
    </ndxf>
  </rcc>
  <rcc rId="5562" sId="1" odxf="1" dxf="1">
    <oc r="A105">
      <v>3</v>
    </oc>
    <nc r="A105">
      <v>99</v>
    </nc>
    <odxf>
      <font>
        <b/>
        <sz val="12"/>
        <color auto="1"/>
      </font>
    </odxf>
    <ndxf>
      <font>
        <b val="0"/>
        <sz val="12"/>
        <color auto="1"/>
      </font>
    </ndxf>
  </rcc>
  <rcc rId="5563" sId="1">
    <oc r="A106">
      <v>1</v>
    </oc>
    <nc r="A106">
      <v>100</v>
    </nc>
  </rcc>
  <rcc rId="5564" sId="1" odxf="1" dxf="1">
    <oc r="A107">
      <v>2</v>
    </oc>
    <nc r="A107">
      <v>101</v>
    </nc>
    <odxf>
      <border outline="0">
        <left style="medium">
          <color indexed="64"/>
        </left>
      </border>
    </odxf>
    <ndxf>
      <border outline="0">
        <left style="thin">
          <color indexed="64"/>
        </left>
      </border>
    </ndxf>
  </rcc>
  <rcc rId="5565" sId="1" odxf="1" dxf="1">
    <oc r="A108">
      <v>3</v>
    </oc>
    <nc r="A108">
      <v>102</v>
    </nc>
    <odxf>
      <font>
        <sz val="12"/>
        <color auto="1"/>
      </font>
    </odxf>
    <ndxf>
      <font>
        <sz val="12"/>
        <color auto="1"/>
      </font>
    </ndxf>
  </rcc>
  <rcc rId="5566" sId="1">
    <oc r="A109">
      <v>1</v>
    </oc>
    <nc r="A109">
      <v>103</v>
    </nc>
  </rcc>
  <rcc rId="5567" sId="1" odxf="1" dxf="1">
    <oc r="A110">
      <v>1</v>
    </oc>
    <nc r="A110">
      <v>104</v>
    </nc>
    <odxf>
      <border outline="0">
        <left style="medium">
          <color indexed="64"/>
        </left>
      </border>
    </odxf>
    <ndxf>
      <border outline="0">
        <left style="thin">
          <color indexed="64"/>
        </left>
      </border>
    </ndxf>
  </rcc>
  <rcc rId="5568" sId="1" odxf="1" dxf="1">
    <oc r="A111">
      <v>1</v>
    </oc>
    <nc r="A111">
      <v>105</v>
    </nc>
    <odxf>
      <border outline="0">
        <left style="thin">
          <color indexed="64"/>
        </left>
      </border>
    </odxf>
    <ndxf>
      <border outline="0">
        <left style="medium">
          <color indexed="64"/>
        </left>
      </border>
    </ndxf>
  </rcc>
  <rcc rId="5569" sId="1" odxf="1" dxf="1">
    <oc r="A112">
      <v>2</v>
    </oc>
    <nc r="A112">
      <v>106</v>
    </nc>
    <odxf>
      <font>
        <b/>
        <sz val="12"/>
        <color auto="1"/>
      </font>
    </odxf>
    <ndxf>
      <font>
        <b val="0"/>
        <sz val="12"/>
        <color auto="1"/>
      </font>
    </ndxf>
  </rcc>
  <rcc rId="5570" sId="1" odxf="1" dxf="1">
    <oc r="A113">
      <v>1</v>
    </oc>
    <nc r="A113">
      <v>107</v>
    </nc>
    <odxf>
      <border outline="0">
        <left style="medium">
          <color indexed="64"/>
        </left>
      </border>
    </odxf>
    <ndxf>
      <border outline="0">
        <left style="thin">
          <color indexed="64"/>
        </left>
      </border>
    </ndxf>
  </rcc>
  <rcc rId="5571" sId="1">
    <oc r="A114">
      <v>1</v>
    </oc>
    <nc r="A114">
      <v>108</v>
    </nc>
  </rcc>
  <rcc rId="5572" sId="1" odxf="1" dxf="1">
    <oc r="A115">
      <v>2</v>
    </oc>
    <nc r="A115">
      <v>109</v>
    </nc>
    <odxf>
      <font>
        <b/>
        <sz val="12"/>
        <color auto="1"/>
      </font>
    </odxf>
    <ndxf>
      <font>
        <b val="0"/>
        <sz val="12"/>
        <color auto="1"/>
      </font>
    </ndxf>
  </rcc>
  <rcc rId="5573" sId="1" odxf="1" dxf="1">
    <oc r="A116">
      <v>1</v>
    </oc>
    <nc r="A116">
      <v>110</v>
    </nc>
    <odxf>
      <font>
        <b/>
        <sz val="12"/>
        <color auto="1"/>
      </font>
      <border outline="0">
        <left style="medium">
          <color indexed="64"/>
        </left>
      </border>
    </odxf>
    <ndxf>
      <font>
        <b val="0"/>
        <sz val="12"/>
        <color auto="1"/>
      </font>
      <border outline="0">
        <left style="thin">
          <color indexed="64"/>
        </left>
      </border>
    </ndxf>
  </rcc>
  <rcc rId="5574" sId="1" odxf="1" dxf="1">
    <oc r="A117">
      <v>2</v>
    </oc>
    <nc r="A117">
      <v>111</v>
    </nc>
    <odxf>
      <font>
        <b/>
        <sz val="12"/>
        <color auto="1"/>
      </font>
    </odxf>
    <ndxf>
      <font>
        <b val="0"/>
        <sz val="12"/>
        <color auto="1"/>
      </font>
    </ndxf>
  </rcc>
  <rcc rId="5575" sId="1" odxf="1" dxf="1">
    <oc r="A118">
      <v>3</v>
    </oc>
    <nc r="A118">
      <v>112</v>
    </nc>
    <odxf>
      <font>
        <b/>
        <sz val="12"/>
        <color auto="1"/>
      </font>
    </odxf>
    <ndxf>
      <font>
        <b val="0"/>
        <sz val="12"/>
        <color auto="1"/>
      </font>
    </ndxf>
  </rcc>
  <rcc rId="5576" sId="1" odxf="1" dxf="1">
    <oc r="A119">
      <v>1</v>
    </oc>
    <nc r="A119">
      <v>113</v>
    </nc>
    <odxf>
      <border outline="0">
        <left style="medium">
          <color indexed="64"/>
        </left>
      </border>
    </odxf>
    <ndxf>
      <border outline="0">
        <left style="thin">
          <color indexed="64"/>
        </left>
      </border>
    </ndxf>
  </rcc>
  <rcc rId="5577" sId="1" odxf="1" dxf="1">
    <oc r="A120">
      <v>2</v>
    </oc>
    <nc r="A120">
      <v>114</v>
    </nc>
    <odxf>
      <font>
        <b/>
        <sz val="12"/>
        <color auto="1"/>
      </font>
    </odxf>
    <ndxf>
      <font>
        <b val="0"/>
        <sz val="12"/>
        <color auto="1"/>
      </font>
    </ndxf>
  </rcc>
  <rcc rId="5578" sId="1">
    <oc r="A121">
      <v>1</v>
    </oc>
    <nc r="A121">
      <v>115</v>
    </nc>
  </rcc>
  <rcc rId="5579" sId="1" odxf="1" dxf="1">
    <oc r="A122">
      <v>2</v>
    </oc>
    <nc r="A122">
      <v>116</v>
    </nc>
    <odxf>
      <font>
        <sz val="12"/>
        <color auto="1"/>
      </font>
      <border outline="0">
        <left style="medium">
          <color indexed="64"/>
        </left>
      </border>
    </odxf>
    <ndxf>
      <font>
        <sz val="12"/>
        <color auto="1"/>
      </font>
      <border outline="0">
        <left style="thin">
          <color indexed="64"/>
        </left>
      </border>
    </ndxf>
  </rcc>
  <rcc rId="5580" sId="1">
    <oc r="A123">
      <v>1</v>
    </oc>
    <nc r="A123">
      <v>117</v>
    </nc>
  </rcc>
  <rcc rId="5581" sId="1">
    <oc r="A124">
      <v>2</v>
    </oc>
    <nc r="A124">
      <v>118</v>
    </nc>
  </rcc>
  <rcc rId="5582" sId="1" odxf="1" dxf="1">
    <oc r="A125">
      <v>3</v>
    </oc>
    <nc r="A125">
      <v>119</v>
    </nc>
    <odxf>
      <border outline="0">
        <left style="medium">
          <color indexed="64"/>
        </left>
      </border>
    </odxf>
    <ndxf>
      <border outline="0">
        <left style="thin">
          <color indexed="64"/>
        </left>
      </border>
    </ndxf>
  </rcc>
  <rcc rId="5583" sId="1">
    <oc r="A126">
      <v>4</v>
    </oc>
    <nc r="A126">
      <v>120</v>
    </nc>
  </rcc>
  <rcc rId="5584" sId="1">
    <oc r="A127">
      <v>5</v>
    </oc>
    <nc r="A127">
      <v>121</v>
    </nc>
  </rcc>
  <rcc rId="5585" sId="1" odxf="1" dxf="1">
    <oc r="A128">
      <v>6</v>
    </oc>
    <nc r="A128">
      <v>122</v>
    </nc>
    <odxf>
      <border outline="0">
        <left style="medium">
          <color indexed="64"/>
        </left>
      </border>
    </odxf>
    <ndxf>
      <border outline="0">
        <left style="thin">
          <color indexed="64"/>
        </left>
      </border>
    </ndxf>
  </rcc>
  <rcc rId="5586" sId="1">
    <oc r="A129">
      <v>1</v>
    </oc>
    <nc r="A129">
      <v>123</v>
    </nc>
  </rcc>
  <rcc rId="5587" sId="1">
    <oc r="A130">
      <v>2</v>
    </oc>
    <nc r="A130">
      <v>124</v>
    </nc>
  </rcc>
  <rcc rId="5588" sId="1" odxf="1" dxf="1">
    <oc r="A131">
      <v>1</v>
    </oc>
    <nc r="A131">
      <v>125</v>
    </nc>
    <odxf>
      <border outline="0">
        <left style="medium">
          <color indexed="64"/>
        </left>
      </border>
    </odxf>
    <ndxf>
      <border outline="0">
        <left style="thin">
          <color indexed="64"/>
        </left>
      </border>
    </ndxf>
  </rcc>
  <rcc rId="5589" sId="1">
    <oc r="A132">
      <v>2</v>
    </oc>
    <nc r="A132">
      <v>126</v>
    </nc>
  </rcc>
  <rcc rId="5590" sId="1">
    <oc r="A133">
      <v>3</v>
    </oc>
    <nc r="A133">
      <v>127</v>
    </nc>
  </rcc>
  <rcc rId="5591" sId="1" odxf="1" dxf="1">
    <oc r="A134">
      <v>4</v>
    </oc>
    <nc r="A134">
      <v>128</v>
    </nc>
    <odxf>
      <border outline="0">
        <left style="medium">
          <color indexed="64"/>
        </left>
      </border>
    </odxf>
    <ndxf>
      <border outline="0">
        <left style="thin">
          <color indexed="64"/>
        </left>
      </border>
    </ndxf>
  </rcc>
  <rcc rId="5592" sId="1">
    <oc r="A135">
      <v>5</v>
    </oc>
    <nc r="A135">
      <v>129</v>
    </nc>
  </rcc>
  <rcc rId="5593" sId="1">
    <oc r="A136">
      <v>6</v>
    </oc>
    <nc r="A136">
      <v>130</v>
    </nc>
  </rcc>
  <rcc rId="5594" sId="1" odxf="1" dxf="1">
    <oc r="A137">
      <v>7</v>
    </oc>
    <nc r="A137">
      <v>131</v>
    </nc>
    <odxf>
      <border outline="0">
        <left style="medium">
          <color indexed="64"/>
        </left>
      </border>
    </odxf>
    <ndxf>
      <border outline="0">
        <left style="thin">
          <color indexed="64"/>
        </left>
      </border>
    </ndxf>
  </rcc>
  <rcc rId="5595" sId="1">
    <oc r="A138">
      <v>8</v>
    </oc>
    <nc r="A138">
      <v>132</v>
    </nc>
  </rcc>
  <rcc rId="5596" sId="1">
    <oc r="A139">
      <v>9</v>
    </oc>
    <nc r="A139">
      <v>133</v>
    </nc>
  </rcc>
  <rcc rId="5597" sId="1" odxf="1" dxf="1">
    <oc r="A140">
      <v>10</v>
    </oc>
    <nc r="A140">
      <v>134</v>
    </nc>
    <odxf>
      <border outline="0">
        <left style="medium">
          <color indexed="64"/>
        </left>
      </border>
    </odxf>
    <ndxf>
      <border outline="0">
        <left style="thin">
          <color indexed="64"/>
        </left>
      </border>
    </ndxf>
  </rcc>
  <rcc rId="5598" sId="1">
    <oc r="A141">
      <v>11</v>
    </oc>
    <nc r="A141">
      <v>135</v>
    </nc>
  </rcc>
  <rcc rId="5599" sId="1">
    <oc r="A142">
      <v>12</v>
    </oc>
    <nc r="A142">
      <v>136</v>
    </nc>
  </rcc>
  <rcc rId="5600" sId="1" odxf="1" dxf="1">
    <oc r="A143">
      <v>13</v>
    </oc>
    <nc r="A143">
      <v>137</v>
    </nc>
    <odxf>
      <border outline="0">
        <left style="medium">
          <color indexed="64"/>
        </left>
      </border>
    </odxf>
    <ndxf>
      <border outline="0">
        <left style="thin">
          <color indexed="64"/>
        </left>
      </border>
    </ndxf>
  </rcc>
  <rcc rId="5601" sId="1">
    <oc r="A144">
      <v>14</v>
    </oc>
    <nc r="A144">
      <v>138</v>
    </nc>
  </rcc>
  <rcc rId="5602" sId="1">
    <oc r="A145">
      <v>15</v>
    </oc>
    <nc r="A145">
      <v>139</v>
    </nc>
  </rcc>
  <rcc rId="5603" sId="1" odxf="1" dxf="1">
    <oc r="A146">
      <v>16</v>
    </oc>
    <nc r="A146">
      <v>140</v>
    </nc>
    <odxf>
      <border outline="0">
        <left style="medium">
          <color indexed="64"/>
        </left>
      </border>
    </odxf>
    <ndxf>
      <border outline="0">
        <left style="thin">
          <color indexed="64"/>
        </left>
      </border>
    </ndxf>
  </rcc>
  <rcc rId="5604" sId="1">
    <oc r="A147">
      <v>17</v>
    </oc>
    <nc r="A147">
      <v>141</v>
    </nc>
  </rcc>
  <rcc rId="5605" sId="1">
    <oc r="A148">
      <v>18</v>
    </oc>
    <nc r="A148">
      <v>142</v>
    </nc>
  </rcc>
  <rcc rId="5606" sId="1" odxf="1" dxf="1">
    <oc r="A149">
      <v>19</v>
    </oc>
    <nc r="A149">
      <v>143</v>
    </nc>
    <odxf>
      <border outline="0">
        <left style="medium">
          <color indexed="64"/>
        </left>
      </border>
    </odxf>
    <ndxf>
      <border outline="0">
        <left style="thin">
          <color indexed="64"/>
        </left>
      </border>
    </ndxf>
  </rcc>
  <rcc rId="5607" sId="1">
    <oc r="A150">
      <v>20</v>
    </oc>
    <nc r="A150">
      <v>144</v>
    </nc>
  </rcc>
  <rcc rId="5608" sId="1">
    <oc r="A151">
      <v>21</v>
    </oc>
    <nc r="A151">
      <v>145</v>
    </nc>
  </rcc>
  <rcc rId="5609" sId="1" odxf="1" dxf="1">
    <oc r="A152">
      <v>22</v>
    </oc>
    <nc r="A152">
      <v>146</v>
    </nc>
    <odxf>
      <border outline="0">
        <left style="medium">
          <color indexed="64"/>
        </left>
      </border>
    </odxf>
    <ndxf>
      <border outline="0">
        <left style="thin">
          <color indexed="64"/>
        </left>
      </border>
    </ndxf>
  </rcc>
  <rcc rId="5610" sId="1">
    <oc r="A153">
      <v>23</v>
    </oc>
    <nc r="A153">
      <v>147</v>
    </nc>
  </rcc>
  <rcc rId="5611" sId="1">
    <oc r="A154">
      <v>24</v>
    </oc>
    <nc r="A154">
      <v>148</v>
    </nc>
  </rcc>
  <rcc rId="5612" sId="1" odxf="1" dxf="1">
    <oc r="A155">
      <v>25</v>
    </oc>
    <nc r="A155">
      <v>149</v>
    </nc>
    <odxf>
      <border outline="0">
        <left style="medium">
          <color indexed="64"/>
        </left>
      </border>
    </odxf>
    <ndxf>
      <border outline="0">
        <left style="thin">
          <color indexed="64"/>
        </left>
      </border>
    </ndxf>
  </rcc>
  <rcc rId="5613" sId="1">
    <oc r="A156">
      <v>26</v>
    </oc>
    <nc r="A156">
      <v>150</v>
    </nc>
  </rcc>
  <rcc rId="5614" sId="1">
    <oc r="A157">
      <v>27</v>
    </oc>
    <nc r="A157">
      <v>151</v>
    </nc>
  </rcc>
  <rcc rId="5615" sId="1" odxf="1" dxf="1">
    <oc r="A158">
      <v>28</v>
    </oc>
    <nc r="A158">
      <v>152</v>
    </nc>
    <odxf>
      <border outline="0">
        <left style="medium">
          <color indexed="64"/>
        </left>
      </border>
    </odxf>
    <ndxf>
      <border outline="0">
        <left style="thin">
          <color indexed="64"/>
        </left>
      </border>
    </ndxf>
  </rcc>
  <rcc rId="5616" sId="1">
    <oc r="A159">
      <v>29</v>
    </oc>
    <nc r="A159">
      <v>153</v>
    </nc>
  </rcc>
  <rcc rId="5617" sId="1">
    <oc r="A160">
      <v>30</v>
    </oc>
    <nc r="A160">
      <v>154</v>
    </nc>
  </rcc>
  <rcc rId="5618" sId="1" odxf="1" dxf="1">
    <oc r="A161">
      <v>31</v>
    </oc>
    <nc r="A161">
      <v>155</v>
    </nc>
    <odxf>
      <border outline="0">
        <left style="medium">
          <color indexed="64"/>
        </left>
      </border>
    </odxf>
    <ndxf>
      <border outline="0">
        <left style="thin">
          <color indexed="64"/>
        </left>
      </border>
    </ndxf>
  </rcc>
  <rcc rId="5619" sId="1">
    <oc r="A162">
      <v>32</v>
    </oc>
    <nc r="A162">
      <v>156</v>
    </nc>
  </rcc>
  <rcc rId="5620" sId="1">
    <oc r="A163">
      <v>33</v>
    </oc>
    <nc r="A163">
      <v>157</v>
    </nc>
  </rcc>
  <rcc rId="5621" sId="1" odxf="1" dxf="1">
    <oc r="A164">
      <v>34</v>
    </oc>
    <nc r="A164">
      <v>158</v>
    </nc>
    <odxf>
      <border outline="0">
        <left style="medium">
          <color indexed="64"/>
        </left>
      </border>
    </odxf>
    <ndxf>
      <border outline="0">
        <left style="thin">
          <color indexed="64"/>
        </left>
      </border>
    </ndxf>
  </rcc>
  <rcc rId="5622" sId="1">
    <oc r="A165">
      <v>35</v>
    </oc>
    <nc r="A165">
      <v>159</v>
    </nc>
  </rcc>
  <rcc rId="5623" sId="1">
    <oc r="A166">
      <v>36</v>
    </oc>
    <nc r="A166">
      <v>160</v>
    </nc>
  </rcc>
  <rcc rId="5624" sId="1" odxf="1" dxf="1">
    <oc r="A167">
      <v>37</v>
    </oc>
    <nc r="A167">
      <v>161</v>
    </nc>
    <odxf>
      <border outline="0">
        <left style="medium">
          <color indexed="64"/>
        </left>
      </border>
    </odxf>
    <ndxf>
      <border outline="0">
        <left style="thin">
          <color indexed="64"/>
        </left>
      </border>
    </ndxf>
  </rcc>
  <rcc rId="5625" sId="1">
    <oc r="A168">
      <v>38</v>
    </oc>
    <nc r="A168">
      <v>162</v>
    </nc>
  </rcc>
  <rcc rId="5626" sId="1">
    <oc r="A169">
      <v>39</v>
    </oc>
    <nc r="A169">
      <v>163</v>
    </nc>
  </rcc>
  <rcc rId="5627" sId="1" odxf="1" dxf="1">
    <oc r="A170">
      <v>40</v>
    </oc>
    <nc r="A170">
      <v>164</v>
    </nc>
    <odxf>
      <border outline="0">
        <left style="medium">
          <color indexed="64"/>
        </left>
      </border>
    </odxf>
    <ndxf>
      <border outline="0">
        <left style="thin">
          <color indexed="64"/>
        </left>
      </border>
    </ndxf>
  </rcc>
  <rcc rId="5628" sId="1">
    <oc r="A171">
      <v>41</v>
    </oc>
    <nc r="A171">
      <v>165</v>
    </nc>
  </rcc>
  <rcc rId="5629" sId="1">
    <oc r="A172">
      <v>42</v>
    </oc>
    <nc r="A172">
      <v>166</v>
    </nc>
  </rcc>
  <rcc rId="5630" sId="1" odxf="1" dxf="1">
    <oc r="A173">
      <v>43</v>
    </oc>
    <nc r="A173">
      <v>167</v>
    </nc>
    <odxf>
      <border outline="0">
        <left style="medium">
          <color indexed="64"/>
        </left>
      </border>
    </odxf>
    <ndxf>
      <border outline="0">
        <left style="thin">
          <color indexed="64"/>
        </left>
      </border>
    </ndxf>
  </rcc>
  <rcc rId="5631" sId="1">
    <oc r="A174">
      <v>44</v>
    </oc>
    <nc r="A174">
      <v>168</v>
    </nc>
  </rcc>
  <rcc rId="5632" sId="1">
    <oc r="A175">
      <v>45</v>
    </oc>
    <nc r="A175">
      <v>169</v>
    </nc>
  </rcc>
  <rcc rId="5633" sId="1" odxf="1" dxf="1">
    <oc r="A176">
      <v>46</v>
    </oc>
    <nc r="A176">
      <v>170</v>
    </nc>
    <odxf>
      <border outline="0">
        <left style="medium">
          <color indexed="64"/>
        </left>
      </border>
    </odxf>
    <ndxf>
      <border outline="0">
        <left style="thin">
          <color indexed="64"/>
        </left>
      </border>
    </ndxf>
  </rcc>
  <rcc rId="5634" sId="1">
    <oc r="A177">
      <v>47</v>
    </oc>
    <nc r="A177">
      <v>171</v>
    </nc>
  </rcc>
  <rcc rId="5635" sId="1">
    <oc r="A178">
      <v>48</v>
    </oc>
    <nc r="A178">
      <v>172</v>
    </nc>
  </rcc>
  <rcc rId="5636" sId="1" odxf="1" dxf="1">
    <oc r="A179">
      <v>49</v>
    </oc>
    <nc r="A179">
      <v>173</v>
    </nc>
    <odxf>
      <border outline="0">
        <left style="medium">
          <color indexed="64"/>
        </left>
      </border>
    </odxf>
    <ndxf>
      <border outline="0">
        <left style="thin">
          <color indexed="64"/>
        </left>
      </border>
    </ndxf>
  </rcc>
  <rcc rId="5637" sId="1">
    <oc r="A180">
      <v>50</v>
    </oc>
    <nc r="A180">
      <v>174</v>
    </nc>
  </rcc>
  <rcc rId="5638" sId="1">
    <oc r="A181">
      <v>51</v>
    </oc>
    <nc r="A181">
      <v>175</v>
    </nc>
  </rcc>
  <rcc rId="5639" sId="1" odxf="1" dxf="1">
    <oc r="A182">
      <v>52</v>
    </oc>
    <nc r="A182">
      <v>176</v>
    </nc>
    <odxf>
      <border outline="0">
        <left style="medium">
          <color indexed="64"/>
        </left>
      </border>
    </odxf>
    <ndxf>
      <border outline="0">
        <left style="thin">
          <color indexed="64"/>
        </left>
      </border>
    </ndxf>
  </rcc>
  <rcc rId="5640" sId="1">
    <oc r="A183">
      <v>53</v>
    </oc>
    <nc r="A183">
      <v>177</v>
    </nc>
  </rcc>
  <rcc rId="5641" sId="1">
    <oc r="A184">
      <v>54</v>
    </oc>
    <nc r="A184">
      <v>178</v>
    </nc>
  </rcc>
  <rcc rId="5642" sId="1" odxf="1" dxf="1">
    <oc r="A185">
      <v>55</v>
    </oc>
    <nc r="A185">
      <v>179</v>
    </nc>
    <odxf>
      <border outline="0">
        <left style="medium">
          <color indexed="64"/>
        </left>
      </border>
    </odxf>
    <ndxf>
      <border outline="0">
        <left style="thin">
          <color indexed="64"/>
        </left>
      </border>
    </ndxf>
  </rcc>
  <rcc rId="5643" sId="1">
    <oc r="A186">
      <v>56</v>
    </oc>
    <nc r="A186">
      <v>180</v>
    </nc>
  </rcc>
  <rcc rId="5644" sId="1">
    <oc r="A187">
      <v>57</v>
    </oc>
    <nc r="A187">
      <v>181</v>
    </nc>
  </rcc>
  <rcc rId="5645" sId="1" odxf="1" dxf="1">
    <oc r="A188">
      <v>58</v>
    </oc>
    <nc r="A188">
      <v>182</v>
    </nc>
    <odxf>
      <border outline="0">
        <left style="medium">
          <color indexed="64"/>
        </left>
      </border>
    </odxf>
    <ndxf>
      <border outline="0">
        <left style="thin">
          <color indexed="64"/>
        </left>
      </border>
    </ndxf>
  </rcc>
  <rcc rId="5646" sId="1">
    <oc r="A189">
      <v>59</v>
    </oc>
    <nc r="A189">
      <v>183</v>
    </nc>
  </rcc>
  <rcc rId="5647" sId="1">
    <oc r="A190">
      <v>60</v>
    </oc>
    <nc r="A190">
      <v>184</v>
    </nc>
  </rcc>
  <rcc rId="5648" sId="1" odxf="1" dxf="1">
    <oc r="A191">
      <v>61</v>
    </oc>
    <nc r="A191">
      <v>185</v>
    </nc>
    <odxf>
      <border outline="0">
        <left style="medium">
          <color indexed="64"/>
        </left>
      </border>
    </odxf>
    <ndxf>
      <border outline="0">
        <left style="thin">
          <color indexed="64"/>
        </left>
      </border>
    </ndxf>
  </rcc>
  <rcc rId="5649" sId="1">
    <oc r="A192">
      <v>62</v>
    </oc>
    <nc r="A192">
      <v>186</v>
    </nc>
  </rcc>
  <rcc rId="5650" sId="1">
    <oc r="A193">
      <v>63</v>
    </oc>
    <nc r="A193">
      <v>187</v>
    </nc>
  </rcc>
  <rcc rId="5651" sId="1" odxf="1" dxf="1">
    <oc r="A194">
      <v>64</v>
    </oc>
    <nc r="A194">
      <v>188</v>
    </nc>
    <odxf>
      <border outline="0">
        <left style="medium">
          <color indexed="64"/>
        </left>
      </border>
    </odxf>
    <ndxf>
      <border outline="0">
        <left style="thin">
          <color indexed="64"/>
        </left>
      </border>
    </ndxf>
  </rcc>
  <rcc rId="5652" sId="1">
    <oc r="A195">
      <v>65</v>
    </oc>
    <nc r="A195">
      <v>189</v>
    </nc>
  </rcc>
  <rcc rId="5653" sId="1">
    <oc r="A196">
      <v>66</v>
    </oc>
    <nc r="A196">
      <v>190</v>
    </nc>
  </rcc>
  <rcc rId="5654" sId="1" odxf="1" dxf="1">
    <oc r="A197">
      <v>67</v>
    </oc>
    <nc r="A197">
      <v>191</v>
    </nc>
    <odxf>
      <border outline="0">
        <left style="medium">
          <color indexed="64"/>
        </left>
      </border>
    </odxf>
    <ndxf>
      <border outline="0">
        <left style="thin">
          <color indexed="64"/>
        </left>
      </border>
    </ndxf>
  </rcc>
  <rcc rId="5655" sId="1">
    <oc r="A198">
      <v>68</v>
    </oc>
    <nc r="A198">
      <v>192</v>
    </nc>
  </rcc>
  <rcc rId="5656" sId="1">
    <oc r="A199">
      <v>69</v>
    </oc>
    <nc r="A199">
      <v>193</v>
    </nc>
  </rcc>
  <rcc rId="5657" sId="1" odxf="1" dxf="1">
    <oc r="A200">
      <v>70</v>
    </oc>
    <nc r="A200">
      <v>194</v>
    </nc>
    <odxf>
      <border outline="0">
        <left style="medium">
          <color indexed="64"/>
        </left>
      </border>
    </odxf>
    <ndxf>
      <border outline="0">
        <left style="thin">
          <color indexed="64"/>
        </left>
      </border>
    </ndxf>
  </rcc>
  <rcc rId="5658" sId="1">
    <oc r="A201">
      <v>71</v>
    </oc>
    <nc r="A201">
      <v>195</v>
    </nc>
  </rcc>
  <rcc rId="5659" sId="1">
    <oc r="A202">
      <v>72</v>
    </oc>
    <nc r="A202">
      <v>196</v>
    </nc>
  </rcc>
  <rcc rId="5660" sId="1" odxf="1" dxf="1">
    <oc r="A203">
      <v>73</v>
    </oc>
    <nc r="A203">
      <v>197</v>
    </nc>
    <odxf>
      <border outline="0">
        <left style="medium">
          <color indexed="64"/>
        </left>
      </border>
    </odxf>
    <ndxf>
      <border outline="0">
        <left style="thin">
          <color indexed="64"/>
        </left>
      </border>
    </ndxf>
  </rcc>
  <rcc rId="5661" sId="1">
    <oc r="A204">
      <v>74</v>
    </oc>
    <nc r="A204">
      <v>198</v>
    </nc>
  </rcc>
  <rcc rId="5662" sId="1">
    <oc r="A205">
      <v>75</v>
    </oc>
    <nc r="A205">
      <v>199</v>
    </nc>
  </rcc>
  <rcc rId="5663" sId="1" odxf="1" dxf="1">
    <oc r="A206">
      <v>76</v>
    </oc>
    <nc r="A206">
      <v>200</v>
    </nc>
    <odxf>
      <border outline="0">
        <left style="medium">
          <color indexed="64"/>
        </left>
      </border>
    </odxf>
    <ndxf>
      <border outline="0">
        <left style="thin">
          <color indexed="64"/>
        </left>
      </border>
    </ndxf>
  </rcc>
  <rcc rId="5664" sId="1">
    <oc r="A207">
      <v>77</v>
    </oc>
    <nc r="A207">
      <v>201</v>
    </nc>
  </rcc>
  <rcc rId="5665" sId="1">
    <oc r="A208">
      <v>78</v>
    </oc>
    <nc r="A208">
      <v>202</v>
    </nc>
  </rcc>
  <rcc rId="5666" sId="1" odxf="1" dxf="1">
    <oc r="A209">
      <v>79</v>
    </oc>
    <nc r="A209">
      <v>203</v>
    </nc>
    <odxf>
      <border outline="0">
        <left style="medium">
          <color indexed="64"/>
        </left>
      </border>
    </odxf>
    <ndxf>
      <border outline="0">
        <left style="thin">
          <color indexed="64"/>
        </left>
      </border>
    </ndxf>
  </rcc>
  <rcc rId="5667" sId="1">
    <oc r="A210">
      <v>80</v>
    </oc>
    <nc r="A210">
      <v>204</v>
    </nc>
  </rcc>
  <rcc rId="5668" sId="1">
    <oc r="A211">
      <v>81</v>
    </oc>
    <nc r="A211">
      <v>205</v>
    </nc>
  </rcc>
  <rcc rId="5669" sId="1" odxf="1" dxf="1">
    <oc r="A212">
      <v>82</v>
    </oc>
    <nc r="A212">
      <v>206</v>
    </nc>
    <odxf>
      <border outline="0">
        <left style="medium">
          <color indexed="64"/>
        </left>
      </border>
    </odxf>
    <ndxf>
      <border outline="0">
        <left style="thin">
          <color indexed="64"/>
        </left>
      </border>
    </ndxf>
  </rcc>
  <rcc rId="5670" sId="1">
    <oc r="A213">
      <v>83</v>
    </oc>
    <nc r="A213">
      <v>207</v>
    </nc>
  </rcc>
  <rcc rId="5671" sId="1">
    <oc r="A214">
      <v>84</v>
    </oc>
    <nc r="A214">
      <v>208</v>
    </nc>
  </rcc>
  <rcc rId="5672" sId="1" odxf="1" dxf="1">
    <oc r="A215">
      <v>85</v>
    </oc>
    <nc r="A215">
      <v>209</v>
    </nc>
    <odxf>
      <border outline="0">
        <left style="medium">
          <color indexed="64"/>
        </left>
      </border>
    </odxf>
    <ndxf>
      <border outline="0">
        <left style="thin">
          <color indexed="64"/>
        </left>
      </border>
    </ndxf>
  </rcc>
  <rcc rId="5673" sId="1">
    <oc r="A216">
      <v>86</v>
    </oc>
    <nc r="A216">
      <v>210</v>
    </nc>
  </rcc>
  <rcc rId="5674" sId="1">
    <oc r="A217">
      <v>87</v>
    </oc>
    <nc r="A217">
      <v>211</v>
    </nc>
  </rcc>
  <rcc rId="5675" sId="1" odxf="1" dxf="1">
    <oc r="A218">
      <v>88</v>
    </oc>
    <nc r="A218">
      <v>212</v>
    </nc>
    <odxf>
      <border outline="0">
        <left style="medium">
          <color indexed="64"/>
        </left>
      </border>
    </odxf>
    <ndxf>
      <border outline="0">
        <left style="thin">
          <color indexed="64"/>
        </left>
      </border>
    </ndxf>
  </rcc>
  <rcc rId="5676" sId="1">
    <oc r="A219">
      <v>89</v>
    </oc>
    <nc r="A219">
      <v>213</v>
    </nc>
  </rcc>
  <rcc rId="5677" sId="1">
    <oc r="A220">
      <v>90</v>
    </oc>
    <nc r="A220">
      <v>214</v>
    </nc>
  </rcc>
  <rcc rId="5678" sId="1" odxf="1" dxf="1">
    <oc r="A221">
      <v>91</v>
    </oc>
    <nc r="A221">
      <v>215</v>
    </nc>
    <odxf>
      <border outline="0">
        <left style="medium">
          <color indexed="64"/>
        </left>
      </border>
    </odxf>
    <ndxf>
      <border outline="0">
        <left style="thin">
          <color indexed="64"/>
        </left>
      </border>
    </ndxf>
  </rcc>
  <rcc rId="5679" sId="1">
    <oc r="A222">
      <v>92</v>
    </oc>
    <nc r="A222">
      <v>216</v>
    </nc>
  </rcc>
  <rcc rId="5680" sId="1">
    <oc r="A223">
      <v>93</v>
    </oc>
    <nc r="A223">
      <v>217</v>
    </nc>
  </rcc>
  <rcc rId="5681" sId="1" odxf="1" dxf="1">
    <oc r="A224">
      <v>94</v>
    </oc>
    <nc r="A224">
      <v>218</v>
    </nc>
    <odxf>
      <border outline="0">
        <left style="medium">
          <color indexed="64"/>
        </left>
      </border>
    </odxf>
    <ndxf>
      <border outline="0">
        <left style="thin">
          <color indexed="64"/>
        </left>
      </border>
    </ndxf>
  </rcc>
  <rcc rId="5682" sId="1">
    <oc r="A225">
      <v>95</v>
    </oc>
    <nc r="A225">
      <v>219</v>
    </nc>
  </rcc>
  <rcc rId="5683" sId="1">
    <oc r="A226">
      <v>96</v>
    </oc>
    <nc r="A226">
      <v>220</v>
    </nc>
  </rcc>
  <rcc rId="5684" sId="1" odxf="1" dxf="1">
    <oc r="A227">
      <v>97</v>
    </oc>
    <nc r="A227">
      <v>221</v>
    </nc>
    <odxf>
      <border outline="0">
        <left style="medium">
          <color indexed="64"/>
        </left>
      </border>
    </odxf>
    <ndxf>
      <border outline="0">
        <left style="thin">
          <color indexed="64"/>
        </left>
      </border>
    </ndxf>
  </rcc>
  <rcc rId="5685" sId="1">
    <oc r="A228">
      <v>98</v>
    </oc>
    <nc r="A228">
      <v>222</v>
    </nc>
  </rcc>
  <rcc rId="5686" sId="1">
    <oc r="A229">
      <v>99</v>
    </oc>
    <nc r="A229">
      <v>223</v>
    </nc>
  </rcc>
  <rcc rId="5687" sId="1" odxf="1" dxf="1">
    <oc r="A230">
      <v>100</v>
    </oc>
    <nc r="A230">
      <v>224</v>
    </nc>
    <odxf>
      <border outline="0">
        <left style="medium">
          <color indexed="64"/>
        </left>
      </border>
    </odxf>
    <ndxf>
      <border outline="0">
        <left style="thin">
          <color indexed="64"/>
        </left>
      </border>
    </ndxf>
  </rcc>
  <rcc rId="5688" sId="1">
    <oc r="A231">
      <v>101</v>
    </oc>
    <nc r="A231">
      <v>225</v>
    </nc>
  </rcc>
  <rcc rId="5689" sId="1">
    <oc r="A232">
      <v>102</v>
    </oc>
    <nc r="A232">
      <v>226</v>
    </nc>
  </rcc>
  <rcc rId="5690" sId="1" odxf="1" dxf="1">
    <oc r="A233">
      <v>103</v>
    </oc>
    <nc r="A233">
      <v>227</v>
    </nc>
    <odxf>
      <border outline="0">
        <left style="medium">
          <color indexed="64"/>
        </left>
      </border>
    </odxf>
    <ndxf>
      <border outline="0">
        <left style="thin">
          <color indexed="64"/>
        </left>
      </border>
    </ndxf>
  </rcc>
  <rcc rId="5691" sId="1" odxf="1" s="1" dxf="1">
    <oc r="A234">
      <v>104</v>
    </oc>
    <nc r="A234">
      <v>228</v>
    </nc>
    <odxf>
      <font>
        <b val="0"/>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odxf>
    <ndxf/>
  </rcc>
  <rcc rId="5692" sId="1">
    <oc r="A235">
      <v>105</v>
    </oc>
    <nc r="A235">
      <v>229</v>
    </nc>
  </rcc>
  <rcc rId="5693" sId="1" odxf="1" dxf="1">
    <oc r="A236">
      <v>106</v>
    </oc>
    <nc r="A236">
      <v>230</v>
    </nc>
    <odxf>
      <border outline="0">
        <left style="medium">
          <color indexed="64"/>
        </left>
      </border>
    </odxf>
    <ndxf>
      <border outline="0">
        <left style="thin">
          <color indexed="64"/>
        </left>
      </border>
    </ndxf>
  </rcc>
  <rcc rId="5694" sId="1">
    <oc r="A237">
      <v>107</v>
    </oc>
    <nc r="A237">
      <v>231</v>
    </nc>
  </rcc>
  <rcc rId="5695" sId="1">
    <oc r="A238">
      <v>108</v>
    </oc>
    <nc r="A238">
      <v>232</v>
    </nc>
  </rcc>
  <rcc rId="5696" sId="1" odxf="1" dxf="1">
    <oc r="A239">
      <v>109</v>
    </oc>
    <nc r="A239">
      <v>233</v>
    </nc>
    <odxf>
      <border outline="0">
        <left style="medium">
          <color indexed="64"/>
        </left>
      </border>
    </odxf>
    <ndxf>
      <border outline="0">
        <left style="thin">
          <color indexed="64"/>
        </left>
      </border>
    </ndxf>
  </rcc>
  <rcc rId="5697" sId="1">
    <oc r="A240">
      <v>110</v>
    </oc>
    <nc r="A240">
      <v>234</v>
    </nc>
  </rcc>
  <rcc rId="5698" sId="1">
    <oc r="A241">
      <v>111</v>
    </oc>
    <nc r="A241">
      <v>235</v>
    </nc>
  </rcc>
  <rcc rId="5699" sId="1" odxf="1" dxf="1">
    <oc r="A242">
      <v>112</v>
    </oc>
    <nc r="A242">
      <v>236</v>
    </nc>
    <odxf>
      <border outline="0">
        <left style="medium">
          <color indexed="64"/>
        </left>
      </border>
    </odxf>
    <ndxf>
      <border outline="0">
        <left style="thin">
          <color indexed="64"/>
        </left>
      </border>
    </ndxf>
  </rcc>
  <rcc rId="5700" sId="1">
    <oc r="A243">
      <v>113</v>
    </oc>
    <nc r="A243">
      <v>237</v>
    </nc>
  </rcc>
  <rcc rId="5701" sId="1">
    <oc r="A244">
      <v>115</v>
    </oc>
    <nc r="A244">
      <v>238</v>
    </nc>
  </rcc>
  <rcc rId="5702" sId="1" odxf="1" dxf="1">
    <oc r="A245">
      <v>116</v>
    </oc>
    <nc r="A245">
      <v>239</v>
    </nc>
    <odxf>
      <border outline="0">
        <left style="medium">
          <color indexed="64"/>
        </left>
      </border>
    </odxf>
    <ndxf>
      <border outline="0">
        <left style="thin">
          <color indexed="64"/>
        </left>
      </border>
    </ndxf>
  </rcc>
  <rcc rId="5703" sId="1">
    <oc r="A246">
      <v>117</v>
    </oc>
    <nc r="A246">
      <v>240</v>
    </nc>
  </rcc>
  <rcc rId="5704" sId="1">
    <oc r="A247">
      <v>118</v>
    </oc>
    <nc r="A247">
      <v>241</v>
    </nc>
  </rcc>
  <rcc rId="5705" sId="1" odxf="1" dxf="1">
    <oc r="A248">
      <v>119</v>
    </oc>
    <nc r="A248">
      <v>242</v>
    </nc>
    <odxf>
      <border outline="0">
        <left style="medium">
          <color indexed="64"/>
        </left>
      </border>
    </odxf>
    <ndxf>
      <border outline="0">
        <left style="thin">
          <color indexed="64"/>
        </left>
      </border>
    </ndxf>
  </rcc>
  <rcc rId="5706" sId="1">
    <oc r="A249">
      <v>120</v>
    </oc>
    <nc r="A249">
      <v>243</v>
    </nc>
  </rcc>
  <rcc rId="5707" sId="1">
    <oc r="A250">
      <v>121</v>
    </oc>
    <nc r="A250">
      <v>244</v>
    </nc>
  </rcc>
  <rcc rId="5708" sId="1" odxf="1" dxf="1">
    <oc r="A251">
      <v>122</v>
    </oc>
    <nc r="A251">
      <v>245</v>
    </nc>
    <odxf>
      <border outline="0">
        <left style="medium">
          <color indexed="64"/>
        </left>
      </border>
    </odxf>
    <ndxf>
      <border outline="0">
        <left style="thin">
          <color indexed="64"/>
        </left>
      </border>
    </ndxf>
  </rcc>
  <rcc rId="5709" sId="1">
    <oc r="A252">
      <v>123</v>
    </oc>
    <nc r="A252">
      <v>246</v>
    </nc>
  </rcc>
  <rcc rId="5710" sId="1">
    <oc r="A253">
      <v>124</v>
    </oc>
    <nc r="A253">
      <v>247</v>
    </nc>
  </rcc>
  <rcc rId="5711" sId="1" odxf="1" dxf="1">
    <oc r="A254">
      <v>125</v>
    </oc>
    <nc r="A254">
      <v>248</v>
    </nc>
    <odxf>
      <border outline="0">
        <left style="medium">
          <color indexed="64"/>
        </left>
      </border>
    </odxf>
    <ndxf>
      <border outline="0">
        <left style="thin">
          <color indexed="64"/>
        </left>
      </border>
    </ndxf>
  </rcc>
  <rcc rId="5712" sId="1">
    <oc r="A255">
      <v>126</v>
    </oc>
    <nc r="A255">
      <v>249</v>
    </nc>
  </rcc>
  <rcc rId="5713" sId="1">
    <oc r="A256">
      <v>127</v>
    </oc>
    <nc r="A256">
      <v>250</v>
    </nc>
  </rcc>
  <rcc rId="5714" sId="1" odxf="1" dxf="1">
    <oc r="A257">
      <v>128</v>
    </oc>
    <nc r="A257">
      <v>251</v>
    </nc>
    <odxf>
      <border outline="0">
        <left style="medium">
          <color indexed="64"/>
        </left>
      </border>
    </odxf>
    <ndxf>
      <border outline="0">
        <left style="thin">
          <color indexed="64"/>
        </left>
      </border>
    </ndxf>
  </rcc>
  <rcc rId="5715" sId="1">
    <oc r="A258">
      <v>129</v>
    </oc>
    <nc r="A258">
      <v>252</v>
    </nc>
  </rcc>
  <rcc rId="5716" sId="1">
    <oc r="A259">
      <v>130</v>
    </oc>
    <nc r="A259">
      <v>253</v>
    </nc>
  </rcc>
  <rcc rId="5717" sId="1" odxf="1" dxf="1">
    <oc r="A260">
      <v>131</v>
    </oc>
    <nc r="A260">
      <v>254</v>
    </nc>
    <odxf>
      <border outline="0">
        <left style="medium">
          <color indexed="64"/>
        </left>
      </border>
    </odxf>
    <ndxf>
      <border outline="0">
        <left style="thin">
          <color indexed="64"/>
        </left>
      </border>
    </ndxf>
  </rcc>
  <rcc rId="5718" sId="1">
    <oc r="A261">
      <v>132</v>
    </oc>
    <nc r="A261">
      <v>255</v>
    </nc>
  </rcc>
  <rcc rId="5719" sId="1">
    <oc r="A262">
      <v>133</v>
    </oc>
    <nc r="A262">
      <v>256</v>
    </nc>
  </rcc>
  <rcc rId="5720" sId="1" odxf="1" dxf="1">
    <oc r="A263">
      <v>134</v>
    </oc>
    <nc r="A263">
      <v>257</v>
    </nc>
    <odxf>
      <border outline="0">
        <left style="medium">
          <color indexed="64"/>
        </left>
      </border>
    </odxf>
    <ndxf>
      <border outline="0">
        <left style="thin">
          <color indexed="64"/>
        </left>
      </border>
    </ndxf>
  </rcc>
  <rcc rId="5721" sId="1">
    <oc r="A264">
      <v>135</v>
    </oc>
    <nc r="A264">
      <v>258</v>
    </nc>
  </rcc>
  <rcc rId="5722" sId="1">
    <oc r="A265">
      <v>136</v>
    </oc>
    <nc r="A265">
      <v>259</v>
    </nc>
  </rcc>
  <rcc rId="5723" sId="1" odxf="1" dxf="1">
    <oc r="A266">
      <v>137</v>
    </oc>
    <nc r="A266">
      <v>260</v>
    </nc>
    <odxf>
      <border outline="0">
        <left style="medium">
          <color indexed="64"/>
        </left>
      </border>
    </odxf>
    <ndxf>
      <border outline="0">
        <left style="thin">
          <color indexed="64"/>
        </left>
      </border>
    </ndxf>
  </rcc>
  <rcc rId="5724" sId="1">
    <oc r="A267">
      <v>138</v>
    </oc>
    <nc r="A267">
      <v>261</v>
    </nc>
  </rcc>
  <rcc rId="5725" sId="1">
    <oc r="A268">
      <v>139</v>
    </oc>
    <nc r="A268">
      <v>262</v>
    </nc>
  </rcc>
  <rcc rId="5726" sId="1" odxf="1" dxf="1">
    <oc r="A269">
      <v>140</v>
    </oc>
    <nc r="A269">
      <v>263</v>
    </nc>
    <odxf>
      <border outline="0">
        <left style="medium">
          <color indexed="64"/>
        </left>
      </border>
    </odxf>
    <ndxf>
      <border outline="0">
        <left style="thin">
          <color indexed="64"/>
        </left>
      </border>
    </ndxf>
  </rcc>
  <rcc rId="5727" sId="1">
    <oc r="A270">
      <v>141</v>
    </oc>
    <nc r="A270">
      <v>264</v>
    </nc>
  </rcc>
  <rcc rId="5728" sId="1">
    <oc r="A271">
      <v>142</v>
    </oc>
    <nc r="A271">
      <v>265</v>
    </nc>
  </rcc>
  <rcc rId="5729" sId="1" odxf="1" dxf="1">
    <oc r="A272">
      <v>143</v>
    </oc>
    <nc r="A272">
      <v>266</v>
    </nc>
    <odxf>
      <border outline="0">
        <left style="medium">
          <color indexed="64"/>
        </left>
      </border>
    </odxf>
    <ndxf>
      <border outline="0">
        <left style="thin">
          <color indexed="64"/>
        </left>
      </border>
    </ndxf>
  </rcc>
  <rcc rId="5730" sId="1">
    <oc r="A273">
      <v>144</v>
    </oc>
    <nc r="A273">
      <v>267</v>
    </nc>
  </rcc>
  <rcc rId="5731" sId="1">
    <oc r="A274">
      <v>145</v>
    </oc>
    <nc r="A274">
      <v>268</v>
    </nc>
  </rcc>
  <rcc rId="5732" sId="1" odxf="1" dxf="1">
    <oc r="A275">
      <v>146</v>
    </oc>
    <nc r="A275">
      <v>269</v>
    </nc>
    <odxf>
      <border outline="0">
        <left style="medium">
          <color indexed="64"/>
        </left>
      </border>
    </odxf>
    <ndxf>
      <border outline="0">
        <left style="thin">
          <color indexed="64"/>
        </left>
      </border>
    </ndxf>
  </rcc>
  <rcc rId="5733" sId="1">
    <oc r="A276">
      <v>147</v>
    </oc>
    <nc r="A276">
      <v>270</v>
    </nc>
  </rcc>
  <rcc rId="5734" sId="1">
    <oc r="A277">
      <v>148</v>
    </oc>
    <nc r="A277">
      <v>271</v>
    </nc>
  </rcc>
  <rcc rId="5735" sId="1" odxf="1" dxf="1">
    <oc r="A278">
      <v>149</v>
    </oc>
    <nc r="A278">
      <v>272</v>
    </nc>
    <odxf>
      <border outline="0">
        <left style="medium">
          <color indexed="64"/>
        </left>
      </border>
    </odxf>
    <ndxf>
      <border outline="0">
        <left style="thin">
          <color indexed="64"/>
        </left>
      </border>
    </ndxf>
  </rcc>
  <rcc rId="5736" sId="1">
    <oc r="A279">
      <v>150</v>
    </oc>
    <nc r="A279">
      <v>273</v>
    </nc>
  </rcc>
  <rcc rId="5737" sId="1">
    <oc r="A280">
      <v>151</v>
    </oc>
    <nc r="A280">
      <v>274</v>
    </nc>
  </rcc>
  <rcc rId="5738" sId="1" odxf="1" dxf="1">
    <oc r="A281">
      <v>152</v>
    </oc>
    <nc r="A281">
      <v>275</v>
    </nc>
    <odxf>
      <border outline="0">
        <left style="medium">
          <color indexed="64"/>
        </left>
      </border>
    </odxf>
    <ndxf>
      <border outline="0">
        <left style="thin">
          <color indexed="64"/>
        </left>
      </border>
    </ndxf>
  </rcc>
  <rcc rId="5739" sId="1">
    <oc r="A282">
      <v>153</v>
    </oc>
    <nc r="A282">
      <v>276</v>
    </nc>
  </rcc>
  <rcc rId="5740" sId="1">
    <oc r="A283">
      <v>154</v>
    </oc>
    <nc r="A283">
      <v>277</v>
    </nc>
  </rcc>
  <rcc rId="5741" sId="1" odxf="1" dxf="1">
    <oc r="A284">
      <v>155</v>
    </oc>
    <nc r="A284">
      <v>278</v>
    </nc>
    <odxf>
      <border outline="0">
        <left style="medium">
          <color indexed="64"/>
        </left>
      </border>
    </odxf>
    <ndxf>
      <border outline="0">
        <left style="thin">
          <color indexed="64"/>
        </left>
      </border>
    </ndxf>
  </rcc>
  <rcc rId="5742" sId="1">
    <oc r="A285">
      <v>156</v>
    </oc>
    <nc r="A285">
      <v>279</v>
    </nc>
  </rcc>
  <rcc rId="5743" sId="1">
    <oc r="A286">
      <v>157</v>
    </oc>
    <nc r="A286">
      <v>280</v>
    </nc>
  </rcc>
  <rcc rId="5744" sId="1" odxf="1" dxf="1">
    <oc r="A287">
      <v>158</v>
    </oc>
    <nc r="A287">
      <v>281</v>
    </nc>
    <odxf>
      <border outline="0">
        <left style="medium">
          <color indexed="64"/>
        </left>
      </border>
    </odxf>
    <ndxf>
      <border outline="0">
        <left style="thin">
          <color indexed="64"/>
        </left>
      </border>
    </ndxf>
  </rcc>
  <rcc rId="5745" sId="1">
    <oc r="A288">
      <v>159</v>
    </oc>
    <nc r="A288">
      <v>282</v>
    </nc>
  </rcc>
  <rcc rId="5746" sId="1">
    <oc r="A289">
      <v>160</v>
    </oc>
    <nc r="A289">
      <v>283</v>
    </nc>
  </rcc>
  <rcc rId="5747" sId="1" odxf="1" dxf="1">
    <oc r="A290">
      <v>161</v>
    </oc>
    <nc r="A290">
      <v>284</v>
    </nc>
    <odxf>
      <border outline="0">
        <left style="medium">
          <color indexed="64"/>
        </left>
      </border>
    </odxf>
    <ndxf>
      <border outline="0">
        <left style="thin">
          <color indexed="64"/>
        </left>
      </border>
    </ndxf>
  </rcc>
  <rcc rId="5748" sId="1">
    <oc r="A291">
      <v>162</v>
    </oc>
    <nc r="A291">
      <v>285</v>
    </nc>
  </rcc>
  <rcc rId="5749" sId="1" odxf="1" dxf="1">
    <oc r="A292">
      <v>163</v>
    </oc>
    <nc r="A292">
      <v>286</v>
    </nc>
    <odxf>
      <border outline="0">
        <left style="thin">
          <color indexed="64"/>
        </left>
      </border>
    </odxf>
    <ndxf>
      <border outline="0">
        <left style="medium">
          <color indexed="64"/>
        </left>
      </border>
    </ndxf>
  </rcc>
  <rcc rId="5750" sId="1" odxf="1" dxf="1">
    <oc r="A293">
      <v>164</v>
    </oc>
    <nc r="A293">
      <v>287</v>
    </nc>
    <odxf>
      <border outline="0">
        <left style="medium">
          <color indexed="64"/>
        </left>
      </border>
    </odxf>
    <ndxf>
      <border outline="0">
        <left style="thin">
          <color indexed="64"/>
        </left>
      </border>
    </ndxf>
  </rcc>
  <rcc rId="5751" sId="1">
    <oc r="A294">
      <v>165</v>
    </oc>
    <nc r="A294">
      <v>288</v>
    </nc>
  </rcc>
  <rcc rId="5752" sId="1" odxf="1" dxf="1">
    <oc r="A295">
      <v>166</v>
    </oc>
    <nc r="A295">
      <v>289</v>
    </nc>
    <odxf>
      <border outline="0">
        <left style="thin">
          <color indexed="64"/>
        </left>
      </border>
    </odxf>
    <ndxf>
      <border outline="0">
        <left style="medium">
          <color indexed="64"/>
        </left>
      </border>
    </ndxf>
  </rcc>
  <rcc rId="5753" sId="1" odxf="1" dxf="1">
    <oc r="A296">
      <v>167</v>
    </oc>
    <nc r="A296">
      <v>290</v>
    </nc>
    <odxf>
      <border outline="0">
        <left style="medium">
          <color indexed="64"/>
        </left>
      </border>
    </odxf>
    <ndxf>
      <border outline="0">
        <left style="thin">
          <color indexed="64"/>
        </left>
      </border>
    </ndxf>
  </rcc>
  <rcc rId="5754" sId="1">
    <oc r="A297">
      <v>168</v>
    </oc>
    <nc r="A297">
      <v>291</v>
    </nc>
  </rcc>
  <rcc rId="5755" sId="1" odxf="1" dxf="1">
    <oc r="A298">
      <v>169</v>
    </oc>
    <nc r="A298">
      <v>292</v>
    </nc>
    <odxf>
      <border outline="0">
        <left style="thin">
          <color indexed="64"/>
        </left>
      </border>
    </odxf>
    <ndxf>
      <border outline="0">
        <left style="medium">
          <color indexed="64"/>
        </left>
      </border>
    </ndxf>
  </rcc>
  <rcc rId="5756" sId="1" odxf="1" dxf="1">
    <oc r="A299">
      <v>170</v>
    </oc>
    <nc r="A299">
      <v>293</v>
    </nc>
    <odxf>
      <border outline="0">
        <left style="medium">
          <color indexed="64"/>
        </left>
      </border>
    </odxf>
    <ndxf>
      <border outline="0">
        <left style="thin">
          <color indexed="64"/>
        </left>
      </border>
    </ndxf>
  </rcc>
  <rcc rId="5757" sId="1">
    <oc r="A300">
      <v>171</v>
    </oc>
    <nc r="A300">
      <v>294</v>
    </nc>
  </rcc>
  <rcc rId="5758" sId="1" odxf="1" dxf="1">
    <oc r="A301">
      <v>172</v>
    </oc>
    <nc r="A301">
      <v>295</v>
    </nc>
    <odxf>
      <border outline="0">
        <left style="thin">
          <color indexed="64"/>
        </left>
      </border>
    </odxf>
    <ndxf>
      <border outline="0">
        <left style="medium">
          <color indexed="64"/>
        </left>
      </border>
    </ndxf>
  </rcc>
  <rcc rId="5759" sId="1" odxf="1" dxf="1">
    <oc r="A302">
      <v>173</v>
    </oc>
    <nc r="A302">
      <v>296</v>
    </nc>
    <odxf>
      <border outline="0">
        <left style="medium">
          <color indexed="64"/>
        </left>
      </border>
    </odxf>
    <ndxf>
      <border outline="0">
        <left style="thin">
          <color indexed="64"/>
        </left>
      </border>
    </ndxf>
  </rcc>
  <rcc rId="5760" sId="1">
    <oc r="A303">
      <v>174</v>
    </oc>
    <nc r="A303">
      <v>297</v>
    </nc>
  </rcc>
  <rcc rId="5761" sId="1" odxf="1" dxf="1">
    <oc r="A304">
      <v>175</v>
    </oc>
    <nc r="A304">
      <v>298</v>
    </nc>
    <odxf>
      <border outline="0">
        <left style="thin">
          <color indexed="64"/>
        </left>
      </border>
    </odxf>
    <ndxf>
      <border outline="0">
        <left style="medium">
          <color indexed="64"/>
        </left>
      </border>
    </ndxf>
  </rcc>
  <rcc rId="5762" sId="1" odxf="1" dxf="1">
    <oc r="A305">
      <v>176</v>
    </oc>
    <nc r="A305">
      <v>299</v>
    </nc>
    <odxf>
      <border outline="0">
        <left style="medium">
          <color indexed="64"/>
        </left>
      </border>
    </odxf>
    <ndxf>
      <border outline="0">
        <left style="thin">
          <color indexed="64"/>
        </left>
      </border>
    </ndxf>
  </rcc>
  <rcc rId="5763" sId="1">
    <oc r="A306">
      <v>177</v>
    </oc>
    <nc r="A306">
      <v>300</v>
    </nc>
  </rcc>
  <rcc rId="5764" sId="1">
    <oc r="A307">
      <v>178</v>
    </oc>
    <nc r="A307">
      <v>301</v>
    </nc>
  </rcc>
  <rcc rId="5765" sId="1" odxf="1" dxf="1">
    <oc r="A308">
      <v>179</v>
    </oc>
    <nc r="A308">
      <v>302</v>
    </nc>
    <odxf>
      <border outline="0">
        <left style="medium">
          <color indexed="64"/>
        </left>
      </border>
    </odxf>
    <ndxf>
      <border outline="0">
        <left style="thin">
          <color indexed="64"/>
        </left>
      </border>
    </ndxf>
  </rcc>
  <rcc rId="5766" sId="1">
    <nc r="A309">
      <v>303</v>
    </nc>
  </rcc>
</revisions>
</file>

<file path=xl/revisions/revisionLog3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81" sId="1">
    <nc r="AH75" t="inlineStr">
      <is>
        <t xml:space="preserve"> în implementare</t>
      </is>
    </nc>
  </rcc>
  <rcc rId="4382" sId="1">
    <nc r="AI75" t="inlineStr">
      <is>
        <t>n.a</t>
      </is>
    </nc>
  </rcc>
</revisions>
</file>

<file path=xl/revisions/revisionLog3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83" sId="1" odxf="1" dxf="1" numFmtId="4">
    <nc r="AC75">
      <v>0</v>
    </nc>
    <ndxf>
      <font>
        <b val="0"/>
        <sz val="12"/>
        <color auto="1"/>
      </font>
      <numFmt numFmtId="4" formatCode="#,##0.00"/>
    </ndxf>
  </rcc>
  <rcc rId="4384" sId="1" odxf="1" dxf="1" numFmtId="4">
    <nc r="AD75">
      <v>0</v>
    </nc>
    <ndxf>
      <font>
        <b val="0"/>
        <sz val="12"/>
        <color auto="1"/>
      </font>
      <numFmt numFmtId="4" formatCode="#,##0.00"/>
    </ndxf>
  </rcc>
</revisions>
</file>

<file path=xl/revisions/revisionLog3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516" start="0" length="0">
    <dxf>
      <fill>
        <patternFill>
          <bgColor rgb="FFFFFF00"/>
        </patternFill>
      </fill>
      <alignment horizontal="general" vertical="bottom"/>
    </dxf>
  </rfmt>
</revisions>
</file>

<file path=xl/revisions/revisionLog3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85" sId="1" odxf="1" dxf="1">
    <nc r="B55">
      <v>125782</v>
    </nc>
    <ndxf>
      <font>
        <b val="0"/>
        <sz val="12"/>
        <color auto="1"/>
      </font>
      <border outline="0">
        <left style="thin">
          <color indexed="64"/>
        </left>
      </border>
    </ndxf>
  </rcc>
  <rcc rId="4386" sId="1">
    <nc r="C55">
      <v>520</v>
    </nc>
  </rcc>
  <rcc rId="4387" sId="1">
    <nc r="D55" t="inlineStr">
      <is>
        <t>ET</t>
      </is>
    </nc>
  </rcc>
  <rcc rId="4388" sId="1">
    <nc r="E55" t="inlineStr">
      <is>
        <t>AP 2/11i/2.1</t>
      </is>
    </nc>
  </rcc>
  <rcc rId="4389" sId="1" odxf="1" dxf="1">
    <nc r="F55" t="inlineStr">
      <is>
        <t>CP10 less /2018</t>
      </is>
    </nc>
    <odxf>
      <font>
        <b/>
        <sz val="12"/>
        <color auto="1"/>
      </font>
    </odxf>
    <ndxf>
      <font>
        <b val="0"/>
        <sz val="12"/>
        <color auto="1"/>
      </font>
    </ndxf>
  </rcc>
  <rcv guid="{36624B2D-80F9-4F79-AC4A-B3547C36F23F}" action="delete"/>
  <rdn rId="0" localSheetId="1" customView="1" name="Z_36624B2D_80F9_4F79_AC4A_B3547C36F23F_.wvu.PrintArea" hidden="1" oldHidden="1">
    <formula>Sheet1!$A$1:$AL$516</formula>
    <oldFormula>Sheet1!$A$1:$AL$516</oldFormula>
  </rdn>
  <rdn rId="0" localSheetId="1" customView="1" name="Z_36624B2D_80F9_4F79_AC4A_B3547C36F23F_.wvu.FilterData" hidden="1" oldHidden="1">
    <formula>Sheet1!$A$1:$DG$492</formula>
    <oldFormula>Sheet1!$A$1:$DG$492</oldFormula>
  </rdn>
  <rcv guid="{36624B2D-80F9-4F79-AC4A-B3547C36F23F}" action="add"/>
</revisions>
</file>

<file path=xl/revisions/revisionLog3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G55" start="0" length="0">
    <dxf>
      <font>
        <b/>
        <sz val="12"/>
        <color auto="1"/>
      </font>
      <alignment horizontal="left" vertical="center" wrapText="1"/>
      <border outline="0">
        <left style="thin">
          <color indexed="64"/>
        </left>
        <right style="thin">
          <color indexed="64"/>
        </right>
        <top style="thin">
          <color indexed="64"/>
        </top>
        <bottom style="thin">
          <color indexed="64"/>
        </bottom>
      </border>
    </dxf>
  </rfmt>
  <rcc rId="4392" sId="1" odxf="1" dxf="1">
    <nc r="G55" t="inlineStr">
      <is>
        <t>Strategia de dezvoltare a judetului Braila 2021-2027</t>
      </is>
    </nc>
    <ndxf>
      <font>
        <b val="0"/>
        <sz val="10"/>
        <color auto="1"/>
        <charset val="1"/>
      </font>
      <alignment horizontal="general"/>
    </ndxf>
  </rcc>
  <rcc rId="4393" sId="1" odxf="1" dxf="1">
    <nc r="H55" t="inlineStr">
      <is>
        <t>Județul Brăila</t>
      </is>
    </nc>
    <odxf>
      <font>
        <b/>
        <sz val="12"/>
        <color auto="1"/>
      </font>
      <alignment horizontal="left"/>
    </odxf>
    <ndxf>
      <font>
        <b val="0"/>
        <sz val="10"/>
        <color auto="1"/>
        <charset val="1"/>
      </font>
      <alignment horizontal="general"/>
    </ndxf>
  </rcc>
  <rcc rId="4394" sId="1" odxf="1" dxf="1">
    <nc r="I55" t="inlineStr">
      <is>
        <t>n.a</t>
      </is>
    </nc>
    <odxf>
      <font>
        <b/>
        <sz val="12"/>
        <color auto="1"/>
      </font>
    </odxf>
    <ndxf>
      <font>
        <b val="0"/>
        <sz val="12"/>
        <color auto="1"/>
      </font>
    </ndxf>
  </rcc>
  <rfmt sheetId="1" sqref="J55" start="0" length="0">
    <dxf>
      <font>
        <b val="0"/>
        <sz val="12"/>
        <color auto="1"/>
      </font>
      <alignment horizontal="justify" vertical="top"/>
    </dxf>
  </rfmt>
  <rcc rId="4395" sId="1">
    <nc r="J55" t="inlineStr">
      <is>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t>
      </is>
    </nc>
  </rcc>
  <rcv guid="{36624B2D-80F9-4F79-AC4A-B3547C36F23F}" action="delete"/>
  <rdn rId="0" localSheetId="1" customView="1" name="Z_36624B2D_80F9_4F79_AC4A_B3547C36F23F_.wvu.PrintArea" hidden="1" oldHidden="1">
    <formula>Sheet1!$A$1:$AL$516</formula>
    <oldFormula>Sheet1!$A$1:$AL$516</oldFormula>
  </rdn>
  <rdn rId="0" localSheetId="1" customView="1" name="Z_36624B2D_80F9_4F79_AC4A_B3547C36F23F_.wvu.FilterData" hidden="1" oldHidden="1">
    <formula>Sheet1!$A$1:$DG$492</formula>
    <oldFormula>Sheet1!$A$1:$DG$492</oldFormula>
  </rdn>
  <rcv guid="{36624B2D-80F9-4F79-AC4A-B3547C36F23F}" action="add"/>
</revisions>
</file>

<file path=xl/revisions/revisionLog3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8" sId="1">
    <oc r="J55" t="inlineStr">
      <is>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t>
      </is>
    </oc>
    <nc r="J55" t="inlineStr">
      <is>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is>
    </nc>
  </rcc>
</revisions>
</file>

<file path=xl/revisions/revisionLog3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9" sId="1" numFmtId="19">
    <nc r="K55">
      <v>43445</v>
    </nc>
  </rcc>
  <rfmt sheetId="1" sqref="L55" start="0" length="0">
    <dxf>
      <numFmt numFmtId="19" formatCode="dd/mm/yyyy"/>
    </dxf>
  </rfmt>
  <rcc rId="4400" sId="1" odxf="1" dxf="1" numFmtId="19">
    <nc r="L55">
      <v>43872</v>
    </nc>
    <ndxf>
      <font>
        <b val="0"/>
        <sz val="12"/>
        <color auto="1"/>
      </font>
    </ndxf>
  </rcc>
</revisions>
</file>

<file path=xl/revisions/revisionLog3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1" sId="1" odxf="1" s="1" dxf="1" numFmtId="4">
    <nc r="T55">
      <v>1132056</v>
    </nc>
    <ndxf>
      <font>
        <b val="0"/>
        <sz val="12"/>
        <color auto="1"/>
        <name val="Calibri"/>
        <family val="2"/>
        <charset val="238"/>
        <scheme val="minor"/>
      </font>
      <numFmt numFmtId="165" formatCode="#,##0.00_ ;\-#,##0.00\ "/>
    </ndxf>
  </rcc>
  <rcc rId="4402" sId="1" odxf="1" s="1" dxf="1" numFmtId="4">
    <nc r="U55">
      <v>0</v>
    </nc>
    <ndxf>
      <font>
        <b val="0"/>
        <sz val="12"/>
        <color auto="1"/>
        <name val="Calibri"/>
        <family val="2"/>
        <charset val="238"/>
        <scheme val="minor"/>
      </font>
      <numFmt numFmtId="165" formatCode="#,##0.00_ ;\-#,##0.00\ "/>
    </ndxf>
  </rcc>
</revisions>
</file>

<file path=xl/revisions/revisionLog3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3" sId="1" odxf="1" s="1" dxf="1" numFmtId="4">
    <nc r="W55">
      <v>173138.02</v>
    </nc>
    <ndxf>
      <font>
        <b val="0"/>
        <sz val="12"/>
        <color auto="1"/>
        <name val="Calibri"/>
        <family val="2"/>
        <charset val="238"/>
        <scheme val="minor"/>
      </font>
      <numFmt numFmtId="165" formatCode="#,##0.00_ ;\-#,##0.00\ "/>
    </ndxf>
  </rcc>
  <rcc rId="4404" sId="1" odxf="1" s="1" dxf="1" numFmtId="4">
    <nc r="X55">
      <v>0</v>
    </nc>
    <ndxf>
      <font>
        <b val="0"/>
        <sz val="12"/>
        <color auto="1"/>
        <name val="Calibri"/>
        <family val="2"/>
        <charset val="238"/>
        <scheme val="minor"/>
      </font>
      <numFmt numFmtId="165" formatCode="#,##0.00_ ;\-#,##0.00\ "/>
    </ndxf>
  </rcc>
</revisions>
</file>

<file path=xl/revisions/revisionLog3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5" sId="1" odxf="1" s="1" dxf="1" numFmtId="4">
    <nc r="Z55">
      <v>26636.62</v>
    </nc>
    <ndxf>
      <font>
        <b val="0"/>
        <sz val="12"/>
        <color auto="1"/>
        <name val="Calibri"/>
        <family val="2"/>
        <charset val="238"/>
        <scheme val="minor"/>
      </font>
      <numFmt numFmtId="165" formatCode="#,##0.00_ ;\-#,##0.00\ "/>
    </ndxf>
  </rcc>
  <rcc rId="4406" sId="1" numFmtId="4">
    <nc r="AA55">
      <v>0</v>
    </nc>
  </rcc>
  <rfmt sheetId="1" sqref="AA55" start="0" length="2147483647">
    <dxf>
      <font>
        <b val="0"/>
      </font>
    </dxf>
  </rfmt>
</revisions>
</file>

<file path=xl/revisions/revisionLog3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7" sId="1">
    <nc r="AH55" t="inlineStr">
      <is>
        <t xml:space="preserve"> în implementare</t>
      </is>
    </nc>
  </rcc>
</revisions>
</file>

<file path=xl/revisions/revisionLog3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8" sId="1" odxf="1" dxf="1">
    <nc r="N55">
      <v>2</v>
    </nc>
    <odxf>
      <font>
        <b/>
        <sz val="12"/>
        <color auto="1"/>
      </font>
      <fill>
        <patternFill patternType="none">
          <bgColor indexed="65"/>
        </patternFill>
      </fill>
    </odxf>
    <ndxf>
      <font>
        <b val="0"/>
        <sz val="12"/>
        <color auto="1"/>
      </font>
      <fill>
        <patternFill patternType="solid">
          <bgColor theme="0"/>
        </patternFill>
      </fill>
    </ndxf>
  </rcc>
  <rcc rId="4409" sId="1" odxf="1" dxf="1">
    <nc r="O55" t="inlineStr">
      <is>
        <t>BRĂILA</t>
      </is>
    </nc>
    <odxf>
      <font>
        <b/>
        <sz val="12"/>
        <color auto="1"/>
      </font>
      <fill>
        <patternFill patternType="none">
          <bgColor indexed="65"/>
        </patternFill>
      </fill>
    </odxf>
    <ndxf>
      <font>
        <b val="0"/>
        <sz val="12"/>
        <color auto="1"/>
      </font>
      <fill>
        <patternFill patternType="solid">
          <bgColor theme="0"/>
        </patternFill>
      </fill>
    </ndxf>
  </rcc>
  <rcc rId="4410" sId="1" odxf="1" dxf="1">
    <nc r="P55" t="inlineStr">
      <is>
        <t>BRAĂILA</t>
      </is>
    </nc>
    <odxf>
      <font>
        <b/>
        <sz val="12"/>
        <color auto="1"/>
      </font>
      <fill>
        <patternFill patternType="none">
          <bgColor indexed="65"/>
        </patternFill>
      </fill>
    </odxf>
    <ndxf>
      <font>
        <b val="0"/>
        <sz val="12"/>
        <color auto="1"/>
      </font>
      <fill>
        <patternFill patternType="solid">
          <bgColor theme="0"/>
        </patternFill>
      </fill>
    </ndxf>
  </rcc>
  <rcc rId="4411" sId="1" odxf="1" dxf="1">
    <nc r="Q55" t="inlineStr">
      <is>
        <t>APL</t>
      </is>
    </nc>
    <odxf>
      <font>
        <b/>
        <sz val="12"/>
        <color auto="1"/>
      </font>
      <fill>
        <patternFill patternType="none">
          <bgColor indexed="65"/>
        </patternFill>
      </fill>
    </odxf>
    <ndxf>
      <font>
        <b val="0"/>
        <sz val="12"/>
        <color auto="1"/>
      </font>
      <fill>
        <patternFill patternType="solid">
          <bgColor theme="0"/>
        </patternFill>
      </fill>
    </ndxf>
  </rcc>
  <rcc rId="4412" sId="1" odxf="1" dxf="1">
    <nc r="R55"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odxf>
    <ndxf>
      <font>
        <b val="0"/>
        <sz val="12"/>
        <color auto="1"/>
      </font>
    </ndxf>
  </rcc>
  <rcv guid="{36624B2D-80F9-4F79-AC4A-B3547C36F23F}" action="delete"/>
  <rdn rId="0" localSheetId="1" customView="1" name="Z_36624B2D_80F9_4F79_AC4A_B3547C36F23F_.wvu.PrintArea" hidden="1" oldHidden="1">
    <formula>Sheet1!$A$1:$AL$516</formula>
    <oldFormula>Sheet1!$A$1:$AL$516</oldFormula>
  </rdn>
  <rdn rId="0" localSheetId="1" customView="1" name="Z_36624B2D_80F9_4F79_AC4A_B3547C36F23F_.wvu.FilterData" hidden="1" oldHidden="1">
    <formula>Sheet1!$A$1:$DG$492</formula>
    <oldFormula>Sheet1!$A$1:$DG$492</oldFormula>
  </rdn>
  <rcv guid="{36624B2D-80F9-4F79-AC4A-B3547C36F23F}" action="add"/>
</revisions>
</file>

<file path=xl/revisions/revisionLog3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415" sId="1" ref="A56:XFD56" action="insertRow">
    <undo index="65535" exp="area" ref3D="1" dr="$H$1:$N$1048576" dn="Z_65B035E3_87FA_46C5_996E_864F2C8D0EBC_.wvu.Cols" sId="1"/>
  </rrc>
  <rrc rId="4416" sId="1" ref="A56:XFD56" action="insertRow">
    <undo index="65535" exp="area" ref3D="1" dr="$H$1:$N$1048576" dn="Z_65B035E3_87FA_46C5_996E_864F2C8D0EBC_.wvu.Cols" sId="1"/>
  </rrc>
  <rcc rId="4417" sId="1">
    <nc r="M56">
      <f>S56/AE56*100</f>
    </nc>
  </rcc>
  <rcc rId="4418" sId="1">
    <nc r="M57">
      <f>S57/AE57*100</f>
    </nc>
  </rcc>
</revisions>
</file>

<file path=xl/revisions/revisionLog3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19" sId="1" numFmtId="4">
    <oc r="T55">
      <v>1132056</v>
    </oc>
    <nc r="T55">
      <v>1132056.27</v>
    </nc>
  </rcc>
</revisions>
</file>

<file path=xl/revisions/revisionLog3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20" sId="1">
    <nc r="A168">
      <v>6</v>
    </nc>
  </rcc>
  <rcc rId="4421" sId="1">
    <nc r="B168">
      <v>126212</v>
    </nc>
  </rcc>
  <rcc rId="4422" sId="1">
    <nc r="C168">
      <v>516</v>
    </nc>
  </rcc>
  <rcc rId="4423" sId="1">
    <nc r="E168" t="inlineStr">
      <is>
        <t>AP 2/11i/2.1</t>
      </is>
    </nc>
  </rcc>
  <rcc rId="4424" sId="1">
    <nc r="F168" t="inlineStr">
      <is>
        <t>CP10 less /2018</t>
      </is>
    </nc>
  </rcc>
  <rcc rId="4425" sId="1">
    <nc r="H168" t="inlineStr">
      <is>
        <t>Municipiul Motru</t>
      </is>
    </nc>
  </rcc>
  <rcc rId="4426" sId="1" numFmtId="19">
    <nc r="K168">
      <v>43445</v>
    </nc>
  </rcc>
  <rcc rId="4427" sId="1" xfDxf="1" dxf="1" numFmtId="19">
    <nc r="L168">
      <v>43993</v>
    </nc>
    <n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4428" sId="1">
    <nc r="N168">
      <v>4</v>
    </nc>
  </rcc>
  <rcc rId="4429" sId="1">
    <nc r="O168" t="inlineStr">
      <is>
        <t>Gorj</t>
      </is>
    </nc>
  </rcc>
  <rfmt sheetId="1" sqref="Q168" start="0" length="0">
    <dxf/>
  </rfmt>
  <rcc rId="4430" sId="1" odxf="1" dxf="1">
    <nc r="P168" t="inlineStr">
      <is>
        <t>Motru</t>
      </is>
    </nc>
    <ndxf>
      <font>
        <b val="0"/>
        <sz val="12"/>
        <color auto="1"/>
      </font>
      <fill>
        <patternFill patternType="solid">
          <bgColor theme="0"/>
        </patternFill>
      </fill>
    </ndxf>
  </rcc>
  <rcc rId="4431" sId="1" odxf="1" dxf="1">
    <nc r="Q168" t="inlineStr">
      <is>
        <t>APL</t>
      </is>
    </nc>
    <ndxf>
      <font>
        <b val="0"/>
        <sz val="12"/>
        <color auto="1"/>
      </font>
      <fill>
        <patternFill patternType="solid">
          <bgColor theme="0"/>
        </patternFill>
      </fill>
    </ndxf>
  </rcc>
  <rcc rId="4432" sId="1">
    <nc r="R168" t="inlineStr">
      <is>
        <t>119 - Investiții în capacitatea instituțională și în eficiența administrațiilor și a serviciilor publice la nivel național, regional și local, în perspectiva realizării de reforme, a unei mai bune legiferări și a bunei guvernanțe</t>
      </is>
    </nc>
  </rcc>
  <rcc rId="4433" sId="1" numFmtId="4">
    <nc r="T168">
      <v>3063701.5</v>
    </nc>
  </rcc>
  <rcc rId="4434" sId="1" endOfListFormulaUpdate="1">
    <oc r="T172">
      <f>SUM(T163:T167)</f>
    </oc>
    <nc r="T172">
      <f>SUM(T163:T168)</f>
    </nc>
  </rcc>
  <rcc rId="4435" sId="1" numFmtId="4">
    <nc r="W168">
      <v>468566.11</v>
    </nc>
  </rcc>
  <rcc rId="4436" sId="1" endOfListFormulaUpdate="1">
    <oc r="W172">
      <f>SUM(W163:W167)</f>
    </oc>
    <nc r="W172">
      <f>SUM(W163:W168)</f>
    </nc>
  </rcc>
  <rcc rId="4437" sId="1" numFmtId="4">
    <nc r="Z168">
      <v>72087.09</v>
    </nc>
  </rcc>
  <rcc rId="4438" sId="1" endOfListFormulaUpdate="1">
    <oc r="Z172">
      <f>SUM(Z163:Z167)</f>
    </oc>
    <nc r="Z172">
      <f>SUM(Z163:Z168)</f>
    </nc>
  </rcc>
  <rcc rId="4439" sId="1" numFmtId="4">
    <nc r="U168">
      <v>0</v>
    </nc>
  </rcc>
  <rcc rId="4440" sId="1" endOfListFormulaUpdate="1">
    <oc r="U172">
      <f>SUM(U163:U167)</f>
    </oc>
    <nc r="U172">
      <f>SUM(U163:U168)</f>
    </nc>
  </rcc>
  <rcc rId="4441" sId="1" numFmtId="4">
    <nc r="X168">
      <v>0</v>
    </nc>
  </rcc>
  <rcc rId="4442" sId="1" endOfListFormulaUpdate="1">
    <oc r="X172">
      <f>SUM(X163:X167)</f>
    </oc>
    <nc r="X172">
      <f>SUM(X163:X168)</f>
    </nc>
  </rcc>
  <rcc rId="4443" sId="1" numFmtId="4">
    <nc r="AA168">
      <v>0</v>
    </nc>
  </rcc>
  <rcc rId="4444" sId="1" endOfListFormulaUpdate="1">
    <oc r="AA172">
      <f>SUM(AA163:AA167)</f>
    </oc>
    <nc r="AA172">
      <f>SUM(AA163:AA168)</f>
    </nc>
  </rcc>
  <rcc rId="4445" sId="1" numFmtId="4">
    <nc r="AC168">
      <v>0</v>
    </nc>
  </rcc>
  <rcc rId="4446" sId="1" numFmtId="4">
    <nc r="AD168">
      <v>0</v>
    </nc>
  </rcc>
  <rcc rId="4447" sId="1" numFmtId="4">
    <nc r="AF168">
      <v>0</v>
    </nc>
  </rcc>
  <rcc rId="4448" sId="1" endOfListFormulaUpdate="1">
    <oc r="AF172">
      <f>SUM(AF163:AF167)</f>
    </oc>
    <nc r="AF172">
      <f>SUM(AF163:AF168)</f>
    </nc>
  </rcc>
  <rcc rId="4449" sId="1">
    <nc r="AH168" t="inlineStr">
      <is>
        <t xml:space="preserve"> în implementare</t>
      </is>
    </nc>
  </rcc>
  <rcc rId="4450" sId="1" odxf="1" dxf="1" numFmtId="19">
    <oc r="AI167">
      <v>0</v>
    </oc>
    <nc r="AI167" t="inlineStr">
      <is>
        <t>n.a</t>
      </is>
    </nc>
    <odxf/>
    <ndxf/>
  </rcc>
  <rcc rId="4451" sId="1">
    <nc r="AI168" t="inlineStr">
      <is>
        <t>n.a</t>
      </is>
    </nc>
  </rcc>
  <rcv guid="{7C1B4D6D-D666-48DD-AB17-E00791B6F0B6}" action="delete"/>
  <rdn rId="0" localSheetId="1" customView="1" name="Z_7C1B4D6D_D666_48DD_AB17_E00791B6F0B6_.wvu.PrintArea" hidden="1" oldHidden="1">
    <formula>Sheet1!$A$1:$AL$518</formula>
    <oldFormula>Sheet1!$A$1:$AL$518</oldFormula>
  </rdn>
  <rdn rId="0" localSheetId="1" customView="1" name="Z_7C1B4D6D_D666_48DD_AB17_E00791B6F0B6_.wvu.FilterData" hidden="1" oldHidden="1">
    <formula>Sheet1!$A$7:$DG$493</formula>
    <oldFormula>Sheet1!$A$7:$DG$493</oldFormula>
  </rdn>
  <rcv guid="{7C1B4D6D-D666-48DD-AB17-E00791B6F0B6}" action="add"/>
</revisions>
</file>

<file path=xl/revisions/revisionLog3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54" sId="1">
    <nc r="D168" t="inlineStr">
      <is>
        <t>MM</t>
      </is>
    </nc>
  </rcc>
</revisions>
</file>

<file path=xl/revisions/revisionLog3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55" sId="1" odxf="1" dxf="1">
    <nc r="I168" t="inlineStr">
      <is>
        <t>n.a</t>
      </is>
    </nc>
    <odxf/>
    <ndxf/>
  </rcc>
</revisions>
</file>

<file path=xl/revisions/revisionLog3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56" sId="1">
    <nc r="J168" t="inlineStr">
      <is>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is>
    </nc>
  </rcc>
  <rcc rId="4457" sId="1">
    <nc r="G168" t="inlineStr">
      <is>
        <t>Consolidarea Capacității Administrative a UAT Municipiul Motru</t>
      </is>
    </nc>
  </rcc>
  <rcc rId="4458" sId="1">
    <oc r="G167" t="inlineStr">
      <is>
        <t>Introducerea de sisteme si standarde comune în administraþia publica locala ce optimizeaza procesele orientate catre beneficiari în
concordanþa cu SCAP</t>
      </is>
    </oc>
    <nc r="G167" t="inlineStr">
      <is>
        <t>Introducerea de sisteme si standarde comune în administraþia publica locala ce optimizeaza procesele orientate catre beneficiari în
concordanța cu SCAP</t>
      </is>
    </nc>
  </rcc>
</revisions>
</file>

<file path=xl/revisions/revisionLog3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5" start="0" length="0">
    <dxf>
      <border outline="0">
        <left/>
      </border>
    </dxf>
  </rfmt>
  <rfmt sheetId="1" sqref="B185" start="0" length="0">
    <dxf>
      <font>
        <b val="0"/>
        <sz val="12"/>
        <color auto="1"/>
      </font>
    </dxf>
  </rfmt>
  <rfmt sheetId="1" sqref="C185" start="0" length="0">
    <dxf>
      <font>
        <b val="0"/>
        <sz val="12"/>
        <color auto="1"/>
      </font>
      <border outline="0">
        <left/>
      </border>
    </dxf>
  </rfmt>
  <rfmt sheetId="1" sqref="D185" start="0" length="0">
    <dxf>
      <font>
        <b val="0"/>
        <sz val="12"/>
        <color auto="1"/>
      </font>
      <border outline="0">
        <left/>
      </border>
    </dxf>
  </rfmt>
  <rfmt sheetId="1" sqref="E185" start="0" length="0">
    <dxf>
      <font>
        <b val="0"/>
        <sz val="12"/>
        <color auto="1"/>
      </font>
      <fill>
        <patternFill patternType="solid">
          <bgColor theme="0"/>
        </patternFill>
      </fill>
      <alignment horizontal="left"/>
    </dxf>
  </rfmt>
  <rfmt sheetId="1" sqref="F185" start="0" length="0">
    <dxf>
      <font>
        <b val="0"/>
        <sz val="12"/>
        <color auto="1"/>
      </font>
      <alignment horizontal="general"/>
    </dxf>
  </rfmt>
  <rfmt sheetId="1" sqref="G185" start="0" length="0">
    <dxf>
      <font>
        <b val="0"/>
        <sz val="12"/>
        <color auto="1"/>
        <name val="Trebuchet MS"/>
        <scheme val="none"/>
      </font>
      <alignment horizontal="general"/>
    </dxf>
  </rfmt>
  <rfmt sheetId="1" sqref="H185" start="0" length="0">
    <dxf>
      <font>
        <b val="0"/>
        <sz val="12"/>
        <color auto="1"/>
        <name val="Trebuchet MS"/>
        <scheme val="none"/>
      </font>
      <alignment horizontal="center"/>
      <border outline="0">
        <left/>
        <right/>
        <top/>
        <bottom/>
      </border>
    </dxf>
  </rfmt>
  <rcc rId="4459" sId="1" odxf="1" dxf="1">
    <nc r="I185" t="inlineStr">
      <is>
        <t>n.a</t>
      </is>
    </nc>
    <odxf>
      <font>
        <b/>
        <sz val="12"/>
        <color auto="1"/>
      </font>
    </odxf>
    <ndxf>
      <font>
        <b val="0"/>
        <sz val="12"/>
        <color auto="1"/>
      </font>
    </ndxf>
  </rcc>
  <rfmt sheetId="1" sqref="J185" start="0" length="0">
    <dxf>
      <font>
        <b val="0"/>
        <sz val="12"/>
        <color auto="1"/>
      </font>
      <alignment horizontal="left"/>
    </dxf>
  </rfmt>
  <rfmt sheetId="1" sqref="L185" start="0" length="0">
    <dxf>
      <font>
        <b val="0"/>
        <sz val="12"/>
        <color auto="1"/>
      </font>
      <numFmt numFmtId="19" formatCode="dd/mm/yyyy"/>
      <fill>
        <patternFill patternType="solid">
          <bgColor theme="0"/>
        </patternFill>
      </fill>
    </dxf>
  </rfmt>
  <rcc rId="4460" sId="1">
    <oc r="M185">
      <f>S185/AE185*100</f>
    </oc>
    <nc r="M185">
      <f>S185/AE185*100</f>
    </nc>
  </rcc>
  <rcc rId="4461" sId="1" odxf="1" dxf="1">
    <nc r="N185">
      <v>5</v>
    </nc>
    <odxf/>
    <ndxf/>
  </rcc>
  <rcc rId="4462" sId="1" odxf="1" dxf="1">
    <nc r="O185" t="inlineStr">
      <is>
        <t>Hunedoara</t>
      </is>
    </nc>
    <odxf>
      <font>
        <b/>
        <sz val="12"/>
        <color auto="1"/>
      </font>
    </odxf>
    <ndxf>
      <font>
        <b val="0"/>
        <sz val="12"/>
        <color auto="1"/>
      </font>
    </ndxf>
  </rcc>
  <rcc rId="4463" sId="1" odxf="1" dxf="1">
    <nc r="P185" t="inlineStr">
      <is>
        <t>Vulcan</t>
      </is>
    </nc>
    <odxf>
      <font>
        <b/>
        <sz val="12"/>
        <color auto="1"/>
      </font>
      <fill>
        <patternFill patternType="none">
          <bgColor indexed="65"/>
        </patternFill>
      </fill>
    </odxf>
    <ndxf>
      <font>
        <b val="0"/>
        <sz val="12"/>
        <color auto="1"/>
      </font>
      <fill>
        <patternFill patternType="solid">
          <bgColor theme="0"/>
        </patternFill>
      </fill>
    </ndxf>
  </rcc>
  <rcc rId="4464" sId="1" odxf="1" dxf="1">
    <nc r="Q185" t="inlineStr">
      <is>
        <t>APL</t>
      </is>
    </nc>
    <odxf>
      <font>
        <b/>
        <sz val="12"/>
        <color auto="1"/>
      </font>
      <fill>
        <patternFill patternType="none">
          <bgColor indexed="65"/>
        </patternFill>
      </fill>
    </odxf>
    <ndxf>
      <font>
        <b val="0"/>
        <sz val="12"/>
        <color auto="1"/>
      </font>
      <fill>
        <patternFill patternType="solid">
          <bgColor theme="0"/>
        </patternFill>
      </fill>
    </ndxf>
  </rcc>
  <rcc rId="4465" sId="1" odxf="1" dxf="1">
    <nc r="R185"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4466" sId="1" numFmtId="4">
    <nc r="S185">
      <v>242732.46</v>
    </nc>
  </rcc>
  <rcc rId="4467" sId="1" odxf="1" dxf="1">
    <nc r="T185">
      <f>S185</f>
    </nc>
    <odxf>
      <font>
        <b/>
        <sz val="12"/>
        <color auto="1"/>
      </font>
      <numFmt numFmtId="0" formatCode="General"/>
      <border outline="0">
        <left style="thin">
          <color indexed="64"/>
        </left>
        <right style="thin">
          <color indexed="64"/>
        </right>
        <top style="thin">
          <color indexed="64"/>
        </top>
        <bottom style="thin">
          <color indexed="64"/>
        </bottom>
      </border>
    </odxf>
    <ndxf>
      <font>
        <b val="0"/>
        <sz val="12"/>
        <color auto="1"/>
      </font>
      <numFmt numFmtId="4" formatCode="#,##0.00"/>
      <border outline="0">
        <left/>
        <right/>
        <top/>
        <bottom/>
      </border>
    </ndxf>
  </rcc>
  <rcc rId="4468" sId="1" odxf="1" s="1" dxf="1" numFmtId="4">
    <nc r="U185">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4469" sId="1" odxf="1" dxf="1">
    <nc r="V185">
      <f>W185+X185</f>
    </nc>
    <odxf>
      <font>
        <sz val="12"/>
        <color auto="1"/>
      </font>
      <numFmt numFmtId="4" formatCode="#,##0.00"/>
    </odxf>
    <ndxf>
      <font>
        <sz val="12"/>
        <color auto="1"/>
      </font>
      <numFmt numFmtId="165" formatCode="#,##0.00_ ;\-#,##0.00\ "/>
    </ndxf>
  </rcc>
  <rcc rId="4470" sId="1" odxf="1" dxf="1" numFmtId="4">
    <nc r="W185">
      <v>37123.78</v>
    </nc>
    <odxf>
      <font>
        <b/>
        <sz val="12"/>
        <color auto="1"/>
      </font>
      <numFmt numFmtId="0" formatCode="General"/>
      <border outline="0">
        <left style="thin">
          <color indexed="64"/>
        </left>
        <right style="thin">
          <color indexed="64"/>
        </right>
        <top style="thin">
          <color indexed="64"/>
        </top>
        <bottom style="thin">
          <color indexed="64"/>
        </bottom>
      </border>
    </odxf>
    <ndxf>
      <font>
        <b val="0"/>
        <sz val="12"/>
        <color auto="1"/>
      </font>
      <numFmt numFmtId="4" formatCode="#,##0.00"/>
      <border outline="0">
        <left/>
        <right/>
        <top/>
        <bottom/>
      </border>
    </ndxf>
  </rcc>
  <rcc rId="4471" sId="1" odxf="1" s="1" dxf="1" numFmtId="4">
    <nc r="X185">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4" formatCode="#,##0.00"/>
    </ndxf>
  </rcc>
  <rcc rId="4472" sId="1" odxf="1" dxf="1">
    <nc r="Y185">
      <f>Z185+AA185</f>
    </nc>
    <odxf>
      <font>
        <sz val="12"/>
        <color auto="1"/>
      </font>
      <numFmt numFmtId="165" formatCode="#,##0.00_ ;\-#,##0.00\ "/>
    </odxf>
    <ndxf>
      <font>
        <sz val="12"/>
        <color auto="1"/>
      </font>
      <numFmt numFmtId="4" formatCode="#,##0.00"/>
    </ndxf>
  </rcc>
  <rcc rId="4473" sId="1" odxf="1" dxf="1" numFmtId="4">
    <nc r="Z185">
      <v>5711.36</v>
    </nc>
    <odxf>
      <font>
        <b/>
        <sz val="12"/>
        <color auto="1"/>
      </font>
      <border outline="0">
        <left style="thin">
          <color indexed="64"/>
        </left>
        <right style="thin">
          <color indexed="64"/>
        </right>
        <top style="thin">
          <color indexed="64"/>
        </top>
        <bottom style="thin">
          <color indexed="64"/>
        </bottom>
      </border>
    </odxf>
    <ndxf>
      <font>
        <b val="0"/>
        <sz val="12"/>
        <color auto="1"/>
      </font>
      <border outline="0">
        <left/>
        <right/>
        <top/>
        <bottom/>
      </border>
    </ndxf>
  </rcc>
  <rcc rId="4474" sId="1" odxf="1" s="1" dxf="1" numFmtId="4">
    <nc r="AA185">
      <v>0</v>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dxf>
  </rcc>
  <rcc rId="4475" sId="1">
    <nc r="AB185">
      <f>AC185+AD185</f>
    </nc>
  </rcc>
  <rfmt sheetId="1" s="1" sqref="AC185" start="0" length="0">
    <dxf>
      <font>
        <b val="0"/>
        <sz val="12"/>
        <color auto="1"/>
        <name val="Calibri"/>
        <family val="2"/>
        <charset val="238"/>
        <scheme val="minor"/>
      </font>
      <numFmt numFmtId="165" formatCode="#,##0.00_ ;\-#,##0.00\ "/>
    </dxf>
  </rfmt>
  <rfmt sheetId="1" s="1" sqref="AD185" start="0" length="0">
    <dxf>
      <font>
        <b val="0"/>
        <sz val="12"/>
        <color auto="1"/>
        <name val="Calibri"/>
        <family val="2"/>
        <charset val="238"/>
        <scheme val="minor"/>
      </font>
      <numFmt numFmtId="165" formatCode="#,##0.00_ ;\-#,##0.00\ "/>
    </dxf>
  </rfmt>
  <rcc rId="4476" sId="1" odxf="1" dxf="1">
    <nc r="AE185">
      <f>S185+V185+Y185+AB185</f>
    </nc>
    <odxf>
      <fill>
        <patternFill patternType="solid">
          <bgColor theme="0"/>
        </patternFill>
      </fill>
    </odxf>
    <ndxf>
      <fill>
        <patternFill patternType="none">
          <bgColor indexed="65"/>
        </patternFill>
      </fill>
    </ndxf>
  </rcc>
  <rcc rId="4477" sId="1" odxf="1" s="1" dxf="1" numFmtId="4">
    <nc r="AF185">
      <v>0</v>
    </nc>
    <odxf>
      <font>
        <b/>
        <i val="0"/>
        <strike val="0"/>
        <condense val="0"/>
        <extend val="0"/>
        <outline val="0"/>
        <shadow val="0"/>
        <u val="none"/>
        <vertAlign val="baseline"/>
        <sz val="12"/>
        <color auto="1"/>
        <name val="Calibri"/>
        <family val="2"/>
        <charset val="238"/>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4478" sId="1">
    <nc r="AG185">
      <f>AE185+AF185</f>
    </nc>
  </rcc>
  <rcc rId="4479" sId="1">
    <nc r="AH185" t="inlineStr">
      <is>
        <t xml:space="preserve"> în implementare</t>
      </is>
    </nc>
  </rcc>
  <rcc rId="4480" sId="1" odxf="1" dxf="1">
    <nc r="AI185" t="inlineStr">
      <is>
        <t>n.a</t>
      </is>
    </nc>
    <odxf>
      <font>
        <b/>
        <sz val="12"/>
        <color auto="1"/>
      </font>
      <numFmt numFmtId="3" formatCode="#,##0"/>
    </odxf>
    <ndxf>
      <font>
        <b val="0"/>
        <sz val="12"/>
        <color auto="1"/>
        <name val="Trebuchet MS"/>
        <scheme val="none"/>
      </font>
      <numFmt numFmtId="19" formatCode="dd/mm/yyyy"/>
    </ndxf>
  </rcc>
  <rcc rId="4481" sId="1" odxf="1" dxf="1">
    <nc r="AJ185">
      <f>24768.62+25919.16+26921.69</f>
    </nc>
    <odxf>
      <font>
        <b/>
        <sz val="12"/>
        <color auto="1"/>
      </font>
      <numFmt numFmtId="3" formatCode="#,##0"/>
    </odxf>
    <ndxf>
      <font>
        <b val="0"/>
        <sz val="12"/>
        <color auto="1"/>
      </font>
      <numFmt numFmtId="4" formatCode="#,##0.00"/>
    </ndxf>
  </rcc>
  <rcc rId="4482" sId="1" odxf="1" dxf="1">
    <nc r="AK185">
      <f>3788.14+2637.6+4760.51</f>
    </nc>
    <odxf>
      <font>
        <b/>
        <sz val="12"/>
        <color auto="1"/>
      </font>
      <numFmt numFmtId="3" formatCode="#,##0"/>
      <border outline="0">
        <top style="thin">
          <color indexed="64"/>
        </top>
      </border>
    </odxf>
    <ndxf>
      <font>
        <b val="0"/>
        <sz val="12"/>
        <color auto="1"/>
      </font>
      <numFmt numFmtId="4" formatCode="#,##0.00"/>
      <border outline="0">
        <top/>
      </border>
    </ndxf>
  </rcc>
  <rfmt sheetId="1" sqref="AL185" start="0" length="0">
    <dxf>
      <font>
        <sz val="12"/>
        <name val="Trebuchet MS"/>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M18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N18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O185" start="0" length="0">
    <dxf>
      <fill>
        <patternFill patternType="solid">
          <bgColor theme="5" tint="0.39997558519241921"/>
        </patternFill>
      </fill>
    </dxf>
  </rfmt>
  <rfmt sheetId="1" sqref="AP185" start="0" length="0">
    <dxf>
      <fill>
        <patternFill patternType="solid">
          <bgColor theme="5" tint="0.39997558519241921"/>
        </patternFill>
      </fill>
    </dxf>
  </rfmt>
  <rfmt sheetId="1" sqref="AQ185" start="0" length="0">
    <dxf>
      <fill>
        <patternFill patternType="solid">
          <bgColor theme="5" tint="0.39997558519241921"/>
        </patternFill>
      </fill>
    </dxf>
  </rfmt>
  <rfmt sheetId="1" sqref="AR185" start="0" length="0">
    <dxf>
      <fill>
        <patternFill patternType="solid">
          <bgColor theme="5" tint="0.39997558519241921"/>
        </patternFill>
      </fill>
    </dxf>
  </rfmt>
  <rfmt sheetId="1" sqref="AS185" start="0" length="0">
    <dxf>
      <fill>
        <patternFill patternType="solid">
          <bgColor theme="5" tint="0.39997558519241921"/>
        </patternFill>
      </fill>
    </dxf>
  </rfmt>
  <rfmt sheetId="1" sqref="AT185" start="0" length="0">
    <dxf>
      <fill>
        <patternFill patternType="solid">
          <bgColor theme="5" tint="0.39997558519241921"/>
        </patternFill>
      </fill>
    </dxf>
  </rfmt>
  <rfmt sheetId="1" sqref="AU185" start="0" length="0">
    <dxf>
      <fill>
        <patternFill patternType="solid">
          <bgColor theme="5" tint="0.39997558519241921"/>
        </patternFill>
      </fill>
    </dxf>
  </rfmt>
  <rfmt sheetId="1" sqref="AV185" start="0" length="0">
    <dxf>
      <fill>
        <patternFill patternType="solid">
          <bgColor theme="5" tint="0.39997558519241921"/>
        </patternFill>
      </fill>
    </dxf>
  </rfmt>
  <rfmt sheetId="1" sqref="AW185" start="0" length="0">
    <dxf>
      <fill>
        <patternFill patternType="solid">
          <bgColor theme="5" tint="0.39997558519241921"/>
        </patternFill>
      </fill>
    </dxf>
  </rfmt>
  <rfmt sheetId="1" sqref="AX185" start="0" length="0">
    <dxf>
      <fill>
        <patternFill patternType="solid">
          <bgColor theme="5" tint="0.39997558519241921"/>
        </patternFill>
      </fill>
    </dxf>
  </rfmt>
  <rfmt sheetId="1" sqref="AY185" start="0" length="0">
    <dxf>
      <fill>
        <patternFill patternType="solid">
          <bgColor theme="5" tint="0.39997558519241921"/>
        </patternFill>
      </fill>
    </dxf>
  </rfmt>
  <rfmt sheetId="1" sqref="AZ185" start="0" length="0">
    <dxf>
      <fill>
        <patternFill patternType="solid">
          <bgColor theme="5" tint="0.39997558519241921"/>
        </patternFill>
      </fill>
    </dxf>
  </rfmt>
  <rfmt sheetId="1" sqref="BA185" start="0" length="0">
    <dxf>
      <fill>
        <patternFill patternType="solid">
          <bgColor theme="5" tint="0.39997558519241921"/>
        </patternFill>
      </fill>
    </dxf>
  </rfmt>
  <rfmt sheetId="1" sqref="BB185" start="0" length="0">
    <dxf>
      <fill>
        <patternFill patternType="solid">
          <bgColor theme="5" tint="0.39997558519241921"/>
        </patternFill>
      </fill>
    </dxf>
  </rfmt>
  <rfmt sheetId="1" sqref="BC185" start="0" length="0">
    <dxf>
      <fill>
        <patternFill patternType="solid">
          <bgColor theme="5" tint="0.39997558519241921"/>
        </patternFill>
      </fill>
    </dxf>
  </rfmt>
  <rfmt sheetId="1" sqref="BD185" start="0" length="0">
    <dxf>
      <fill>
        <patternFill patternType="solid">
          <bgColor theme="5" tint="0.39997558519241921"/>
        </patternFill>
      </fill>
    </dxf>
  </rfmt>
  <rfmt sheetId="1" sqref="BE185" start="0" length="0">
    <dxf>
      <fill>
        <patternFill patternType="solid">
          <bgColor theme="5" tint="0.39997558519241921"/>
        </patternFill>
      </fill>
    </dxf>
  </rfmt>
  <rfmt sheetId="1" sqref="BF185" start="0" length="0">
    <dxf>
      <fill>
        <patternFill patternType="solid">
          <bgColor theme="5" tint="0.39997558519241921"/>
        </patternFill>
      </fill>
    </dxf>
  </rfmt>
  <rfmt sheetId="1" sqref="BG185" start="0" length="0">
    <dxf>
      <fill>
        <patternFill patternType="solid">
          <bgColor theme="5" tint="0.39997558519241921"/>
        </patternFill>
      </fill>
    </dxf>
  </rfmt>
  <rfmt sheetId="1" sqref="BH185" start="0" length="0">
    <dxf>
      <fill>
        <patternFill patternType="solid">
          <bgColor theme="5" tint="0.39997558519241921"/>
        </patternFill>
      </fill>
    </dxf>
  </rfmt>
  <rfmt sheetId="1" sqref="BI185" start="0" length="0">
    <dxf>
      <fill>
        <patternFill patternType="solid">
          <bgColor theme="5" tint="0.39997558519241921"/>
        </patternFill>
      </fill>
    </dxf>
  </rfmt>
  <rfmt sheetId="1" sqref="BJ185" start="0" length="0">
    <dxf>
      <fill>
        <patternFill patternType="solid">
          <bgColor theme="5" tint="0.39997558519241921"/>
        </patternFill>
      </fill>
    </dxf>
  </rfmt>
  <rfmt sheetId="1" sqref="BK185" start="0" length="0">
    <dxf>
      <fill>
        <patternFill patternType="solid">
          <bgColor theme="5" tint="0.39997558519241921"/>
        </patternFill>
      </fill>
    </dxf>
  </rfmt>
  <rfmt sheetId="1" sqref="BL185" start="0" length="0">
    <dxf>
      <fill>
        <patternFill patternType="solid">
          <bgColor theme="5" tint="0.39997558519241921"/>
        </patternFill>
      </fill>
    </dxf>
  </rfmt>
  <rfmt sheetId="1" sqref="BM185" start="0" length="0">
    <dxf>
      <fill>
        <patternFill patternType="solid">
          <bgColor theme="5" tint="0.39997558519241921"/>
        </patternFill>
      </fill>
    </dxf>
  </rfmt>
  <rfmt sheetId="1" sqref="BN185" start="0" length="0">
    <dxf>
      <fill>
        <patternFill patternType="solid">
          <bgColor theme="5" tint="0.39997558519241921"/>
        </patternFill>
      </fill>
    </dxf>
  </rfmt>
  <rfmt sheetId="1" sqref="BO185" start="0" length="0">
    <dxf>
      <fill>
        <patternFill patternType="solid">
          <bgColor theme="5" tint="0.39997558519241921"/>
        </patternFill>
      </fill>
    </dxf>
  </rfmt>
  <rfmt sheetId="1" sqref="BP185" start="0" length="0">
    <dxf>
      <fill>
        <patternFill patternType="solid">
          <bgColor theme="5" tint="0.39997558519241921"/>
        </patternFill>
      </fill>
    </dxf>
  </rfmt>
  <rfmt sheetId="1" sqref="BQ185" start="0" length="0">
    <dxf>
      <fill>
        <patternFill patternType="solid">
          <bgColor theme="5" tint="0.39997558519241921"/>
        </patternFill>
      </fill>
    </dxf>
  </rfmt>
  <rfmt sheetId="1" sqref="BR185" start="0" length="0">
    <dxf>
      <fill>
        <patternFill patternType="solid">
          <bgColor theme="5" tint="0.39997558519241921"/>
        </patternFill>
      </fill>
    </dxf>
  </rfmt>
  <rfmt sheetId="1" sqref="BS185" start="0" length="0">
    <dxf>
      <fill>
        <patternFill patternType="solid">
          <bgColor theme="5" tint="0.39997558519241921"/>
        </patternFill>
      </fill>
    </dxf>
  </rfmt>
  <rfmt sheetId="1" sqref="BT185" start="0" length="0">
    <dxf>
      <fill>
        <patternFill patternType="solid">
          <bgColor theme="5" tint="0.39997558519241921"/>
        </patternFill>
      </fill>
    </dxf>
  </rfmt>
  <rfmt sheetId="1" sqref="BU185" start="0" length="0">
    <dxf>
      <fill>
        <patternFill patternType="solid">
          <bgColor theme="5" tint="0.39997558519241921"/>
        </patternFill>
      </fill>
    </dxf>
  </rfmt>
  <rfmt sheetId="1" sqref="BV185" start="0" length="0">
    <dxf>
      <fill>
        <patternFill patternType="solid">
          <bgColor theme="5" tint="0.39997558519241921"/>
        </patternFill>
      </fill>
    </dxf>
  </rfmt>
  <rfmt sheetId="1" sqref="BW185" start="0" length="0">
    <dxf>
      <fill>
        <patternFill patternType="solid">
          <bgColor theme="5" tint="0.39997558519241921"/>
        </patternFill>
      </fill>
    </dxf>
  </rfmt>
  <rfmt sheetId="1" sqref="BX185" start="0" length="0">
    <dxf>
      <fill>
        <patternFill patternType="solid">
          <bgColor theme="5" tint="0.39997558519241921"/>
        </patternFill>
      </fill>
    </dxf>
  </rfmt>
  <rfmt sheetId="1" sqref="BY185" start="0" length="0">
    <dxf>
      <fill>
        <patternFill patternType="solid">
          <bgColor theme="5" tint="0.39997558519241921"/>
        </patternFill>
      </fill>
    </dxf>
  </rfmt>
  <rfmt sheetId="1" sqref="BZ185" start="0" length="0">
    <dxf>
      <fill>
        <patternFill patternType="solid">
          <bgColor theme="5" tint="0.39997558519241921"/>
        </patternFill>
      </fill>
    </dxf>
  </rfmt>
  <rfmt sheetId="1" sqref="CA185" start="0" length="0">
    <dxf>
      <fill>
        <patternFill patternType="solid">
          <bgColor theme="5" tint="0.39997558519241921"/>
        </patternFill>
      </fill>
    </dxf>
  </rfmt>
  <rfmt sheetId="1" sqref="CB185" start="0" length="0">
    <dxf>
      <fill>
        <patternFill patternType="solid">
          <bgColor theme="5" tint="0.39997558519241921"/>
        </patternFill>
      </fill>
    </dxf>
  </rfmt>
  <rfmt sheetId="1" sqref="CC185" start="0" length="0">
    <dxf>
      <fill>
        <patternFill patternType="solid">
          <bgColor theme="5" tint="0.39997558519241921"/>
        </patternFill>
      </fill>
    </dxf>
  </rfmt>
  <rfmt sheetId="1" sqref="CD185" start="0" length="0">
    <dxf>
      <fill>
        <patternFill patternType="solid">
          <bgColor theme="5" tint="0.39997558519241921"/>
        </patternFill>
      </fill>
    </dxf>
  </rfmt>
  <rfmt sheetId="1" sqref="CE185" start="0" length="0">
    <dxf>
      <fill>
        <patternFill patternType="solid">
          <bgColor theme="5" tint="0.39997558519241921"/>
        </patternFill>
      </fill>
    </dxf>
  </rfmt>
  <rfmt sheetId="1" sqref="CF185" start="0" length="0">
    <dxf>
      <fill>
        <patternFill patternType="solid">
          <bgColor theme="5" tint="0.39997558519241921"/>
        </patternFill>
      </fill>
    </dxf>
  </rfmt>
  <rfmt sheetId="1" sqref="CG185" start="0" length="0">
    <dxf>
      <fill>
        <patternFill patternType="solid">
          <bgColor theme="5" tint="0.39997558519241921"/>
        </patternFill>
      </fill>
    </dxf>
  </rfmt>
  <rfmt sheetId="1" sqref="CH185" start="0" length="0">
    <dxf>
      <fill>
        <patternFill patternType="solid">
          <bgColor theme="5" tint="0.39997558519241921"/>
        </patternFill>
      </fill>
    </dxf>
  </rfmt>
  <rfmt sheetId="1" sqref="CI185" start="0" length="0">
    <dxf>
      <fill>
        <patternFill patternType="solid">
          <bgColor theme="5" tint="0.39997558519241921"/>
        </patternFill>
      </fill>
    </dxf>
  </rfmt>
  <rfmt sheetId="1" sqref="CJ185" start="0" length="0">
    <dxf>
      <fill>
        <patternFill patternType="solid">
          <bgColor theme="5" tint="0.39997558519241921"/>
        </patternFill>
      </fill>
    </dxf>
  </rfmt>
  <rfmt sheetId="1" sqref="CK185" start="0" length="0">
    <dxf>
      <fill>
        <patternFill patternType="solid">
          <bgColor theme="5" tint="0.39997558519241921"/>
        </patternFill>
      </fill>
    </dxf>
  </rfmt>
  <rfmt sheetId="1" sqref="CL185" start="0" length="0">
    <dxf>
      <fill>
        <patternFill patternType="solid">
          <bgColor theme="5" tint="0.39997558519241921"/>
        </patternFill>
      </fill>
    </dxf>
  </rfmt>
  <rfmt sheetId="1" sqref="CM185" start="0" length="0">
    <dxf>
      <fill>
        <patternFill patternType="solid">
          <bgColor theme="5" tint="0.39997558519241921"/>
        </patternFill>
      </fill>
    </dxf>
  </rfmt>
  <rfmt sheetId="1" sqref="CN185" start="0" length="0">
    <dxf>
      <fill>
        <patternFill patternType="solid">
          <bgColor theme="5" tint="0.39997558519241921"/>
        </patternFill>
      </fill>
    </dxf>
  </rfmt>
  <rfmt sheetId="1" sqref="CO185" start="0" length="0">
    <dxf>
      <fill>
        <patternFill patternType="solid">
          <bgColor theme="5" tint="0.39997558519241921"/>
        </patternFill>
      </fill>
    </dxf>
  </rfmt>
  <rfmt sheetId="1" sqref="CP185" start="0" length="0">
    <dxf>
      <fill>
        <patternFill patternType="solid">
          <bgColor theme="5" tint="0.39997558519241921"/>
        </patternFill>
      </fill>
    </dxf>
  </rfmt>
  <rfmt sheetId="1" sqref="CQ185" start="0" length="0">
    <dxf>
      <fill>
        <patternFill patternType="solid">
          <bgColor theme="5" tint="0.39997558519241921"/>
        </patternFill>
      </fill>
    </dxf>
  </rfmt>
  <rfmt sheetId="1" sqref="CR185" start="0" length="0">
    <dxf>
      <fill>
        <patternFill patternType="solid">
          <bgColor theme="5" tint="0.39997558519241921"/>
        </patternFill>
      </fill>
    </dxf>
  </rfmt>
  <rfmt sheetId="1" sqref="CS185" start="0" length="0">
    <dxf>
      <fill>
        <patternFill patternType="solid">
          <bgColor theme="5" tint="0.39997558519241921"/>
        </patternFill>
      </fill>
    </dxf>
  </rfmt>
  <rfmt sheetId="1" sqref="CT185" start="0" length="0">
    <dxf>
      <fill>
        <patternFill patternType="solid">
          <bgColor theme="5" tint="0.39997558519241921"/>
        </patternFill>
      </fill>
    </dxf>
  </rfmt>
  <rfmt sheetId="1" sqref="CU185" start="0" length="0">
    <dxf>
      <fill>
        <patternFill patternType="solid">
          <bgColor theme="5" tint="0.39997558519241921"/>
        </patternFill>
      </fill>
    </dxf>
  </rfmt>
  <rfmt sheetId="1" sqref="CV185" start="0" length="0">
    <dxf>
      <fill>
        <patternFill patternType="solid">
          <bgColor theme="5" tint="0.39997558519241921"/>
        </patternFill>
      </fill>
    </dxf>
  </rfmt>
  <rfmt sheetId="1" sqref="CW185" start="0" length="0">
    <dxf>
      <fill>
        <patternFill patternType="solid">
          <bgColor theme="5" tint="0.39997558519241921"/>
        </patternFill>
      </fill>
    </dxf>
  </rfmt>
  <rfmt sheetId="1" sqref="CX185" start="0" length="0">
    <dxf>
      <fill>
        <patternFill patternType="solid">
          <bgColor theme="5" tint="0.39997558519241921"/>
        </patternFill>
      </fill>
    </dxf>
  </rfmt>
  <rfmt sheetId="1" sqref="CY185" start="0" length="0">
    <dxf>
      <fill>
        <patternFill patternType="solid">
          <bgColor theme="5" tint="0.39997558519241921"/>
        </patternFill>
      </fill>
    </dxf>
  </rfmt>
  <rfmt sheetId="1" sqref="CZ185" start="0" length="0">
    <dxf>
      <fill>
        <patternFill patternType="solid">
          <bgColor theme="5" tint="0.39997558519241921"/>
        </patternFill>
      </fill>
    </dxf>
  </rfmt>
  <rfmt sheetId="1" sqref="DA185" start="0" length="0">
    <dxf>
      <fill>
        <patternFill patternType="solid">
          <bgColor theme="5" tint="0.39997558519241921"/>
        </patternFill>
      </fill>
    </dxf>
  </rfmt>
  <rfmt sheetId="1" sqref="DB185" start="0" length="0">
    <dxf>
      <fill>
        <patternFill patternType="solid">
          <bgColor theme="5" tint="0.39997558519241921"/>
        </patternFill>
      </fill>
    </dxf>
  </rfmt>
  <rfmt sheetId="1" sqref="DC185" start="0" length="0">
    <dxf>
      <fill>
        <patternFill patternType="solid">
          <bgColor theme="5" tint="0.39997558519241921"/>
        </patternFill>
      </fill>
    </dxf>
  </rfmt>
  <rfmt sheetId="1" sqref="DD185" start="0" length="0">
    <dxf>
      <fill>
        <patternFill patternType="solid">
          <bgColor theme="5" tint="0.39997558519241921"/>
        </patternFill>
      </fill>
    </dxf>
  </rfmt>
  <rfmt sheetId="1" sqref="DE185" start="0" length="0">
    <dxf>
      <fill>
        <patternFill patternType="solid">
          <bgColor theme="5" tint="0.39997558519241921"/>
        </patternFill>
      </fill>
    </dxf>
  </rfmt>
  <rfmt sheetId="1" sqref="DF185" start="0" length="0">
    <dxf>
      <fill>
        <patternFill patternType="solid">
          <bgColor theme="5" tint="0.39997558519241921"/>
        </patternFill>
      </fill>
    </dxf>
  </rfmt>
  <rfmt sheetId="1" sqref="DG185" start="0" length="0">
    <dxf>
      <fill>
        <patternFill patternType="solid">
          <bgColor theme="5" tint="0.39997558519241921"/>
        </patternFill>
      </fill>
    </dxf>
  </rfmt>
  <rfmt sheetId="1" sqref="A185:XFD185" start="0" length="0">
    <dxf>
      <fill>
        <patternFill patternType="solid">
          <bgColor theme="5" tint="0.39997558519241921"/>
        </patternFill>
      </fill>
    </dxf>
  </rfmt>
  <rfmt sheetId="1" sqref="A185:XFD185">
    <dxf>
      <fill>
        <patternFill>
          <bgColor theme="8" tint="0.79998168889431442"/>
        </patternFill>
      </fill>
    </dxf>
  </rfmt>
  <rcc rId="4483" sId="1">
    <nc r="A185">
      <v>4</v>
    </nc>
  </rcc>
  <rcc rId="4484" sId="1">
    <nc r="B185">
      <v>126237</v>
    </nc>
  </rcc>
  <rcc rId="4485" sId="1">
    <nc r="C185">
      <v>529</v>
    </nc>
  </rcc>
  <rcc rId="4486" sId="1">
    <nc r="D185" t="inlineStr">
      <is>
        <t>AI</t>
      </is>
    </nc>
  </rcc>
  <rcc rId="4487" sId="1">
    <nc r="H185" t="inlineStr">
      <is>
        <t>Municipiul Hunedoara</t>
      </is>
    </nc>
  </rcc>
  <rfmt sheetId="1" sqref="G185" start="0" length="2147483647">
    <dxf>
      <font>
        <color rgb="FFFF0000"/>
      </font>
    </dxf>
  </rfmt>
  <rfmt sheetId="1" sqref="G185" start="0" length="2147483647">
    <dxf>
      <font>
        <color auto="1"/>
      </font>
    </dxf>
  </rfmt>
  <rcc rId="4488" sId="1" numFmtId="19">
    <nc r="K185">
      <v>43446</v>
    </nc>
  </rcc>
  <rcc rId="4489" sId="1" numFmtId="19">
    <nc r="L185">
      <v>44177</v>
    </nc>
  </rcc>
  <rcv guid="{9980B309-0131-4577-BF29-212714399FDF}" action="delete"/>
  <rdn rId="0" localSheetId="1" customView="1" name="Z_9980B309_0131_4577_BF29_212714399FDF_.wvu.PrintArea" hidden="1" oldHidden="1">
    <formula>Sheet1!$A$1:$AL$518</formula>
    <oldFormula>Sheet1!$A$1:$AL$518</oldFormula>
  </rdn>
  <rdn rId="0" localSheetId="1" customView="1" name="Z_9980B309_0131_4577_BF29_212714399FDF_.wvu.FilterData" hidden="1" oldHidden="1">
    <formula>Sheet1!$A$1:$AL$493</formula>
    <oldFormula>Sheet1!$A$1:$AL$493</oldFormula>
  </rdn>
  <rcv guid="{9980B309-0131-4577-BF29-212714399FDF}" action="add"/>
</revisions>
</file>

<file path=xl/revisions/revisionLog3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92" sId="1">
    <oc r="P185" t="inlineStr">
      <is>
        <t>Vulcan</t>
      </is>
    </oc>
    <nc r="P185" t="inlineStr">
      <is>
        <t>Satu Mare</t>
      </is>
    </nc>
  </rcc>
  <rfmt sheetId="1" s="1" sqref="S185" start="0" length="0">
    <dxf>
      <font>
        <sz val="11"/>
        <color theme="1"/>
        <name val="Calibri"/>
        <family val="2"/>
        <charset val="238"/>
        <scheme val="minor"/>
      </font>
      <numFmt numFmtId="4" formatCode="#,##0.00"/>
      <fill>
        <patternFill patternType="none">
          <bgColor indexed="65"/>
        </patternFill>
      </fill>
      <alignment horizontal="general" vertical="bottom" wrapText="0"/>
      <border outline="0">
        <left/>
        <right/>
        <top/>
        <bottom/>
      </border>
    </dxf>
  </rfmt>
  <rcc rId="4493" sId="1" odxf="1" s="1" dxf="1" numFmtId="4">
    <oc r="S185">
      <v>242732.46</v>
    </oc>
    <nc r="S185">
      <f>T185+U185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4494" sId="1" odxf="1" dxf="1" numFmtId="4">
    <oc r="T185">
      <f>S185</f>
    </oc>
    <nc r="T185">
      <v>358590.34</v>
    </nc>
    <odxf>
      <fill>
        <patternFill>
          <bgColor theme="8" tint="0.79998168889431442"/>
        </patternFill>
      </fill>
      <border outline="0">
        <left/>
        <right/>
        <top/>
        <bottom/>
      </border>
    </odxf>
    <ndxf>
      <fill>
        <patternFill>
          <bgColor rgb="FFFFFF00"/>
        </patternFill>
      </fill>
      <border outline="0">
        <left style="thin">
          <color indexed="64"/>
        </left>
        <right style="thin">
          <color indexed="64"/>
        </right>
        <top style="thin">
          <color indexed="64"/>
        </top>
        <bottom style="thin">
          <color indexed="64"/>
        </bottom>
      </border>
    </ndxf>
  </rcc>
  <rfmt sheetId="1" sqref="U185" start="0" length="0">
    <dxf>
      <fill>
        <patternFill>
          <bgColor rgb="FFFFFF00"/>
        </patternFill>
      </fill>
    </dxf>
  </rfmt>
  <rcc rId="4495" sId="1" odxf="1" dxf="1">
    <oc r="V185">
      <f>W185+X185</f>
    </oc>
    <nc r="V185">
      <f>W185+X185</f>
    </nc>
    <odxf>
      <font>
        <sz val="12"/>
        <color auto="1"/>
      </font>
      <numFmt numFmtId="165" formatCode="#,##0.00_ ;\-#,##0.00\ "/>
      <fill>
        <patternFill patternType="solid">
          <bgColor theme="8" tint="0.79998168889431442"/>
        </patternFill>
      </fill>
    </odxf>
    <ndxf>
      <font>
        <sz val="12"/>
        <color auto="1"/>
      </font>
      <numFmt numFmtId="4" formatCode="#,##0.00"/>
      <fill>
        <patternFill patternType="none">
          <bgColor indexed="65"/>
        </patternFill>
      </fill>
    </ndxf>
  </rcc>
  <rcc rId="4496" sId="1" odxf="1" dxf="1" numFmtId="4">
    <oc r="W185">
      <v>37123.78</v>
    </oc>
    <nc r="W185">
      <v>54843.23</v>
    </nc>
    <odxf>
      <fill>
        <patternFill>
          <bgColor theme="8" tint="0.79998168889431442"/>
        </patternFill>
      </fill>
      <border outline="0">
        <left/>
        <right/>
        <top/>
        <bottom/>
      </border>
    </odxf>
    <ndxf>
      <fill>
        <patternFill>
          <bgColor rgb="FFFFFF00"/>
        </patternFill>
      </fill>
      <border outline="0">
        <left style="thin">
          <color indexed="64"/>
        </left>
        <right style="thin">
          <color indexed="64"/>
        </right>
        <top style="thin">
          <color indexed="64"/>
        </top>
        <bottom style="thin">
          <color indexed="64"/>
        </bottom>
      </border>
    </ndxf>
  </rcc>
  <rfmt sheetId="1" sqref="X185" start="0" length="0">
    <dxf>
      <fill>
        <patternFill>
          <bgColor rgb="FFFFFF00"/>
        </patternFill>
      </fill>
    </dxf>
  </rfmt>
  <rcc rId="4497" sId="1" odxf="1" dxf="1">
    <oc r="Y185">
      <f>Z185+AA185</f>
    </oc>
    <nc r="Y185">
      <f>Z185+AA185</f>
    </nc>
    <odxf>
      <fill>
        <patternFill patternType="solid">
          <bgColor theme="8" tint="0.79998168889431442"/>
        </patternFill>
      </fill>
    </odxf>
    <ndxf>
      <fill>
        <patternFill patternType="none">
          <bgColor indexed="65"/>
        </patternFill>
      </fill>
    </ndxf>
  </rcc>
  <rcc rId="4498" sId="1" odxf="1" dxf="1" numFmtId="4">
    <oc r="Z185">
      <v>5711.36</v>
    </oc>
    <nc r="Z185">
      <v>8437.42</v>
    </nc>
    <odxf>
      <fill>
        <patternFill>
          <bgColor theme="8" tint="0.79998168889431442"/>
        </patternFill>
      </fill>
      <border outline="0">
        <left/>
        <right/>
        <top/>
        <bottom/>
      </border>
    </odxf>
    <ndxf>
      <fill>
        <patternFill>
          <bgColor rgb="FFFFFF00"/>
        </patternFill>
      </fill>
      <border outline="0">
        <left style="thin">
          <color indexed="64"/>
        </left>
        <right style="thin">
          <color indexed="64"/>
        </right>
        <top style="thin">
          <color indexed="64"/>
        </top>
        <bottom style="thin">
          <color indexed="64"/>
        </bottom>
      </border>
    </ndxf>
  </rcc>
  <rfmt sheetId="1" sqref="AA185" start="0" length="0">
    <dxf>
      <fill>
        <patternFill>
          <bgColor rgb="FFFFFF00"/>
        </patternFill>
      </fill>
    </dxf>
  </rfmt>
  <rcc rId="4499" sId="1" odxf="1" dxf="1">
    <oc r="AB185">
      <f>AC185+AD185</f>
    </oc>
    <nc r="AB185">
      <f>AC185+AD185</f>
    </nc>
    <odxf>
      <fill>
        <patternFill patternType="solid">
          <bgColor theme="8" tint="0.79998168889431442"/>
        </patternFill>
      </fill>
    </odxf>
    <ndxf>
      <fill>
        <patternFill patternType="none">
          <bgColor indexed="65"/>
        </patternFill>
      </fill>
    </ndxf>
  </rcc>
  <rfmt sheetId="1" sqref="AC185" start="0" length="0">
    <dxf>
      <fill>
        <patternFill>
          <bgColor rgb="FFFFFF00"/>
        </patternFill>
      </fill>
    </dxf>
  </rfmt>
  <rfmt sheetId="1" sqref="AD185" start="0" length="0">
    <dxf>
      <fill>
        <patternFill>
          <bgColor rgb="FFFFFF00"/>
        </patternFill>
      </fill>
    </dxf>
  </rfmt>
  <rcc rId="4500" sId="1" odxf="1" dxf="1">
    <oc r="AE185">
      <f>S185+V185+Y185+AB185</f>
    </oc>
    <nc r="AE185">
      <f>S185+V185+Y185+AB185</f>
    </nc>
    <odxf>
      <fill>
        <patternFill>
          <bgColor theme="8" tint="0.79998168889431442"/>
        </patternFill>
      </fill>
    </odxf>
    <ndxf>
      <fill>
        <patternFill>
          <bgColor theme="0"/>
        </patternFill>
      </fill>
    </ndxf>
  </rcc>
  <rfmt sheetId="1" sqref="AF185" start="0" length="0">
    <dxf>
      <fill>
        <patternFill patternType="none">
          <bgColor indexed="65"/>
        </patternFill>
      </fill>
    </dxf>
  </rfmt>
  <rcc rId="4501" sId="1" odxf="1" dxf="1">
    <oc r="AG185">
      <f>AE185+AF185</f>
    </oc>
    <nc r="AG185">
      <f>AE185+AF185</f>
    </nc>
    <odxf>
      <fill>
        <patternFill patternType="solid">
          <bgColor theme="8" tint="0.79998168889431442"/>
        </patternFill>
      </fill>
    </odxf>
    <ndxf>
      <fill>
        <patternFill patternType="none">
          <bgColor indexed="65"/>
        </patternFill>
      </fill>
    </ndxf>
  </rcc>
  <rfmt sheetId="1" sqref="A185:XFD185">
    <dxf>
      <fill>
        <patternFill>
          <bgColor theme="8" tint="0.79998168889431442"/>
        </patternFill>
      </fill>
    </dxf>
  </rfmt>
</revisions>
</file>

<file path=xl/revisions/revisionLog3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02" sId="1" odxf="1" dxf="1" numFmtId="4">
    <oc r="T185">
      <v>358590.34</v>
    </oc>
    <nc r="T185">
      <v>2072800.65</v>
    </nc>
    <odxf>
      <font>
        <sz val="12"/>
      </font>
      <fill>
        <patternFill patternType="solid">
          <bgColor theme="8" tint="0.79998168889431442"/>
        </patternFill>
      </fill>
      <alignment horizontal="right" vertical="center" wrapText="1"/>
      <border outline="0">
        <left style="thin">
          <color indexed="64"/>
        </left>
        <right style="thin">
          <color indexed="64"/>
        </right>
        <top style="thin">
          <color indexed="64"/>
        </top>
        <bottom style="thin">
          <color indexed="64"/>
        </bottom>
      </border>
    </odxf>
    <ndxf>
      <font>
        <sz val="11"/>
        <color theme="1"/>
        <name val="Calibri"/>
        <family val="2"/>
        <charset val="238"/>
        <scheme val="minor"/>
      </font>
      <fill>
        <patternFill patternType="none">
          <bgColor indexed="65"/>
        </patternFill>
      </fill>
      <alignment horizontal="general" vertical="bottom" wrapText="0"/>
      <border outline="0">
        <left/>
        <right/>
        <top/>
        <bottom/>
      </border>
    </ndxf>
  </rcc>
  <rcc rId="4503" sId="1" odxf="1" dxf="1" numFmtId="4">
    <oc r="W185">
      <v>54843.23</v>
    </oc>
    <nc r="W185">
      <v>317016.56999999995</v>
    </nc>
    <odxf>
      <font>
        <sz val="12"/>
      </font>
      <fill>
        <patternFill patternType="solid">
          <bgColor theme="8" tint="0.79998168889431442"/>
        </patternFill>
      </fill>
      <alignment horizontal="right" vertical="center" wrapText="1"/>
      <border outline="0">
        <left style="thin">
          <color indexed="64"/>
        </left>
        <right style="thin">
          <color indexed="64"/>
        </right>
        <top style="thin">
          <color indexed="64"/>
        </top>
        <bottom style="thin">
          <color indexed="64"/>
        </bottom>
      </border>
    </odxf>
    <ndxf>
      <font>
        <sz val="11"/>
        <color theme="1"/>
        <name val="Calibri"/>
        <family val="2"/>
        <charset val="238"/>
        <scheme val="minor"/>
      </font>
      <fill>
        <patternFill patternType="none">
          <bgColor indexed="65"/>
        </patternFill>
      </fill>
      <alignment horizontal="general" vertical="bottom" wrapText="0"/>
      <border outline="0">
        <left/>
        <right/>
        <top/>
        <bottom/>
      </border>
    </ndxf>
  </rcc>
  <rcc rId="4504" sId="1" odxf="1" dxf="1" numFmtId="4">
    <oc r="Z185">
      <v>8437.42</v>
    </oc>
    <nc r="Z185">
      <v>48771.78</v>
    </nc>
    <odxf>
      <font>
        <sz val="12"/>
      </font>
      <fill>
        <patternFill patternType="solid">
          <bgColor theme="8" tint="0.79998168889431442"/>
        </patternFill>
      </fill>
      <alignment horizontal="right" vertical="center" wrapText="1"/>
      <border outline="0">
        <left style="thin">
          <color indexed="64"/>
        </left>
        <right style="thin">
          <color indexed="64"/>
        </right>
        <top style="thin">
          <color indexed="64"/>
        </top>
        <bottom style="thin">
          <color indexed="64"/>
        </bottom>
      </border>
    </odxf>
    <ndxf>
      <font>
        <sz val="11"/>
        <color theme="1"/>
        <name val="Calibri"/>
        <family val="2"/>
        <charset val="238"/>
        <scheme val="minor"/>
      </font>
      <fill>
        <patternFill patternType="none">
          <bgColor indexed="65"/>
        </patternFill>
      </fill>
      <alignment horizontal="general" vertical="bottom" wrapText="0"/>
      <border outline="0">
        <left/>
        <right/>
        <top/>
        <bottom/>
      </border>
    </ndxf>
  </rcc>
</revisions>
</file>

<file path=xl/revisions/revisionLog3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5" start="0" length="0">
    <dxf>
      <font>
        <b val="0"/>
        <sz val="12"/>
        <color auto="1"/>
      </font>
      <fill>
        <patternFill patternType="none">
          <bgColor indexed="65"/>
        </patternFill>
      </fill>
      <border outline="0">
        <left style="medium">
          <color indexed="64"/>
        </left>
      </border>
    </dxf>
  </rfmt>
  <rfmt sheetId="1" sqref="B185" start="0" length="0">
    <dxf>
      <font>
        <sz val="12"/>
        <color auto="1"/>
      </font>
      <fill>
        <patternFill>
          <bgColor rgb="FFFFFF00"/>
        </patternFill>
      </fill>
    </dxf>
  </rfmt>
  <rfmt sheetId="1" sqref="C185" start="0" length="0">
    <dxf>
      <font>
        <b/>
        <sz val="12"/>
        <color auto="1"/>
      </font>
      <fill>
        <patternFill>
          <bgColor rgb="FFFFFF00"/>
        </patternFill>
      </fill>
      <border outline="0">
        <left style="thin">
          <color indexed="64"/>
        </left>
      </border>
    </dxf>
  </rfmt>
  <rfmt sheetId="1" sqref="D185" start="0" length="0">
    <dxf>
      <font>
        <sz val="12"/>
        <color auto="1"/>
      </font>
      <fill>
        <patternFill>
          <bgColor rgb="FFFFFF00"/>
        </patternFill>
      </fill>
      <border outline="0">
        <left style="thin">
          <color indexed="64"/>
        </left>
      </border>
    </dxf>
  </rfmt>
  <rfmt sheetId="1" sqref="E185" start="0" length="0">
    <dxf>
      <fill>
        <patternFill>
          <bgColor theme="0"/>
        </patternFill>
      </fill>
    </dxf>
  </rfmt>
  <rfmt sheetId="1" sqref="F185" start="0" length="0">
    <dxf>
      <fill>
        <patternFill>
          <bgColor rgb="FFFFFF00"/>
        </patternFill>
      </fill>
    </dxf>
  </rfmt>
  <rfmt sheetId="1" sqref="G185" start="0" length="0">
    <dxf>
      <font>
        <sz val="12"/>
        <color auto="1"/>
        <name val="Trebuchet MS"/>
        <scheme val="none"/>
      </font>
      <fill>
        <patternFill patternType="none">
          <bgColor indexed="65"/>
        </patternFill>
      </fill>
      <alignment horizontal="left"/>
    </dxf>
  </rfmt>
  <rfmt sheetId="1" sqref="H185" start="0" length="0">
    <dxf>
      <font>
        <sz val="12"/>
        <color auto="1"/>
        <name val="Trebuchet MS"/>
        <scheme val="none"/>
      </font>
      <fill>
        <patternFill patternType="none">
          <bgColor indexed="65"/>
        </patternFill>
      </fill>
      <alignment horizontal="left"/>
      <border outline="0">
        <left style="thin">
          <color indexed="64"/>
        </left>
        <right style="thin">
          <color indexed="64"/>
        </right>
        <top style="thin">
          <color indexed="64"/>
        </top>
        <bottom style="thin">
          <color indexed="64"/>
        </bottom>
      </border>
    </dxf>
  </rfmt>
  <rfmt sheetId="1" sqref="I185" start="0" length="0">
    <dxf>
      <font>
        <sz val="12"/>
        <color auto="1"/>
      </font>
      <fill>
        <patternFill>
          <bgColor rgb="FFFFFF00"/>
        </patternFill>
      </fill>
    </dxf>
  </rfmt>
  <rfmt sheetId="1" sqref="J185" start="0" length="0">
    <dxf>
      <font>
        <sz val="12"/>
        <color auto="1"/>
      </font>
      <fill>
        <patternFill patternType="none">
          <bgColor indexed="65"/>
        </patternFill>
      </fill>
      <alignment horizontal="justify"/>
    </dxf>
  </rfmt>
  <rfmt sheetId="1" sqref="K185" start="0" length="0">
    <dxf>
      <fill>
        <patternFill>
          <bgColor theme="0"/>
        </patternFill>
      </fill>
    </dxf>
  </rfmt>
  <rfmt sheetId="1" sqref="L185" start="0" length="0">
    <dxf>
      <fill>
        <patternFill patternType="none">
          <bgColor indexed="65"/>
        </patternFill>
      </fill>
    </dxf>
  </rfmt>
  <rcc rId="4505" sId="1" odxf="1" dxf="1">
    <oc r="M185">
      <f>S185/AE185*100</f>
    </oc>
    <nc r="M185">
      <f>S185/AE185*100</f>
    </nc>
    <odxf>
      <fill>
        <patternFill patternType="solid">
          <bgColor theme="8" tint="0.79998168889431442"/>
        </patternFill>
      </fill>
    </odxf>
    <ndxf>
      <fill>
        <patternFill patternType="none">
          <bgColor indexed="65"/>
        </patternFill>
      </fill>
    </ndxf>
  </rcc>
  <rfmt sheetId="1" sqref="N185" start="0" length="0">
    <dxf>
      <font>
        <b val="0"/>
        <sz val="12"/>
        <color auto="1"/>
      </font>
      <fill>
        <patternFill>
          <bgColor theme="0"/>
        </patternFill>
      </fill>
    </dxf>
  </rfmt>
  <rfmt sheetId="1" sqref="O185" start="0" length="0">
    <dxf>
      <font>
        <sz val="12"/>
        <color auto="1"/>
      </font>
      <fill>
        <patternFill>
          <bgColor theme="0"/>
        </patternFill>
      </fill>
    </dxf>
  </rfmt>
  <rfmt sheetId="1" sqref="P185" start="0" length="0">
    <dxf>
      <fill>
        <patternFill>
          <bgColor theme="0"/>
        </patternFill>
      </fill>
    </dxf>
  </rfmt>
  <rfmt sheetId="1" sqref="Q185" start="0" length="0">
    <dxf>
      <font>
        <sz val="12"/>
      </font>
      <fill>
        <patternFill>
          <bgColor theme="0"/>
        </patternFill>
      </fill>
    </dxf>
  </rfmt>
  <rfmt sheetId="1" sqref="R185" start="0" length="0">
    <dxf>
      <fill>
        <patternFill>
          <bgColor theme="0"/>
        </patternFill>
      </fill>
    </dxf>
  </rfmt>
  <rcc rId="4506" sId="1" odxf="1" dxf="1">
    <oc r="S185">
      <f>T185+U185</f>
    </oc>
    <nc r="S185">
      <f>T185+U185</f>
    </nc>
    <odxf>
      <fill>
        <patternFill patternType="solid">
          <bgColor theme="8" tint="0.79998168889431442"/>
        </patternFill>
      </fill>
    </odxf>
    <ndxf>
      <fill>
        <patternFill patternType="none">
          <bgColor indexed="65"/>
        </patternFill>
      </fill>
    </ndxf>
  </rcc>
  <rfmt sheetId="1" sqref="T185" start="0" length="0">
    <dxf>
      <font>
        <sz val="12"/>
        <color theme="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85" start="0" length="0">
    <dxf>
      <fill>
        <patternFill>
          <bgColor rgb="FFFFFF00"/>
        </patternFill>
      </fill>
    </dxf>
  </rfmt>
  <rcc rId="4507" sId="1" odxf="1" dxf="1">
    <oc r="V185">
      <f>W185+X185</f>
    </oc>
    <nc r="V185">
      <f>W185+X185</f>
    </nc>
    <odxf>
      <fill>
        <patternFill patternType="solid">
          <bgColor theme="8" tint="0.79998168889431442"/>
        </patternFill>
      </fill>
    </odxf>
    <ndxf>
      <fill>
        <patternFill patternType="none">
          <bgColor indexed="65"/>
        </patternFill>
      </fill>
    </ndxf>
  </rcc>
  <rfmt sheetId="1" s="1" sqref="W18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85" start="0" length="0">
    <dxf>
      <font>
        <sz val="12"/>
        <color auto="1"/>
      </font>
      <numFmt numFmtId="165" formatCode="#,##0.00_ ;\-#,##0.00\ "/>
      <fill>
        <patternFill>
          <bgColor rgb="FFFFFF00"/>
        </patternFill>
      </fill>
    </dxf>
  </rfmt>
  <rcc rId="4508" sId="1" odxf="1" dxf="1">
    <oc r="Y185">
      <f>Z185+AA185</f>
    </oc>
    <nc r="Y185">
      <f>Z185+AA185</f>
    </nc>
    <odxf>
      <font>
        <sz val="12"/>
        <color auto="1"/>
      </font>
      <numFmt numFmtId="4" formatCode="#,##0.00"/>
      <fill>
        <patternFill patternType="solid">
          <bgColor theme="8" tint="0.79998168889431442"/>
        </patternFill>
      </fill>
    </odxf>
    <ndxf>
      <font>
        <sz val="12"/>
        <color auto="1"/>
      </font>
      <numFmt numFmtId="165" formatCode="#,##0.00_ ;\-#,##0.00\ "/>
      <fill>
        <patternFill patternType="none">
          <bgColor indexed="65"/>
        </patternFill>
      </fill>
    </ndxf>
  </rcc>
  <rfmt sheetId="1" s="1" sqref="Z18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85" start="0" length="0">
    <dxf>
      <font>
        <sz val="12"/>
        <color auto="1"/>
      </font>
      <numFmt numFmtId="165" formatCode="#,##0.00_ ;\-#,##0.00\ "/>
      <fill>
        <patternFill>
          <bgColor rgb="FFFFFF00"/>
        </patternFill>
      </fill>
    </dxf>
  </rfmt>
  <rcc rId="4509" sId="1" odxf="1" dxf="1">
    <oc r="AB185">
      <f>AC185+AD185</f>
    </oc>
    <nc r="AB185">
      <f>AC185+AD185</f>
    </nc>
    <odxf>
      <fill>
        <patternFill patternType="solid">
          <bgColor theme="8" tint="0.79998168889431442"/>
        </patternFill>
      </fill>
    </odxf>
    <ndxf>
      <fill>
        <patternFill patternType="none">
          <bgColor indexed="65"/>
        </patternFill>
      </fill>
    </ndxf>
  </rcc>
  <rfmt sheetId="1" sqref="AC185" start="0" length="0">
    <dxf>
      <fill>
        <patternFill>
          <bgColor rgb="FFFFFF00"/>
        </patternFill>
      </fill>
    </dxf>
  </rfmt>
  <rfmt sheetId="1" sqref="AD185" start="0" length="0">
    <dxf>
      <fill>
        <patternFill>
          <bgColor rgb="FFFFFF00"/>
        </patternFill>
      </fill>
    </dxf>
  </rfmt>
  <rcc rId="4510" sId="1" odxf="1" dxf="1">
    <oc r="AE185">
      <f>S185+V185+Y185+AB185</f>
    </oc>
    <nc r="AE185">
      <f>S185+V185+Y185+AB185</f>
    </nc>
    <odxf>
      <fill>
        <patternFill>
          <bgColor theme="8" tint="0.79998168889431442"/>
        </patternFill>
      </fill>
    </odxf>
    <ndxf>
      <fill>
        <patternFill>
          <bgColor theme="0"/>
        </patternFill>
      </fill>
    </ndxf>
  </rcc>
  <rfmt sheetId="1" sqref="AF185" start="0" length="0">
    <dxf>
      <fill>
        <patternFill patternType="none">
          <bgColor indexed="65"/>
        </patternFill>
      </fill>
    </dxf>
  </rfmt>
  <rcc rId="4511" sId="1" odxf="1" dxf="1">
    <oc r="AG185">
      <f>AE185+AF185</f>
    </oc>
    <nc r="AG185">
      <f>AE185+AF185</f>
    </nc>
    <odxf>
      <fill>
        <patternFill patternType="solid">
          <bgColor theme="8" tint="0.79998168889431442"/>
        </patternFill>
      </fill>
    </odxf>
    <ndxf>
      <fill>
        <patternFill patternType="none">
          <bgColor indexed="65"/>
        </patternFill>
      </fill>
    </ndxf>
  </rcc>
  <rfmt sheetId="1" sqref="AH185" start="0" length="0">
    <dxf>
      <fill>
        <patternFill patternType="none">
          <bgColor indexed="65"/>
        </patternFill>
      </fill>
    </dxf>
  </rfmt>
  <rfmt sheetId="1" sqref="AI185" start="0" length="0">
    <dxf>
      <fill>
        <patternFill patternType="none">
          <bgColor indexed="65"/>
        </patternFill>
      </fill>
    </dxf>
  </rfmt>
  <rcc rId="4512" sId="1" odxf="1" dxf="1">
    <oc r="AJ185">
      <f>24768.62+25919.16+26921.69</f>
    </oc>
    <nc r="AJ185">
      <f>24768.62+25919.16+26921.69</f>
    </nc>
    <odxf>
      <font>
        <sz val="12"/>
        <color auto="1"/>
      </font>
      <fill>
        <patternFill patternType="solid">
          <bgColor theme="8" tint="0.79998168889431442"/>
        </patternFill>
      </fill>
      <border outline="0">
        <top/>
      </border>
    </odxf>
    <ndxf>
      <font>
        <sz val="12"/>
        <color auto="1"/>
      </font>
      <fill>
        <patternFill patternType="none">
          <bgColor indexed="65"/>
        </patternFill>
      </fill>
      <border outline="0">
        <top style="thin">
          <color indexed="64"/>
        </top>
      </border>
    </ndxf>
  </rcc>
  <rcc rId="4513" sId="1" odxf="1" dxf="1">
    <oc r="AK185">
      <f>3788.14+2637.6+4760.51</f>
    </oc>
    <nc r="AK185">
      <f>3788.14+2637.6+4760.51</f>
    </nc>
    <odxf>
      <fill>
        <patternFill patternType="solid">
          <bgColor theme="8" tint="0.79998168889431442"/>
        </patternFill>
      </fill>
      <border outline="0">
        <top/>
      </border>
    </odxf>
    <ndxf>
      <fill>
        <patternFill patternType="none">
          <bgColor indexed="65"/>
        </patternFill>
      </fill>
      <border outline="0">
        <top style="thin">
          <color indexed="64"/>
        </top>
      </border>
    </ndxf>
  </rcc>
  <rfmt sheetId="1" sqref="AL185" start="0" length="0">
    <dxf>
      <font>
        <sz val="12"/>
        <name val="Trebuchet MS"/>
        <scheme val="none"/>
      </font>
      <numFmt numFmtId="0" formatCode="General"/>
      <fill>
        <patternFill patternType="none">
          <bgColor indexed="65"/>
        </patternFill>
      </fill>
      <alignment horizontal="general" vertical="bottom" wrapText="0"/>
      <border outline="0">
        <left/>
        <right/>
        <top/>
        <bottom/>
      </border>
    </dxf>
  </rfmt>
  <rfmt sheetId="1" sqref="AM185"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AN185"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AO185" start="0" length="0">
    <dxf>
      <fill>
        <patternFill patternType="none">
          <bgColor indexed="65"/>
        </patternFill>
      </fill>
    </dxf>
  </rfmt>
  <rfmt sheetId="1" sqref="AP185" start="0" length="0">
    <dxf>
      <fill>
        <patternFill patternType="none">
          <bgColor indexed="65"/>
        </patternFill>
      </fill>
    </dxf>
  </rfmt>
  <rfmt sheetId="1" sqref="AQ185" start="0" length="0">
    <dxf>
      <fill>
        <patternFill patternType="none">
          <bgColor indexed="65"/>
        </patternFill>
      </fill>
    </dxf>
  </rfmt>
  <rfmt sheetId="1" sqref="AR185" start="0" length="0">
    <dxf>
      <fill>
        <patternFill patternType="none">
          <bgColor indexed="65"/>
        </patternFill>
      </fill>
    </dxf>
  </rfmt>
  <rfmt sheetId="1" sqref="AS185" start="0" length="0">
    <dxf>
      <fill>
        <patternFill patternType="none">
          <bgColor indexed="65"/>
        </patternFill>
      </fill>
    </dxf>
  </rfmt>
  <rfmt sheetId="1" sqref="AT185" start="0" length="0">
    <dxf>
      <fill>
        <patternFill patternType="none">
          <bgColor indexed="65"/>
        </patternFill>
      </fill>
    </dxf>
  </rfmt>
  <rfmt sheetId="1" sqref="AU185" start="0" length="0">
    <dxf>
      <fill>
        <patternFill patternType="none">
          <bgColor indexed="65"/>
        </patternFill>
      </fill>
    </dxf>
  </rfmt>
  <rfmt sheetId="1" sqref="AV185" start="0" length="0">
    <dxf>
      <fill>
        <patternFill patternType="none">
          <bgColor indexed="65"/>
        </patternFill>
      </fill>
    </dxf>
  </rfmt>
  <rfmt sheetId="1" sqref="AW185" start="0" length="0">
    <dxf>
      <fill>
        <patternFill patternType="none">
          <bgColor indexed="65"/>
        </patternFill>
      </fill>
    </dxf>
  </rfmt>
  <rfmt sheetId="1" sqref="AX185" start="0" length="0">
    <dxf>
      <fill>
        <patternFill patternType="none">
          <bgColor indexed="65"/>
        </patternFill>
      </fill>
    </dxf>
  </rfmt>
  <rfmt sheetId="1" sqref="AY185" start="0" length="0">
    <dxf>
      <fill>
        <patternFill patternType="none">
          <bgColor indexed="65"/>
        </patternFill>
      </fill>
    </dxf>
  </rfmt>
  <rfmt sheetId="1" sqref="AZ185" start="0" length="0">
    <dxf>
      <fill>
        <patternFill patternType="none">
          <bgColor indexed="65"/>
        </patternFill>
      </fill>
    </dxf>
  </rfmt>
  <rfmt sheetId="1" sqref="BA185" start="0" length="0">
    <dxf>
      <fill>
        <patternFill patternType="none">
          <bgColor indexed="65"/>
        </patternFill>
      </fill>
    </dxf>
  </rfmt>
  <rfmt sheetId="1" sqref="BB185" start="0" length="0">
    <dxf>
      <fill>
        <patternFill patternType="none">
          <bgColor indexed="65"/>
        </patternFill>
      </fill>
    </dxf>
  </rfmt>
  <rfmt sheetId="1" sqref="BC185" start="0" length="0">
    <dxf>
      <fill>
        <patternFill patternType="none">
          <bgColor indexed="65"/>
        </patternFill>
      </fill>
    </dxf>
  </rfmt>
  <rfmt sheetId="1" sqref="BD185" start="0" length="0">
    <dxf>
      <fill>
        <patternFill patternType="none">
          <bgColor indexed="65"/>
        </patternFill>
      </fill>
    </dxf>
  </rfmt>
  <rfmt sheetId="1" sqref="BE185" start="0" length="0">
    <dxf>
      <fill>
        <patternFill patternType="none">
          <bgColor indexed="65"/>
        </patternFill>
      </fill>
    </dxf>
  </rfmt>
  <rfmt sheetId="1" sqref="BF185" start="0" length="0">
    <dxf>
      <fill>
        <patternFill patternType="none">
          <bgColor indexed="65"/>
        </patternFill>
      </fill>
    </dxf>
  </rfmt>
  <rfmt sheetId="1" sqref="BG185" start="0" length="0">
    <dxf>
      <fill>
        <patternFill patternType="none">
          <bgColor indexed="65"/>
        </patternFill>
      </fill>
    </dxf>
  </rfmt>
  <rfmt sheetId="1" sqref="BH185" start="0" length="0">
    <dxf>
      <fill>
        <patternFill patternType="none">
          <bgColor indexed="65"/>
        </patternFill>
      </fill>
    </dxf>
  </rfmt>
  <rfmt sheetId="1" sqref="BI185" start="0" length="0">
    <dxf>
      <fill>
        <patternFill patternType="none">
          <bgColor indexed="65"/>
        </patternFill>
      </fill>
    </dxf>
  </rfmt>
  <rfmt sheetId="1" sqref="BJ185" start="0" length="0">
    <dxf>
      <fill>
        <patternFill patternType="none">
          <bgColor indexed="65"/>
        </patternFill>
      </fill>
    </dxf>
  </rfmt>
  <rfmt sheetId="1" sqref="BK185" start="0" length="0">
    <dxf>
      <fill>
        <patternFill patternType="none">
          <bgColor indexed="65"/>
        </patternFill>
      </fill>
    </dxf>
  </rfmt>
  <rfmt sheetId="1" sqref="BL185" start="0" length="0">
    <dxf>
      <fill>
        <patternFill patternType="none">
          <bgColor indexed="65"/>
        </patternFill>
      </fill>
    </dxf>
  </rfmt>
  <rfmt sheetId="1" sqref="BM185" start="0" length="0">
    <dxf>
      <fill>
        <patternFill patternType="none">
          <bgColor indexed="65"/>
        </patternFill>
      </fill>
    </dxf>
  </rfmt>
  <rfmt sheetId="1" sqref="BN185" start="0" length="0">
    <dxf>
      <fill>
        <patternFill patternType="none">
          <bgColor indexed="65"/>
        </patternFill>
      </fill>
    </dxf>
  </rfmt>
  <rfmt sheetId="1" sqref="BO185" start="0" length="0">
    <dxf>
      <fill>
        <patternFill patternType="none">
          <bgColor indexed="65"/>
        </patternFill>
      </fill>
    </dxf>
  </rfmt>
  <rfmt sheetId="1" sqref="BP185" start="0" length="0">
    <dxf>
      <fill>
        <patternFill patternType="none">
          <bgColor indexed="65"/>
        </patternFill>
      </fill>
    </dxf>
  </rfmt>
  <rfmt sheetId="1" sqref="BQ185" start="0" length="0">
    <dxf>
      <fill>
        <patternFill patternType="none">
          <bgColor indexed="65"/>
        </patternFill>
      </fill>
    </dxf>
  </rfmt>
  <rfmt sheetId="1" sqref="BR185" start="0" length="0">
    <dxf>
      <fill>
        <patternFill patternType="none">
          <bgColor indexed="65"/>
        </patternFill>
      </fill>
    </dxf>
  </rfmt>
  <rfmt sheetId="1" sqref="BS185" start="0" length="0">
    <dxf>
      <fill>
        <patternFill patternType="none">
          <bgColor indexed="65"/>
        </patternFill>
      </fill>
    </dxf>
  </rfmt>
  <rfmt sheetId="1" sqref="BT185" start="0" length="0">
    <dxf>
      <fill>
        <patternFill patternType="none">
          <bgColor indexed="65"/>
        </patternFill>
      </fill>
    </dxf>
  </rfmt>
  <rfmt sheetId="1" sqref="BU185" start="0" length="0">
    <dxf>
      <fill>
        <patternFill patternType="none">
          <bgColor indexed="65"/>
        </patternFill>
      </fill>
    </dxf>
  </rfmt>
  <rfmt sheetId="1" sqref="BV185" start="0" length="0">
    <dxf>
      <fill>
        <patternFill patternType="none">
          <bgColor indexed="65"/>
        </patternFill>
      </fill>
    </dxf>
  </rfmt>
  <rfmt sheetId="1" sqref="BW185" start="0" length="0">
    <dxf>
      <fill>
        <patternFill patternType="none">
          <bgColor indexed="65"/>
        </patternFill>
      </fill>
    </dxf>
  </rfmt>
  <rfmt sheetId="1" sqref="BX185" start="0" length="0">
    <dxf>
      <fill>
        <patternFill patternType="none">
          <bgColor indexed="65"/>
        </patternFill>
      </fill>
    </dxf>
  </rfmt>
  <rfmt sheetId="1" sqref="BY185" start="0" length="0">
    <dxf>
      <fill>
        <patternFill patternType="none">
          <bgColor indexed="65"/>
        </patternFill>
      </fill>
    </dxf>
  </rfmt>
  <rfmt sheetId="1" sqref="BZ185" start="0" length="0">
    <dxf>
      <fill>
        <patternFill patternType="none">
          <bgColor indexed="65"/>
        </patternFill>
      </fill>
    </dxf>
  </rfmt>
  <rfmt sheetId="1" sqref="CA185" start="0" length="0">
    <dxf>
      <fill>
        <patternFill patternType="none">
          <bgColor indexed="65"/>
        </patternFill>
      </fill>
    </dxf>
  </rfmt>
  <rfmt sheetId="1" sqref="CB185" start="0" length="0">
    <dxf>
      <fill>
        <patternFill patternType="none">
          <bgColor indexed="65"/>
        </patternFill>
      </fill>
    </dxf>
  </rfmt>
  <rfmt sheetId="1" sqref="CC185" start="0" length="0">
    <dxf>
      <fill>
        <patternFill patternType="none">
          <bgColor indexed="65"/>
        </patternFill>
      </fill>
    </dxf>
  </rfmt>
  <rfmt sheetId="1" sqref="CD185" start="0" length="0">
    <dxf>
      <fill>
        <patternFill patternType="none">
          <bgColor indexed="65"/>
        </patternFill>
      </fill>
    </dxf>
  </rfmt>
  <rfmt sheetId="1" sqref="CE185" start="0" length="0">
    <dxf>
      <fill>
        <patternFill patternType="none">
          <bgColor indexed="65"/>
        </patternFill>
      </fill>
    </dxf>
  </rfmt>
  <rfmt sheetId="1" sqref="CF185" start="0" length="0">
    <dxf>
      <fill>
        <patternFill patternType="none">
          <bgColor indexed="65"/>
        </patternFill>
      </fill>
    </dxf>
  </rfmt>
  <rfmt sheetId="1" sqref="CG185" start="0" length="0">
    <dxf>
      <fill>
        <patternFill patternType="none">
          <bgColor indexed="65"/>
        </patternFill>
      </fill>
    </dxf>
  </rfmt>
  <rfmt sheetId="1" sqref="CH185" start="0" length="0">
    <dxf>
      <fill>
        <patternFill patternType="none">
          <bgColor indexed="65"/>
        </patternFill>
      </fill>
    </dxf>
  </rfmt>
  <rfmt sheetId="1" sqref="CI185" start="0" length="0">
    <dxf>
      <fill>
        <patternFill patternType="none">
          <bgColor indexed="65"/>
        </patternFill>
      </fill>
    </dxf>
  </rfmt>
  <rfmt sheetId="1" sqref="CJ185" start="0" length="0">
    <dxf>
      <fill>
        <patternFill patternType="none">
          <bgColor indexed="65"/>
        </patternFill>
      </fill>
    </dxf>
  </rfmt>
  <rfmt sheetId="1" sqref="CK185" start="0" length="0">
    <dxf>
      <fill>
        <patternFill patternType="none">
          <bgColor indexed="65"/>
        </patternFill>
      </fill>
    </dxf>
  </rfmt>
  <rfmt sheetId="1" sqref="CL185" start="0" length="0">
    <dxf>
      <fill>
        <patternFill patternType="none">
          <bgColor indexed="65"/>
        </patternFill>
      </fill>
    </dxf>
  </rfmt>
  <rfmt sheetId="1" sqref="CM185" start="0" length="0">
    <dxf>
      <fill>
        <patternFill patternType="none">
          <bgColor indexed="65"/>
        </patternFill>
      </fill>
    </dxf>
  </rfmt>
  <rfmt sheetId="1" sqref="CN185" start="0" length="0">
    <dxf>
      <fill>
        <patternFill patternType="none">
          <bgColor indexed="65"/>
        </patternFill>
      </fill>
    </dxf>
  </rfmt>
  <rfmt sheetId="1" sqref="CO185" start="0" length="0">
    <dxf>
      <fill>
        <patternFill patternType="none">
          <bgColor indexed="65"/>
        </patternFill>
      </fill>
    </dxf>
  </rfmt>
  <rfmt sheetId="1" sqref="CP185" start="0" length="0">
    <dxf>
      <fill>
        <patternFill patternType="none">
          <bgColor indexed="65"/>
        </patternFill>
      </fill>
    </dxf>
  </rfmt>
  <rfmt sheetId="1" sqref="CQ185" start="0" length="0">
    <dxf>
      <fill>
        <patternFill patternType="none">
          <bgColor indexed="65"/>
        </patternFill>
      </fill>
    </dxf>
  </rfmt>
  <rfmt sheetId="1" sqref="CR185" start="0" length="0">
    <dxf>
      <fill>
        <patternFill patternType="none">
          <bgColor indexed="65"/>
        </patternFill>
      </fill>
    </dxf>
  </rfmt>
  <rfmt sheetId="1" sqref="CS185" start="0" length="0">
    <dxf>
      <fill>
        <patternFill patternType="none">
          <bgColor indexed="65"/>
        </patternFill>
      </fill>
    </dxf>
  </rfmt>
  <rfmt sheetId="1" sqref="CT185" start="0" length="0">
    <dxf>
      <fill>
        <patternFill patternType="none">
          <bgColor indexed="65"/>
        </patternFill>
      </fill>
    </dxf>
  </rfmt>
  <rfmt sheetId="1" sqref="CU185" start="0" length="0">
    <dxf>
      <fill>
        <patternFill patternType="none">
          <bgColor indexed="65"/>
        </patternFill>
      </fill>
    </dxf>
  </rfmt>
  <rfmt sheetId="1" sqref="CV185" start="0" length="0">
    <dxf>
      <fill>
        <patternFill patternType="none">
          <bgColor indexed="65"/>
        </patternFill>
      </fill>
    </dxf>
  </rfmt>
  <rfmt sheetId="1" sqref="CW185" start="0" length="0">
    <dxf>
      <fill>
        <patternFill patternType="none">
          <bgColor indexed="65"/>
        </patternFill>
      </fill>
    </dxf>
  </rfmt>
  <rfmt sheetId="1" sqref="CX185" start="0" length="0">
    <dxf>
      <fill>
        <patternFill patternType="none">
          <bgColor indexed="65"/>
        </patternFill>
      </fill>
    </dxf>
  </rfmt>
  <rfmt sheetId="1" sqref="CY185" start="0" length="0">
    <dxf>
      <fill>
        <patternFill patternType="none">
          <bgColor indexed="65"/>
        </patternFill>
      </fill>
    </dxf>
  </rfmt>
  <rfmt sheetId="1" sqref="CZ185" start="0" length="0">
    <dxf>
      <fill>
        <patternFill patternType="none">
          <bgColor indexed="65"/>
        </patternFill>
      </fill>
    </dxf>
  </rfmt>
  <rfmt sheetId="1" sqref="DA185" start="0" length="0">
    <dxf>
      <fill>
        <patternFill patternType="none">
          <bgColor indexed="65"/>
        </patternFill>
      </fill>
    </dxf>
  </rfmt>
  <rfmt sheetId="1" sqref="DB185" start="0" length="0">
    <dxf>
      <fill>
        <patternFill patternType="none">
          <bgColor indexed="65"/>
        </patternFill>
      </fill>
    </dxf>
  </rfmt>
  <rfmt sheetId="1" sqref="DC185" start="0" length="0">
    <dxf>
      <fill>
        <patternFill patternType="none">
          <bgColor indexed="65"/>
        </patternFill>
      </fill>
    </dxf>
  </rfmt>
  <rfmt sheetId="1" sqref="DD185" start="0" length="0">
    <dxf>
      <fill>
        <patternFill patternType="none">
          <bgColor indexed="65"/>
        </patternFill>
      </fill>
    </dxf>
  </rfmt>
  <rfmt sheetId="1" sqref="DE185" start="0" length="0">
    <dxf>
      <fill>
        <patternFill patternType="none">
          <bgColor indexed="65"/>
        </patternFill>
      </fill>
    </dxf>
  </rfmt>
  <rfmt sheetId="1" sqref="DF185" start="0" length="0">
    <dxf>
      <fill>
        <patternFill patternType="none">
          <bgColor indexed="65"/>
        </patternFill>
      </fill>
    </dxf>
  </rfmt>
  <rfmt sheetId="1" sqref="DG185" start="0" length="0">
    <dxf>
      <fill>
        <patternFill patternType="none">
          <bgColor indexed="65"/>
        </patternFill>
      </fill>
    </dxf>
  </rfmt>
  <rfmt sheetId="1" sqref="A185:XFD185" start="0" length="0">
    <dxf>
      <fill>
        <patternFill patternType="none">
          <bgColor indexed="65"/>
        </patternFill>
      </fill>
    </dxf>
  </rfmt>
</revisions>
</file>

<file path=xl/revisions/revisionLog3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14" sId="1">
    <nc r="A488">
      <v>179</v>
    </nc>
  </rcc>
  <rcc rId="4515" sId="1">
    <nc r="B488">
      <v>127778</v>
    </nc>
  </rcc>
  <rcc rId="4516" sId="1">
    <nc r="C488">
      <v>580</v>
    </nc>
  </rcc>
  <rcc rId="4517" sId="1">
    <nc r="D488" t="inlineStr">
      <is>
        <t>GD</t>
      </is>
    </nc>
  </rcc>
  <rcc rId="4518" sId="1">
    <nc r="E488" t="inlineStr">
      <is>
        <t>AP1/11i /1.1</t>
      </is>
    </nc>
  </rcc>
  <rfmt sheetId="1" sqref="F488" start="0" length="0">
    <dxf>
      <font>
        <sz val="11"/>
        <color theme="1"/>
        <name val="Calibri"/>
        <family val="2"/>
        <charset val="238"/>
        <scheme val="minor"/>
      </font>
      <fill>
        <patternFill patternType="none">
          <bgColor indexed="65"/>
        </patternFill>
      </fill>
      <alignment vertical="bottom" wrapText="0"/>
      <border outline="0">
        <left/>
        <right/>
        <top/>
        <bottom/>
      </border>
    </dxf>
  </rfmt>
  <rfmt sheetId="1" xfDxf="1" sqref="F488" start="0" length="0">
    <dxf>
      <font>
        <b/>
      </font>
      <alignment horizontal="center" vertical="center"/>
    </dxf>
  </rfmt>
  <rcc rId="4519" sId="1" odxf="1" dxf="1">
    <nc r="F488" t="inlineStr">
      <is>
        <t>POCA/ 399/1/1 (IP12/2018)</t>
      </is>
    </nc>
    <ndxf>
      <font>
        <b val="0"/>
        <sz val="12"/>
        <color auto="1"/>
      </font>
      <alignment wrapText="1"/>
      <border outline="0">
        <left style="thin">
          <color indexed="64"/>
        </left>
        <right style="thin">
          <color indexed="64"/>
        </right>
        <top style="thin">
          <color indexed="64"/>
        </top>
        <bottom style="thin">
          <color indexed="64"/>
        </bottom>
      </border>
    </ndxf>
  </rcc>
  <rcc rId="4520" sId="1">
    <nc r="G488" t="inlineStr">
      <is>
        <t>Îmbunătățirea capacității administrative a ME de a coordona procesul de conformare a legislației naționale cu legislația europeană în domeniul energetic</t>
      </is>
    </nc>
  </rcc>
  <rcc rId="4521" sId="1">
    <nc r="H488" t="inlineStr">
      <is>
        <t>Ministerul Energiei</t>
      </is>
    </nc>
  </rcc>
  <rcc rId="4522" sId="1">
    <nc r="I488" t="inlineStr">
      <is>
        <t>na</t>
      </is>
    </nc>
  </rcc>
  <rcc rId="4523" sId="1">
    <nc r="J488" t="inlineStr">
      <is>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is>
    </nc>
  </rcc>
  <rcc rId="4524" sId="1" numFmtId="19">
    <nc r="K488">
      <v>43447</v>
    </nc>
  </rcc>
  <rcc rId="4525" sId="1" numFmtId="19">
    <nc r="L488">
      <v>44543</v>
    </nc>
  </rcc>
  <rcc rId="4526" sId="1">
    <nc r="N488" t="inlineStr">
      <is>
        <t>Proiect cu acoperire națională</t>
      </is>
    </nc>
  </rcc>
  <rcc rId="4527" sId="1">
    <nc r="O488" t="inlineStr">
      <is>
        <t>București</t>
      </is>
    </nc>
  </rcc>
  <rcc rId="4528" sId="1">
    <nc r="P488" t="inlineStr">
      <is>
        <t>București</t>
      </is>
    </nc>
  </rcc>
  <rcc rId="4529" sId="1">
    <nc r="Q488" t="inlineStr">
      <is>
        <t>APC</t>
      </is>
    </nc>
  </rcc>
  <rcc rId="4530" sId="1" odxf="1" dxf="1">
    <nc r="R488"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alignment horizontal="center"/>
    </odxf>
    <ndxf>
      <font>
        <sz val="11"/>
        <color theme="1"/>
        <name val="Calibri"/>
        <family val="2"/>
        <charset val="238"/>
        <scheme val="minor"/>
      </font>
      <alignment horizontal="left"/>
    </ndxf>
  </rcc>
  <rcc rId="4531" sId="1" numFmtId="4">
    <nc r="T488">
      <v>8739689.6799999997</v>
    </nc>
  </rcc>
  <rcc rId="4532" sId="1" numFmtId="4">
    <nc r="U488">
      <v>2098046.13</v>
    </nc>
  </rcc>
  <rcc rId="4533" sId="1" numFmtId="4">
    <nc r="W488">
      <v>0</v>
    </nc>
  </rcc>
  <rcc rId="4534" sId="1" numFmtId="4">
    <nc r="X488">
      <v>0</v>
    </nc>
  </rcc>
  <rcc rId="4535" sId="1" numFmtId="4">
    <nc r="Z488">
      <v>1542298.16</v>
    </nc>
  </rcc>
  <rcc rId="4536" sId="1" numFmtId="4">
    <nc r="AA488">
      <v>524511.51</v>
    </nc>
  </rcc>
  <rcc rId="4537" sId="1" numFmtId="4">
    <nc r="AC488">
      <v>0</v>
    </nc>
  </rcc>
  <rcc rId="4538" sId="1" numFmtId="4">
    <nc r="AD488">
      <v>0</v>
    </nc>
  </rcc>
  <rcc rId="4539" sId="1" numFmtId="4">
    <nc r="AF488">
      <v>0</v>
    </nc>
  </rcc>
  <rcc rId="4540" sId="1">
    <nc r="AH488" t="inlineStr">
      <is>
        <t>în implementare</t>
      </is>
    </nc>
  </rcc>
  <rcc rId="4541" sId="1">
    <nc r="AI488" t="inlineStr">
      <is>
        <t>na</t>
      </is>
    </nc>
  </rcc>
  <rcv guid="{C408A2F1-296F-4EAD-B15B-336D73846FDD}" action="delete"/>
  <rdn rId="0" localSheetId="1" customView="1" name="Z_C408A2F1_296F_4EAD_B15B_336D73846FDD_.wvu.PrintArea" hidden="1" oldHidden="1">
    <formula>Sheet1!$A$1:$AL$518</formula>
    <oldFormula>Sheet1!$A$1:$AL$518</oldFormula>
  </rdn>
  <rdn rId="0" localSheetId="1" customView="1" name="Z_C408A2F1_296F_4EAD_B15B_336D73846FDD_.wvu.FilterData" hidden="1" oldHidden="1">
    <formula>Sheet1!$A$1:$AL$493</formula>
    <oldFormula>Sheet1!$A$1:$AL$493</oldFormula>
  </rdn>
  <rcv guid="{C408A2F1-296F-4EAD-B15B-336D73846FDD}" action="add"/>
</revisions>
</file>

<file path=xl/revisions/revisionLog3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4" sId="1">
    <oc r="J487" t="inlineStr">
      <is>
        <r>
          <rPr>
            <b/>
            <sz val="12"/>
            <rFont val="Calibri"/>
            <family val="2"/>
          </rPr>
          <t>Obiectiv general:</t>
        </r>
        <r>
          <rPr>
            <sz val="12"/>
            <rFont val="Calibri"/>
            <family val="2"/>
            <charset val="238"/>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rPr>
          <t>Obiective specifice:</t>
        </r>
        <r>
          <rPr>
            <sz val="12"/>
            <rFont val="Calibri"/>
            <family val="2"/>
            <charset val="238"/>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is>
    </oc>
    <nc r="J487" t="inlineStr">
      <is>
        <r>
          <rPr>
            <b/>
            <sz val="12"/>
            <rFont val="Calibri"/>
            <family val="2"/>
          </rPr>
          <t>Obiectiv general:</t>
        </r>
        <r>
          <rPr>
            <sz val="12"/>
            <rFont val="Calibri"/>
            <family val="2"/>
            <charset val="238"/>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rPr>
          <t>Obiective specifice:</t>
        </r>
        <r>
          <rPr>
            <sz val="12"/>
            <rFont val="Calibri"/>
            <family val="2"/>
            <charset val="238"/>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is>
    </nc>
  </rcc>
  <rfmt sheetId="1" sqref="R488">
    <dxf>
      <alignment horizontal="center"/>
    </dxf>
  </rfmt>
  <rcv guid="{C408A2F1-296F-4EAD-B15B-336D73846FDD}" action="delete"/>
  <rdn rId="0" localSheetId="1" customView="1" name="Z_C408A2F1_296F_4EAD_B15B_336D73846FDD_.wvu.PrintArea" hidden="1" oldHidden="1">
    <formula>Sheet1!$A$1:$AL$518</formula>
    <oldFormula>Sheet1!$A$1:$AL$518</oldFormula>
  </rdn>
  <rdn rId="0" localSheetId="1" customView="1" name="Z_C408A2F1_296F_4EAD_B15B_336D73846FDD_.wvu.FilterData" hidden="1" oldHidden="1">
    <formula>Sheet1!$A$1:$AL$493</formula>
    <oldFormula>Sheet1!$A$1:$AL$493</oldFormula>
  </rdn>
  <rcv guid="{C408A2F1-296F-4EAD-B15B-336D73846FDD}" action="add"/>
</revisions>
</file>

<file path=xl/revisions/revisionLog3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88" start="0" length="0">
    <dxf>
      <font>
        <sz val="12"/>
        <color auto="1"/>
      </font>
      <fill>
        <patternFill patternType="solid">
          <bgColor rgb="FFFFFF00"/>
        </patternFill>
      </fill>
      <alignment horizontal="general"/>
    </dxf>
  </rfmt>
  <rcc rId="4547" sId="1">
    <oc r="F488" t="inlineStr">
      <is>
        <t>POCA/ 399/1/1 (IP12/2018)</t>
      </is>
    </oc>
    <nc r="F488" t="inlineStr">
      <is>
        <t>IP12/2018
(MuSMIS: 
POCA/ 399/1/1)</t>
      </is>
    </nc>
  </rcc>
</revisions>
</file>

<file path=xl/revisions/revisionLog3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548" sId="1" ref="A511:XFD511" action="insertRow">
    <undo index="65535" exp="area" ref3D="1" dr="$H$1:$N$1048576" dn="Z_65B035E3_87FA_46C5_996E_864F2C8D0EBC_.wvu.Cols" sId="1"/>
  </rrc>
  <rcc rId="4549" sId="1">
    <nc r="B56">
      <v>126302</v>
    </nc>
  </rcc>
  <rcc rId="4550" sId="1">
    <nc r="C56">
      <v>521</v>
    </nc>
  </rcc>
  <rcc rId="4551" sId="1">
    <nc r="D56" t="inlineStr">
      <is>
        <t>MM</t>
      </is>
    </nc>
  </rcc>
  <rcc rId="4552" sId="1">
    <nc r="E56" t="inlineStr">
      <is>
        <t>AP 2/11i/2.1</t>
      </is>
    </nc>
  </rcc>
  <rcc rId="4553" sId="1">
    <nc r="F56" t="inlineStr">
      <is>
        <t>CP10 less /2018</t>
      </is>
    </nc>
  </rcc>
  <rcc rId="4554" sId="1">
    <nc r="G56" t="inlineStr">
      <is>
        <t>SPECIAL ZALĂU - Servicii Publice Electronice de Calitate și Integrate pentru Administrația Locală din Municipiul Zalău</t>
      </is>
    </nc>
  </rcc>
  <rcc rId="4555" sId="1">
    <nc r="H56" t="inlineStr">
      <is>
        <t>Municipiul Zalău</t>
      </is>
    </nc>
  </rcc>
  <rcc rId="4556" sId="1">
    <nc r="I56" t="inlineStr">
      <is>
        <t>n.a</t>
      </is>
    </nc>
  </rcc>
  <rcc rId="4557" sId="1">
    <nc r="J56" t="inlineStr">
      <is>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is>
    </nc>
  </rcc>
  <rcc rId="4558" sId="1" numFmtId="19">
    <nc r="K56">
      <v>43447</v>
    </nc>
  </rcc>
  <rcc rId="4559" sId="1" numFmtId="19">
    <nc r="L56">
      <v>44360</v>
    </nc>
  </rcc>
  <rcc rId="4560" sId="1">
    <nc r="N56">
      <v>6</v>
    </nc>
  </rcc>
  <rcc rId="4561" sId="1">
    <nc r="O56" t="inlineStr">
      <is>
        <t>Zalău</t>
      </is>
    </nc>
  </rcc>
  <rcc rId="4562" sId="1">
    <nc r="P56" t="inlineStr">
      <is>
        <t>Zalău</t>
      </is>
    </nc>
  </rcc>
  <rcc rId="4563" sId="1">
    <nc r="Q56" t="inlineStr">
      <is>
        <t>APL</t>
      </is>
    </nc>
  </rcc>
  <rcc rId="4564" sId="1">
    <nc r="R56" t="inlineStr">
      <is>
        <t>119 - Investiții în capacitatea instituțională și în eficiența administrațiilor și a serviciilor publice la nivel național, regional și local, în perspectiva realizării de reforme, a unei mai bune legiferări și a bunei guvernanțe</t>
      </is>
    </nc>
  </rcc>
  <rcc rId="4565" sId="1" numFmtId="4">
    <nc r="T56">
      <v>2697583.52</v>
    </nc>
  </rcc>
  <rcc rId="4566" sId="1" endOfListFormulaUpdate="1">
    <oc r="T58">
      <f>SUM(T53:T55)</f>
    </oc>
    <nc r="T58">
      <f>SUM(T53:T56)</f>
    </nc>
  </rcc>
  <rcc rId="4567" sId="1" numFmtId="4">
    <nc r="U56">
      <v>0</v>
    </nc>
  </rcc>
  <rcc rId="4568" sId="1" endOfListFormulaUpdate="1">
    <oc r="U58">
      <f>SUM(U53:U55)</f>
    </oc>
    <nc r="U58">
      <f>SUM(U53:U56)</f>
    </nc>
  </rcc>
  <rcc rId="4569" sId="1">
    <nc r="S56">
      <f>T56+U56</f>
    </nc>
  </rcc>
  <rcc rId="4570" sId="1" numFmtId="4">
    <nc r="W56">
      <v>412571.59</v>
    </nc>
  </rcc>
  <rcc rId="4571" sId="1" endOfListFormulaUpdate="1">
    <oc r="W58">
      <f>SUM(W53:W55)</f>
    </oc>
    <nc r="W58">
      <f>SUM(W53:W56)</f>
    </nc>
  </rcc>
  <rcc rId="4572" sId="1" numFmtId="4">
    <nc r="X56">
      <v>0</v>
    </nc>
  </rcc>
  <rcc rId="4573" sId="1" endOfListFormulaUpdate="1">
    <oc r="X58">
      <f>SUM(X53:X55)</f>
    </oc>
    <nc r="X58">
      <f>SUM(X53:X56)</f>
    </nc>
  </rcc>
  <rcc rId="4574" sId="1">
    <nc r="V56">
      <f>W56+X56</f>
    </nc>
  </rcc>
  <rcc rId="4575" sId="1" numFmtId="4">
    <nc r="Z56">
      <v>63472.55</v>
    </nc>
  </rcc>
  <rcc rId="4576" sId="1" endOfListFormulaUpdate="1">
    <oc r="Z58">
      <f>SUM(Z53:Z55)</f>
    </oc>
    <nc r="Z58">
      <f>SUM(Z53:Z56)</f>
    </nc>
  </rcc>
  <rcc rId="4577" sId="1" numFmtId="4">
    <nc r="AA56">
      <v>0</v>
    </nc>
  </rcc>
  <rcc rId="4578" sId="1">
    <nc r="Y56">
      <f>Z56+AA56</f>
    </nc>
  </rcc>
  <rcc rId="4579" sId="1">
    <nc r="AB56">
      <f>AC56+AD56</f>
    </nc>
  </rcc>
  <rfmt sheetId="1" s="1" sqref="AC56" start="0" length="0">
    <dxf>
      <font>
        <b val="0"/>
        <sz val="12"/>
        <color auto="1"/>
        <name val="Calibri"/>
        <family val="2"/>
        <charset val="238"/>
        <scheme val="minor"/>
      </font>
      <numFmt numFmtId="165" formatCode="#,##0.00_ ;\-#,##0.00\ "/>
    </dxf>
  </rfmt>
  <rcc rId="4580" sId="1" odxf="1" s="1" dxf="1" numFmtId="4">
    <nc r="AD56">
      <v>0</v>
    </nc>
    <ndxf>
      <font>
        <b val="0"/>
        <sz val="12"/>
        <color auto="1"/>
        <name val="Calibri"/>
        <family val="2"/>
        <charset val="238"/>
        <scheme val="minor"/>
      </font>
      <numFmt numFmtId="165" formatCode="#,##0.00_ ;\-#,##0.00\ "/>
    </ndxf>
  </rcc>
  <rcc rId="4581" sId="1" numFmtId="4">
    <nc r="AE56">
      <f>S56+V56+Y56+AB56</f>
    </nc>
  </rcc>
  <rcc rId="4582" sId="1">
    <nc r="AG56">
      <f>AE56+AF56</f>
    </nc>
  </rcc>
  <rcc rId="4583" sId="1" numFmtId="4">
    <oc r="M56">
      <f>S56/AE56*100</f>
    </oc>
    <nc r="M56">
      <f>S56/AE56*100</f>
    </nc>
  </rcc>
  <rcc rId="4584" sId="1" numFmtId="4">
    <nc r="AC56">
      <v>44744</v>
    </nc>
  </rcc>
  <rcc rId="4585" sId="1">
    <nc r="AH56" t="inlineStr">
      <is>
        <t xml:space="preserve"> în implementare</t>
      </is>
    </nc>
  </rcc>
  <rcv guid="{901F9774-8BE7-424D-87C2-1026F3FA2E93}" action="delete"/>
  <rdn rId="0" localSheetId="1" customView="1" name="Z_901F9774_8BE7_424D_87C2_1026F3FA2E93_.wvu.PrintArea" hidden="1" oldHidden="1">
    <formula>Sheet1!$A$1:$AL$519</formula>
    <oldFormula>Sheet1!$A$1:$AL$519</oldFormula>
  </rdn>
  <rdn rId="0" localSheetId="1" customView="1" name="Z_901F9774_8BE7_424D_87C2_1026F3FA2E93_.wvu.FilterData" hidden="1" oldHidden="1">
    <formula>Sheet1!$F$1:$F$526</formula>
    <oldFormula>Sheet1!$C$1:$C$526</oldFormula>
  </rdn>
  <rcv guid="{901F9774-8BE7-424D-87C2-1026F3FA2E93}" action="add"/>
</revisions>
</file>

<file path=xl/revisions/revisionLog3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8" sId="1" odxf="1" dxf="1">
    <nc r="B276">
      <v>126118</v>
    </nc>
    <ndxf>
      <font>
        <b val="0"/>
        <sz val="12"/>
        <color auto="1"/>
      </font>
    </ndxf>
  </rcc>
  <rcc rId="4589" sId="1" odxf="1" dxf="1">
    <nc r="C276">
      <v>530</v>
    </nc>
    <ndxf/>
  </rcc>
  <rcc rId="4590" sId="1" odxf="1" dxf="1">
    <nc r="D276" t="inlineStr">
      <is>
        <t>OD</t>
      </is>
    </nc>
    <ndxf>
      <font>
        <b val="0"/>
        <sz val="12"/>
        <color auto="1"/>
      </font>
    </ndxf>
  </rcc>
  <rcc rId="4591" sId="1" odxf="1" dxf="1">
    <nc r="E276" t="inlineStr">
      <is>
        <t>AP2/11i /2.1</t>
      </is>
    </nc>
    <ndxf>
      <font>
        <b val="0"/>
        <sz val="12"/>
        <color auto="1"/>
      </font>
      <fill>
        <patternFill patternType="solid">
          <bgColor theme="0"/>
        </patternFill>
      </fill>
      <alignment horizontal="left"/>
    </ndxf>
  </rcc>
  <rcc rId="4592" sId="1" odxf="1" dxf="1">
    <nc r="F276" t="inlineStr">
      <is>
        <t>CP10 less /2018</t>
      </is>
    </nc>
    <ndxf>
      <font>
        <b val="0"/>
        <sz val="12"/>
        <color auto="1"/>
      </font>
      <alignment horizontal="general"/>
    </ndxf>
  </rcc>
  <rcc rId="4593" sId="1" odxf="1" dxf="1">
    <nc r="G276" t="inlineStr">
      <is>
        <t>Îmbunătățirea capacității instituționale și de planificare strategică a administrației publice din județul Teleorman</t>
      </is>
    </nc>
    <ndxf>
      <font>
        <b val="0"/>
        <sz val="11"/>
        <color theme="1"/>
        <name val="Calibri"/>
        <family val="2"/>
        <charset val="238"/>
        <scheme val="minor"/>
      </font>
      <alignment horizontal="center"/>
      <border outline="0">
        <left/>
        <right/>
        <top/>
        <bottom/>
      </border>
    </ndxf>
  </rcc>
  <rfmt sheetId="1" sqref="H276" start="0" length="0">
    <dxf>
      <font>
        <b val="0"/>
        <sz val="11"/>
        <color theme="1"/>
        <name val="Calibri"/>
        <family val="2"/>
        <charset val="238"/>
        <scheme val="minor"/>
      </font>
      <alignment horizontal="center"/>
      <border outline="0">
        <left/>
        <right/>
        <top/>
        <bottom/>
      </border>
    </dxf>
  </rfmt>
  <rcc rId="4594" sId="1">
    <nc r="H276" t="inlineStr">
      <is>
        <t>Județul Teleorman</t>
      </is>
    </nc>
  </rcc>
  <rcc rId="4595" sId="1" odxf="1" dxf="1">
    <nc r="I276" t="inlineStr">
      <is>
        <t>n.a.</t>
      </is>
    </nc>
    <ndxf>
      <font>
        <b val="0"/>
        <sz val="12"/>
        <color auto="1"/>
      </font>
    </ndxf>
  </rcc>
  <rfmt sheetId="1" sqref="J276" start="0" length="0">
    <dxf>
      <font>
        <b val="0"/>
        <sz val="12"/>
        <color auto="1"/>
      </font>
      <alignment horizontal="justify" vertical="top"/>
    </dxf>
  </rfmt>
  <rcc rId="4596" sId="1">
    <nc r="J276" t="inlineStr">
      <is>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is>
    </nc>
  </rcc>
  <rcc rId="4597" sId="1" numFmtId="19">
    <nc r="K276">
      <v>43447</v>
    </nc>
  </rcc>
  <rfmt sheetId="1" sqref="L276" start="0" length="0">
    <dxf>
      <numFmt numFmtId="19" formatCode="dd/mm/yyyy"/>
    </dxf>
  </rfmt>
  <rcc rId="4598" sId="1" odxf="1" dxf="1" numFmtId="19">
    <nc r="L276">
      <v>44116</v>
    </nc>
    <ndxf>
      <font>
        <b val="0"/>
        <sz val="12"/>
        <color auto="1"/>
      </font>
    </ndxf>
  </rcc>
  <rcc rId="4599" sId="1">
    <nc r="N276">
      <v>3</v>
    </nc>
  </rcc>
  <rcc rId="4600" sId="1" odxf="1" dxf="1">
    <nc r="O276" t="inlineStr">
      <is>
        <t>Teleorman</t>
      </is>
    </nc>
    <odxf>
      <font>
        <b/>
        <sz val="12"/>
        <color auto="1"/>
      </font>
      <fill>
        <patternFill patternType="none">
          <bgColor indexed="65"/>
        </patternFill>
      </fill>
    </odxf>
    <ndxf>
      <font>
        <b val="0"/>
        <sz val="12"/>
        <color auto="1"/>
      </font>
      <fill>
        <patternFill patternType="solid">
          <bgColor theme="0"/>
        </patternFill>
      </fill>
    </ndxf>
  </rcc>
  <rcc rId="4601" sId="1" odxf="1" dxf="1">
    <nc r="P276" t="inlineStr">
      <is>
        <t>Teleorman</t>
      </is>
    </nc>
    <ndxf>
      <font>
        <b val="0"/>
        <sz val="12"/>
        <color auto="1"/>
      </font>
      <fill>
        <patternFill patternType="solid">
          <bgColor theme="0"/>
        </patternFill>
      </fill>
    </ndxf>
  </rcc>
  <rcc rId="4602" sId="1" odxf="1" dxf="1">
    <nc r="Q276" t="inlineStr">
      <is>
        <t>APL</t>
      </is>
    </nc>
    <ndxf>
      <font>
        <b val="0"/>
        <sz val="12"/>
        <color auto="1"/>
      </font>
      <fill>
        <patternFill patternType="solid">
          <bgColor theme="0"/>
        </patternFill>
      </fill>
    </ndxf>
  </rcc>
  <rcc rId="4603" sId="1" odxf="1" dxf="1">
    <nc r="R276"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odxf>
    <ndxf>
      <font>
        <b val="0"/>
        <sz val="12"/>
        <color auto="1"/>
      </font>
    </ndxf>
  </rcc>
  <rcc rId="4604" sId="1" odxf="1" dxf="1" numFmtId="4">
    <nc r="T276">
      <v>813270.76</v>
    </nc>
    <ndxf>
      <font>
        <b val="0"/>
        <sz val="12"/>
        <color auto="1"/>
        <name val="Trebuchet MS"/>
        <scheme val="none"/>
      </font>
      <numFmt numFmtId="4" formatCode="#,##0.00"/>
      <border outline="0">
        <left/>
        <right/>
        <top/>
        <bottom/>
      </border>
    </ndxf>
  </rcc>
  <rcc rId="4605" sId="1" numFmtId="4">
    <nc r="U276">
      <v>0</v>
    </nc>
  </rcc>
  <rcc rId="4606" sId="1" odxf="1" dxf="1" numFmtId="4">
    <nc r="W276">
      <v>124382.58</v>
    </nc>
    <ndxf>
      <font>
        <b val="0"/>
        <sz val="12"/>
        <color auto="1"/>
        <name val="Trebuchet MS"/>
        <scheme val="none"/>
      </font>
      <numFmt numFmtId="4" formatCode="#,##0.00"/>
      <border outline="0">
        <top style="thin">
          <color indexed="64"/>
        </top>
      </border>
    </ndxf>
  </rcc>
  <rcc rId="4607" sId="1" odxf="1" dxf="1" numFmtId="4">
    <nc r="X276">
      <v>0</v>
    </nc>
    <ndxf>
      <font>
        <sz val="12"/>
        <name val="Trebuchet MS"/>
        <scheme val="none"/>
      </font>
    </ndxf>
  </rcc>
  <rcc rId="4608" sId="1" odxf="1" dxf="1" numFmtId="4">
    <nc r="Z276">
      <v>19135.78</v>
    </nc>
    <ndxf>
      <font>
        <b val="0"/>
        <sz val="12"/>
        <color auto="1"/>
        <name val="Trebuchet MS"/>
        <scheme val="none"/>
      </font>
      <border outline="0">
        <top style="thin">
          <color indexed="64"/>
        </top>
      </border>
    </ndxf>
  </rcc>
  <rcc rId="4609" sId="1" odxf="1" dxf="1" numFmtId="4">
    <nc r="AA276">
      <v>0</v>
    </nc>
    <ndxf>
      <font>
        <sz val="12"/>
        <name val="Trebuchet MS"/>
        <scheme val="none"/>
      </font>
    </ndxf>
  </rcc>
  <rcv guid="{FE50EAC0-52A5-4C33-B973-65E93D03D3EA}" action="delete"/>
  <rdn rId="0" localSheetId="1" customView="1" name="Z_FE50EAC0_52A5_4C33_B973_65E93D03D3EA_.wvu.PrintArea" hidden="1" oldHidden="1">
    <formula>Sheet1!$A$1:$AL$519</formula>
    <oldFormula>Sheet1!$A$1:$AL$519</oldFormula>
  </rdn>
  <rdn rId="0" localSheetId="1" customView="1" name="Z_FE50EAC0_52A5_4C33_B973_65E93D03D3EA_.wvu.FilterData" hidden="1" oldHidden="1">
    <formula>Sheet1!$A$1:$DG$494</formula>
    <oldFormula>Sheet1!$A$1:$DG$494</oldFormula>
  </rdn>
  <rcv guid="{FE50EAC0-52A5-4C33-B973-65E93D03D3EA}" action="add"/>
</revisions>
</file>

<file path=xl/revisions/revisionLog3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2" sId="1" numFmtId="4">
    <nc r="AF286">
      <v>37391</v>
    </nc>
  </rcc>
  <rdn rId="0" localSheetId="1" customView="1" name="Z_2C296388_EDB5_4F1F_B0F4_90EC07CCD947_.wvu.PrintArea" hidden="1" oldHidden="1">
    <formula>Sheet1!$A$1:$AL$519</formula>
  </rdn>
  <rdn rId="0" localSheetId="1" customView="1" name="Z_2C296388_EDB5_4F1F_B0F4_90EC07CCD947_.wvu.FilterData" hidden="1" oldHidden="1">
    <formula>Sheet1!$A$1:$DG$494</formula>
  </rdn>
  <rcv guid="{2C296388-EDB5-4F1F-B0F4-90EC07CCD947}" action="add"/>
</revisions>
</file>

<file path=xl/revisions/revisionLog3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5" sId="1">
    <nc r="AI286" t="inlineStr">
      <is>
        <t>AA 1</t>
      </is>
    </nc>
  </rcc>
</revisions>
</file>

<file path=xl/revisions/revisionLog3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I286" start="0" length="2147483647">
    <dxf>
      <font>
        <b val="0"/>
      </font>
    </dxf>
  </rfmt>
  <rcc rId="4616" sId="1">
    <oc r="AI286" t="inlineStr">
      <is>
        <t>AA 1</t>
      </is>
    </oc>
    <nc r="AI286" t="inlineStr">
      <is>
        <t>AA 1/05.12.2018</t>
      </is>
    </nc>
  </rcc>
  <rcv guid="{2C296388-EDB5-4F1F-B0F4-90EC07CCD947}" action="delete"/>
  <rdn rId="0" localSheetId="1" customView="1" name="Z_2C296388_EDB5_4F1F_B0F4_90EC07CCD947_.wvu.PrintArea" hidden="1" oldHidden="1">
    <formula>Sheet1!$A$1:$AL$519</formula>
    <oldFormula>Sheet1!$A$1:$AL$519</oldFormula>
  </rdn>
  <rdn rId="0" localSheetId="1" customView="1" name="Z_2C296388_EDB5_4F1F_B0F4_90EC07CCD947_.wvu.FilterData" hidden="1" oldHidden="1">
    <formula>Sheet1!$A$1:$DG$494</formula>
    <oldFormula>Sheet1!$A$1:$DG$494</oldFormula>
  </rdn>
  <rcv guid="{2C296388-EDB5-4F1F-B0F4-90EC07CCD947}" action="add"/>
</revisions>
</file>

<file path=xl/revisions/revisionLog3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9" sId="1">
    <oc r="C77">
      <v>10</v>
    </oc>
    <nc r="C77">
      <v>510</v>
    </nc>
  </rcc>
  <rcv guid="{36624B2D-80F9-4F79-AC4A-B3547C36F23F}" action="delete"/>
  <rdn rId="0" localSheetId="1" customView="1" name="Z_36624B2D_80F9_4F79_AC4A_B3547C36F23F_.wvu.PrintArea" hidden="1" oldHidden="1">
    <formula>Sheet1!$A$1:$AL$519</formula>
    <oldFormula>Sheet1!$A$1:$AL$519</oldFormula>
  </rdn>
  <rdn rId="0" localSheetId="1" customView="1" name="Z_36624B2D_80F9_4F79_AC4A_B3547C36F23F_.wvu.FilterData" hidden="1" oldHidden="1">
    <formula>Sheet1!$A$1:$DG$494</formula>
    <oldFormula>Sheet1!$A$1:$DG$494</oldFormula>
  </rdn>
  <rcv guid="{36624B2D-80F9-4F79-AC4A-B3547C36F23F}" action="add"/>
</revisions>
</file>

<file path=xl/revisions/revisionLog3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2" sId="1">
    <nc r="A158">
      <v>4</v>
    </nc>
  </rcc>
  <rcc rId="4623" sId="1">
    <nc r="B158">
      <v>126535</v>
    </nc>
  </rcc>
  <rfmt sheetId="1" sqref="B158" start="0" length="2147483647">
    <dxf>
      <font>
        <b val="0"/>
      </font>
    </dxf>
  </rfmt>
  <rcc rId="4624" sId="1">
    <nc r="C158">
      <v>564</v>
    </nc>
  </rcc>
  <rcc rId="4625" sId="1">
    <nc r="D158" t="inlineStr">
      <is>
        <t>AI</t>
      </is>
    </nc>
  </rcc>
  <rcv guid="{36624B2D-80F9-4F79-AC4A-B3547C36F23F}" action="delete"/>
  <rdn rId="0" localSheetId="1" customView="1" name="Z_36624B2D_80F9_4F79_AC4A_B3547C36F23F_.wvu.PrintArea" hidden="1" oldHidden="1">
    <formula>Sheet1!$A$1:$AL$519</formula>
    <oldFormula>Sheet1!$A$1:$AL$519</oldFormula>
  </rdn>
  <rdn rId="0" localSheetId="1" customView="1" name="Z_36624B2D_80F9_4F79_AC4A_B3547C36F23F_.wvu.FilterData" hidden="1" oldHidden="1">
    <formula>Sheet1!$A$1:$DG$494</formula>
    <oldFormula>Sheet1!$A$1:$DG$494</oldFormula>
  </rdn>
  <rcv guid="{36624B2D-80F9-4F79-AC4A-B3547C36F23F}" action="add"/>
</revisions>
</file>

<file path=xl/revisions/revisionLog3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8" sId="1">
    <nc r="E158" t="inlineStr">
      <is>
        <t>AP 2/11i/2.2</t>
      </is>
    </nc>
  </rcc>
</revisions>
</file>

<file path=xl/revisions/revisionLog3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9" sId="1" xfDxf="1" dxf="1">
    <nc r="F158" t="inlineStr">
      <is>
        <t>CP10 less /2018</t>
      </is>
    </nc>
    <ndxf>
      <font>
        <sz val="12"/>
      </font>
      <fill>
        <patternFill patternType="solid">
          <bgColor rgb="FFFFFF00"/>
        </patternFill>
      </fill>
      <border outline="0">
        <left style="thin">
          <color indexed="64"/>
        </left>
        <right style="thin">
          <color indexed="64"/>
        </right>
        <top style="thin">
          <color indexed="64"/>
        </top>
        <bottom style="thin">
          <color indexed="64"/>
        </bottom>
      </border>
    </ndxf>
  </rcc>
</revisions>
</file>

<file path=xl/revisions/revisionLog3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0" sId="1">
    <nc r="G158" t="inlineStr">
      <is>
        <t>Mecanisme si proceduri administrative moderne in Primaria Giurgiu (MEPAM)</t>
      </is>
    </nc>
  </rcc>
</revisions>
</file>

<file path=xl/revisions/revisionLog3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1" sId="1">
    <nc r="H158" t="inlineStr">
      <is>
        <t>Municipiul Giurgiu</t>
      </is>
    </nc>
  </rcc>
</revisions>
</file>

<file path=xl/revisions/revisionLog3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2" sId="1">
    <nc r="I158" t="inlineStr">
      <is>
        <t>n.a</t>
      </is>
    </nc>
  </rcc>
</revisions>
</file>

<file path=xl/revisions/revisionLog3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8" start="0" length="2147483647">
    <dxf>
      <font>
        <b val="0"/>
      </font>
    </dxf>
  </rfmt>
  <rfmt sheetId="1" sqref="J158" start="0" length="2147483647">
    <dxf>
      <font>
        <sz val="11"/>
      </font>
    </dxf>
  </rfmt>
  <rcc rId="4633" sId="1">
    <nc r="J158" t="inlineStr">
      <is>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t>
      </is>
    </nc>
  </rcc>
</revisions>
</file>

<file path=xl/revisions/revisionLog3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4" sId="1">
    <oc r="J158" t="inlineStr">
      <is>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t>
      </is>
    </oc>
    <nc r="J158" t="inlineStr">
      <is>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t>
      </is>
    </nc>
  </rcc>
</revisions>
</file>

<file path=xl/revisions/revisionLog3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5" sId="1">
    <oc r="J158" t="inlineStr">
      <is>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t>
      </is>
    </oc>
    <nc r="J158" t="inlineStr">
      <is>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is>
    </nc>
  </rcc>
</revisions>
</file>

<file path=xl/revisions/revisionLog3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6" sId="1" odxf="1" dxf="1">
    <nc r="N158">
      <v>3</v>
    </nc>
    <odxf>
      <font>
        <b/>
        <sz val="12"/>
        <color auto="1"/>
      </font>
      <fill>
        <patternFill patternType="none">
          <bgColor indexed="65"/>
        </patternFill>
      </fill>
    </odxf>
    <ndxf>
      <font>
        <b val="0"/>
        <sz val="12"/>
        <color auto="1"/>
      </font>
      <fill>
        <patternFill patternType="solid">
          <bgColor theme="0"/>
        </patternFill>
      </fill>
    </ndxf>
  </rcc>
  <rcc rId="4637" sId="1">
    <nc r="O158" t="inlineStr">
      <is>
        <t>Giurgiu</t>
      </is>
    </nc>
  </rcc>
  <rcc rId="4638" sId="1">
    <nc r="P158" t="inlineStr">
      <is>
        <t>Giurgiu</t>
      </is>
    </nc>
  </rcc>
  <rcc rId="4639" sId="1">
    <nc r="Q158" t="inlineStr">
      <is>
        <t>APL</t>
      </is>
    </nc>
  </rcc>
  <rcc rId="4640" sId="1">
    <nc r="R158"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3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41" sId="1" numFmtId="19">
    <nc r="K158">
      <v>43447</v>
    </nc>
  </rcc>
  <rcc rId="4642" sId="1" numFmtId="19">
    <nc r="L158">
      <v>44178</v>
    </nc>
  </rcc>
</revisions>
</file>

<file path=xl/revisions/revisionLog3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43" sId="1" numFmtId="4">
    <nc r="T158">
      <v>3199377.9</v>
    </nc>
  </rcc>
  <rcc rId="4644" sId="1" numFmtId="4">
    <nc r="U158">
      <v>0</v>
    </nc>
  </rcc>
  <rcc rId="4645" sId="1" endOfListFormulaUpdate="1">
    <oc r="U161">
      <f>SUM(U155:U157)</f>
    </oc>
    <nc r="U161">
      <f>SUM(U155:U158)</f>
    </nc>
  </rcc>
</revisions>
</file>

<file path=xl/revisions/revisionLog3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46" sId="1" numFmtId="4">
    <nc r="W158">
      <v>489316.62</v>
    </nc>
  </rcc>
  <rcc rId="4647" sId="1" endOfListFormulaUpdate="1">
    <oc r="W161">
      <f>SUM(W155:W157)</f>
    </oc>
    <nc r="W161">
      <f>SUM(W155:W158)</f>
    </nc>
  </rcc>
  <rcc rId="4648" sId="1" numFmtId="4">
    <nc r="X158">
      <v>0</v>
    </nc>
  </rcc>
  <rcc rId="4649" sId="1" numFmtId="4">
    <nc r="Z158">
      <v>75279.48</v>
    </nc>
  </rcc>
  <rcc rId="4650" sId="1" endOfListFormulaUpdate="1">
    <oc r="Z161">
      <f>SUM(Z155:Z157)</f>
    </oc>
    <nc r="Z161">
      <f>SUM(Z155:Z158)</f>
    </nc>
  </rcc>
  <rcc rId="4651" sId="1" numFmtId="4">
    <nc r="AA158">
      <v>0</v>
    </nc>
  </rcc>
  <rcc rId="4652" sId="1" endOfListFormulaUpdate="1">
    <oc r="AA161">
      <f>SUM(AA155:AA157)</f>
    </oc>
    <nc r="AA161">
      <f>SUM(AA155:AA158)</f>
    </nc>
  </rcc>
</revisions>
</file>

<file path=xl/revisions/revisionLog3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53" sId="1">
    <nc r="AH158" t="inlineStr">
      <is>
        <t xml:space="preserve"> în implementare</t>
      </is>
    </nc>
  </rcc>
</revisions>
</file>

<file path=xl/revisions/revisionLog3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8" start="0" length="0">
    <dxf>
      <alignment vertical="center" wrapText="1"/>
    </dxf>
  </rfmt>
</revisions>
</file>

<file path=xl/revisions/revisionLog3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54" sId="1">
    <nc r="A241">
      <v>3</v>
    </nc>
  </rcc>
  <rcc rId="4655" sId="1" odxf="1" dxf="1">
    <nc r="B241">
      <v>126174</v>
    </nc>
    <ndxf>
      <font>
        <b val="0"/>
        <sz val="12"/>
        <color auto="1"/>
      </font>
    </ndxf>
  </rcc>
  <rcc rId="4656" sId="1">
    <nc r="D241" t="inlineStr">
      <is>
        <t>AI</t>
      </is>
    </nc>
  </rcc>
  <rcv guid="{36624B2D-80F9-4F79-AC4A-B3547C36F23F}" action="delete"/>
  <rdn rId="0" localSheetId="1" customView="1" name="Z_36624B2D_80F9_4F79_AC4A_B3547C36F23F_.wvu.PrintArea" hidden="1" oldHidden="1">
    <formula>Sheet1!$A$1:$AL$519</formula>
    <oldFormula>Sheet1!$A$1:$AL$519</oldFormula>
  </rdn>
  <rdn rId="0" localSheetId="1" customView="1" name="Z_36624B2D_80F9_4F79_AC4A_B3547C36F23F_.wvu.FilterData" hidden="1" oldHidden="1">
    <formula>Sheet1!$A$1:$DG$494</formula>
    <oldFormula>Sheet1!$A$1:$DG$494</oldFormula>
  </rdn>
  <rcv guid="{36624B2D-80F9-4F79-AC4A-B3547C36F23F}" action="add"/>
</revisions>
</file>

<file path=xl/revisions/revisionLog3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59" sId="1" odxf="1" dxf="1">
    <nc r="E241" t="inlineStr">
      <is>
        <t>AP 2/11i/2.2</t>
      </is>
    </nc>
    <odxf>
      <font>
        <b/>
        <sz val="12"/>
        <color auto="1"/>
      </font>
      <fill>
        <patternFill patternType="none">
          <bgColor indexed="65"/>
        </patternFill>
      </fill>
      <alignment horizontal="center"/>
    </odxf>
    <ndxf>
      <font>
        <b val="0"/>
        <sz val="12"/>
        <color auto="1"/>
      </font>
      <fill>
        <patternFill patternType="solid">
          <bgColor theme="0"/>
        </patternFill>
      </fill>
      <alignment horizontal="left"/>
    </ndxf>
  </rcc>
</revisions>
</file>

<file path=xl/revisions/revisionLog3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0" sId="1" xfDxf="1" dxf="1">
    <nc r="F241" t="inlineStr">
      <is>
        <t>CP10 less /2018</t>
      </is>
    </nc>
    <ndxf>
      <font>
        <b/>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4661" sId="1">
    <nc r="C241">
      <v>534</v>
    </nc>
  </rcc>
  <rfmt sheetId="1" sqref="C241:D241" start="0" length="2147483647">
    <dxf>
      <font>
        <b val="0"/>
      </font>
    </dxf>
  </rfmt>
  <rfmt sheetId="1" sqref="F241" start="0" length="2147483647">
    <dxf>
      <font>
        <b val="0"/>
      </font>
    </dxf>
  </rfmt>
</revisions>
</file>

<file path=xl/revisions/revisionLog3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41" start="0" length="0">
    <dxf>
      <font>
        <b val="0"/>
        <sz val="12"/>
        <color auto="1"/>
      </font>
    </dxf>
  </rfmt>
  <rcc rId="4662" sId="1">
    <nc r="G241" t="inlineStr">
      <is>
        <t>eSlatina – Proiect de simplificare a procedurilor si introducerea de instrumente electronice pentru cetatenii Municipiului Slatina</t>
      </is>
    </nc>
  </rcc>
</revisions>
</file>

<file path=xl/revisions/revisionLog3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3" sId="1" odxf="1" dxf="1">
    <nc r="H241" t="inlineStr">
      <is>
        <t>Municipiul Slatina</t>
      </is>
    </nc>
    <ndxf>
      <font>
        <b val="0"/>
        <sz val="12"/>
        <color auto="1"/>
      </font>
    </ndxf>
  </rcc>
</revisions>
</file>

<file path=xl/revisions/revisionLog3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4" sId="1" odxf="1" dxf="1">
    <nc r="I241" t="inlineStr">
      <is>
        <t>n.a</t>
      </is>
    </nc>
    <odxf>
      <font>
        <b/>
        <sz val="12"/>
        <color auto="1"/>
      </font>
    </odxf>
    <ndxf>
      <font>
        <b val="0"/>
        <sz val="12"/>
        <color auto="1"/>
      </font>
    </ndxf>
  </rcc>
</revisions>
</file>

<file path=xl/revisions/revisionLog3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41" start="0" length="0">
    <dxf>
      <font>
        <b val="0"/>
        <sz val="12"/>
        <color auto="1"/>
      </font>
      <alignment horizontal="justify" vertical="top"/>
    </dxf>
  </rfmt>
  <rcc rId="4665" sId="1">
    <nc r="J241" t="inlineStr">
      <is>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t>
      </is>
    </nc>
  </rcc>
</revisions>
</file>

<file path=xl/revisions/revisionLog3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6" sId="1">
    <oc r="J241" t="inlineStr">
      <is>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t>
      </is>
    </oc>
    <nc r="J241" t="inlineStr">
      <is>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is>
    </nc>
  </rcc>
</revisions>
</file>

<file path=xl/revisions/revisionLog3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7" sId="1" numFmtId="19">
    <nc r="K241">
      <v>43447</v>
    </nc>
  </rcc>
</revisions>
</file>

<file path=xl/revisions/revisionLog3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41" start="0" length="0">
    <dxf>
      <numFmt numFmtId="19" formatCode="dd/mm/yyyy"/>
    </dxf>
  </rfmt>
  <rcc rId="4668" sId="1" odxf="1" dxf="1" numFmtId="19">
    <nc r="L241">
      <v>43995</v>
    </nc>
    <ndxf>
      <font>
        <b val="0"/>
        <sz val="12"/>
        <color auto="1"/>
      </font>
    </ndxf>
  </rcc>
</revisions>
</file>

<file path=xl/revisions/revisionLog3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9" sId="1" odxf="1" dxf="1">
    <nc r="N241">
      <v>4</v>
    </nc>
    <odxf>
      <font>
        <b/>
        <sz val="12"/>
        <color auto="1"/>
      </font>
      <fill>
        <patternFill patternType="none">
          <bgColor indexed="65"/>
        </patternFill>
      </fill>
    </odxf>
    <ndxf>
      <font>
        <b val="0"/>
        <sz val="12"/>
        <color auto="1"/>
      </font>
      <fill>
        <patternFill patternType="solid">
          <bgColor theme="0"/>
        </patternFill>
      </fill>
    </ndxf>
  </rcc>
  <rcc rId="4670" sId="1" odxf="1" dxf="1">
    <nc r="O241" t="inlineStr">
      <is>
        <t>Olt</t>
      </is>
    </nc>
    <odxf>
      <font>
        <b/>
        <sz val="12"/>
        <color auto="1"/>
      </font>
      <fill>
        <patternFill patternType="none">
          <bgColor indexed="65"/>
        </patternFill>
      </fill>
    </odxf>
    <ndxf>
      <font>
        <b val="0"/>
        <sz val="12"/>
        <color auto="1"/>
      </font>
      <fill>
        <patternFill patternType="solid">
          <bgColor theme="0"/>
        </patternFill>
      </fill>
    </ndxf>
  </rcc>
  <rcc rId="4671" sId="1" odxf="1" dxf="1">
    <nc r="P241" t="inlineStr">
      <is>
        <t>Caracal</t>
      </is>
    </nc>
    <odxf>
      <font>
        <b/>
        <sz val="12"/>
        <color auto="1"/>
      </font>
      <fill>
        <patternFill patternType="none">
          <bgColor indexed="65"/>
        </patternFill>
      </fill>
    </odxf>
    <ndxf>
      <font>
        <b val="0"/>
        <sz val="12"/>
        <color auto="1"/>
      </font>
      <fill>
        <patternFill patternType="solid">
          <bgColor theme="0"/>
        </patternFill>
      </fill>
    </ndxf>
  </rcc>
  <rcc rId="4672" sId="1" odxf="1" dxf="1">
    <nc r="Q241" t="inlineStr">
      <is>
        <t>APL</t>
      </is>
    </nc>
    <odxf>
      <font>
        <b/>
        <sz val="12"/>
        <color auto="1"/>
      </font>
      <fill>
        <patternFill patternType="none">
          <bgColor indexed="65"/>
        </patternFill>
      </fill>
    </odxf>
    <ndxf>
      <font>
        <b val="0"/>
        <sz val="12"/>
        <color auto="1"/>
      </font>
      <fill>
        <patternFill patternType="solid">
          <bgColor theme="0"/>
        </patternFill>
      </fill>
    </ndxf>
  </rcc>
  <rcc rId="4673" sId="1" odxf="1" dxf="1">
    <nc r="R241"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evisions>
</file>

<file path=xl/revisions/revisionLog3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241" start="0" length="2147483647">
    <dxf>
      <font>
        <b val="0"/>
      </font>
    </dxf>
  </rfmt>
  <rcc rId="4674" sId="1" odxf="1" s="1" dxf="1" numFmtId="4">
    <nc r="T241">
      <v>2544942.5099999998</v>
    </nc>
    <ndxf>
      <font>
        <sz val="12"/>
        <color auto="1"/>
        <name val="Calibri"/>
        <family val="2"/>
        <charset val="238"/>
        <scheme val="minor"/>
      </font>
      <numFmt numFmtId="165" formatCode="#,##0.00_ ;\-#,##0.00\ "/>
    </ndxf>
  </rcc>
  <rcc rId="4675" sId="1" odxf="1" s="1" dxf="1" numFmtId="4">
    <nc r="U241">
      <v>0</v>
    </nc>
    <ndxf>
      <font>
        <b val="0"/>
        <sz val="12"/>
        <color auto="1"/>
        <name val="Calibri"/>
        <family val="2"/>
        <charset val="238"/>
        <scheme val="minor"/>
      </font>
      <numFmt numFmtId="165" formatCode="#,##0.00_ ;\-#,##0.00\ "/>
    </ndxf>
  </rcc>
  <rfmt sheetId="1" s="1" sqref="U240" start="0" length="0">
    <dxf>
      <font>
        <b val="0"/>
        <sz val="12"/>
        <color auto="1"/>
        <name val="Calibri"/>
        <family val="2"/>
        <charset val="238"/>
        <scheme val="minor"/>
      </font>
      <numFmt numFmtId="165" formatCode="#,##0.00_ ;\-#,##0.00\ "/>
    </dxf>
  </rfmt>
</revisions>
</file>

<file path=xl/revisions/revisionLog3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76" sId="1" odxf="1" dxf="1" numFmtId="4">
    <nc r="W241">
      <v>389226.49</v>
    </nc>
    <ndxf>
      <font>
        <b val="0"/>
        <sz val="12"/>
        <color auto="1"/>
      </font>
      <numFmt numFmtId="4" formatCode="#,##0.00"/>
    </ndxf>
  </rcc>
</revisions>
</file>

<file path=xl/revisions/revisionLog3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77" sId="1" odxf="1" s="1" dxf="1" numFmtId="4">
    <nc r="X240">
      <v>0</v>
    </nc>
    <ndxf>
      <font>
        <b val="0"/>
        <sz val="12"/>
        <color auto="1"/>
        <name val="Calibri"/>
        <family val="2"/>
        <charset val="238"/>
        <scheme val="minor"/>
      </font>
      <numFmt numFmtId="165" formatCode="#,##0.00_ ;\-#,##0.00\ "/>
    </ndxf>
  </rcc>
  <rfmt sheetId="1" s="1" sqref="X241" start="0" length="0">
    <dxf>
      <font>
        <b val="0"/>
        <sz val="12"/>
        <color auto="1"/>
        <name val="Calibri"/>
        <family val="2"/>
        <charset val="238"/>
        <scheme val="minor"/>
      </font>
      <numFmt numFmtId="165" formatCode="#,##0.00_ ;\-#,##0.00\ "/>
    </dxf>
  </rfmt>
  <rcc rId="4678" sId="1" numFmtId="4">
    <nc r="X241">
      <v>0</v>
    </nc>
  </rcc>
</revisions>
</file>

<file path=xl/revisions/revisionLog3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AA240" start="0" length="0">
    <dxf>
      <font>
        <b val="0"/>
        <sz val="12"/>
        <color auto="1"/>
        <name val="Calibri"/>
        <family val="2"/>
        <charset val="238"/>
        <scheme val="minor"/>
      </font>
      <numFmt numFmtId="165" formatCode="#,##0.00_ ;\-#,##0.00\ "/>
    </dxf>
  </rfmt>
</revisions>
</file>

<file path=xl/revisions/revisionLog3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79" sId="1" numFmtId="4">
    <nc r="Z241">
      <v>59881</v>
    </nc>
  </rcc>
  <rfmt sheetId="1" sqref="Z241" start="0" length="2147483647">
    <dxf>
      <font>
        <b val="0"/>
      </font>
    </dxf>
  </rfmt>
  <rfmt sheetId="1" s="1" sqref="AA241" start="0" length="0">
    <dxf>
      <font>
        <b val="0"/>
        <sz val="12"/>
        <color auto="1"/>
        <name val="Calibri"/>
        <family val="2"/>
        <charset val="238"/>
        <scheme val="minor"/>
      </font>
      <numFmt numFmtId="165" formatCode="#,##0.00_ ;\-#,##0.00\ "/>
    </dxf>
  </rfmt>
  <rcc rId="4680" sId="1" numFmtId="4">
    <nc r="AA241">
      <v>0</v>
    </nc>
  </rcc>
</revisions>
</file>

<file path=xl/revisions/revisionLog3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1" sId="1">
    <nc r="AH241" t="inlineStr">
      <is>
        <t xml:space="preserve"> în implementare</t>
      </is>
    </nc>
  </rcc>
</revisions>
</file>

<file path=xl/revisions/revisionLog3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2" sId="1" odxf="1" s="1" dxf="1" numFmtId="4">
    <nc r="AF241">
      <v>0</v>
    </nc>
    <ndxf>
      <font>
        <b val="0"/>
        <sz val="12"/>
        <color auto="1"/>
        <name val="Calibri"/>
        <family val="2"/>
        <charset val="238"/>
        <scheme val="minor"/>
      </font>
      <numFmt numFmtId="165" formatCode="#,##0.00_ ;\-#,##0.00\ "/>
    </ndxf>
  </rcc>
</revisions>
</file>

<file path=xl/revisions/revisionLog3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683" sId="1" ref="A502:XFD502" action="insertRow">
    <undo index="65535" exp="area" ref3D="1" dr="$H$1:$N$1048576" dn="Z_65B035E3_87FA_46C5_996E_864F2C8D0EBC_.wvu.Cols" sId="1"/>
  </rrc>
  <rcc rId="4684" sId="1">
    <nc r="D502">
      <f>COUNTIFS(F$8:F$494,$F502)</f>
    </nc>
  </rcc>
  <rcc rId="4685" sId="1">
    <nc r="E502" t="inlineStr">
      <is>
        <t>TOTAL</t>
      </is>
    </nc>
  </rcc>
  <rcc rId="4686" sId="1" odxf="1" dxf="1">
    <nc r="F502" t="inlineStr">
      <is>
        <t>IP12/2018
(MuSMIS: 
POCA/ 399/1/1)</t>
      </is>
    </nc>
    <odxf>
      <font>
        <b/>
        <sz val="12"/>
        <color auto="1"/>
      </font>
      <alignment horizontal="left"/>
    </odxf>
    <ndxf>
      <font>
        <b val="0"/>
        <sz val="12"/>
        <color auto="1"/>
      </font>
      <alignment horizontal="general"/>
    </ndxf>
  </rcc>
  <rfmt sheetId="1" sqref="F502" start="0" length="2147483647">
    <dxf>
      <font>
        <b/>
      </font>
    </dxf>
  </rfmt>
  <rcc rId="4687" sId="1">
    <nc r="S502">
      <f>SUMIFS(S$8:S$494,$F$8:$F$494,$F502)</f>
    </nc>
  </rcc>
  <rcc rId="4688" sId="1">
    <nc r="T502">
      <f>SUMIFS(T$8:T$494,$F$8:$F$494,$F502)</f>
    </nc>
  </rcc>
  <rcc rId="4689" sId="1">
    <nc r="U502">
      <f>SUMIFS(U$8:U$494,$F$8:$F$494,$F502)</f>
    </nc>
  </rcc>
  <rcc rId="4690" sId="1">
    <nc r="V502">
      <f>SUMIFS(V$8:V$494,$F$8:$F$494,$F502)</f>
    </nc>
  </rcc>
  <rcc rId="4691" sId="1">
    <nc r="W502">
      <f>SUMIFS(W$8:W$494,$F$8:$F$494,$F502)</f>
    </nc>
  </rcc>
  <rcc rId="4692" sId="1">
    <nc r="X502">
      <f>SUMIFS(X$8:X$494,$F$8:$F$494,$F502)</f>
    </nc>
  </rcc>
  <rcc rId="4693" sId="1">
    <nc r="Y502">
      <f>SUMIFS(Y$8:Y$494,$F$8:$F$494,$F502)</f>
    </nc>
  </rcc>
  <rcc rId="4694" sId="1">
    <nc r="Z502">
      <f>SUMIFS(Z$8:Z$494,$F$8:$F$494,$F502)</f>
    </nc>
  </rcc>
  <rcc rId="4695" sId="1">
    <nc r="AA502">
      <f>SUMIFS(AA$8:AA$494,$F$8:$F$494,$F502)</f>
    </nc>
  </rcc>
  <rcc rId="4696" sId="1">
    <nc r="AB502">
      <f>SUMIFS(AB$8:AB$494,$F$8:$F$494,$F502)</f>
    </nc>
  </rcc>
  <rcc rId="4697" sId="1">
    <nc r="AC502">
      <f>SUMIFS(AC$8:AC$494,$F$8:$F$494,$F502)</f>
    </nc>
  </rcc>
  <rcc rId="4698" sId="1">
    <nc r="AD502">
      <f>SUMIFS(AD$8:AD$494,$F$8:$F$494,$F502)</f>
    </nc>
  </rcc>
  <rcc rId="4699" sId="1">
    <nc r="AE502">
      <f>SUMIFS(AE$8:AE$494,$F$8:$F$494,$F502)</f>
    </nc>
  </rcc>
  <rcc rId="4700" sId="1">
    <nc r="AF502">
      <f>SUMIFS(AF$8:AF$494,$F$8:$F$494,$F502)</f>
    </nc>
  </rcc>
  <rcc rId="4701" sId="1">
    <nc r="AG502">
      <f>SUMIFS(AG$8:AG$494,$F$8:$F$494,$F502)</f>
    </nc>
  </rcc>
  <rcc rId="4702" sId="1">
    <nc r="AJ502">
      <f>SUMIFS(AJ$8:AJ$494,$F$8:$F$494,$F502)</f>
    </nc>
  </rcc>
  <rcc rId="4703" sId="1">
    <nc r="AK502">
      <f>SUMIFS(AK$8:AK$494,$F$8:$F$494,$F502)</f>
    </nc>
  </rcc>
  <rcv guid="{7C1B4D6D-D666-48DD-AB17-E00791B6F0B6}" action="delete"/>
  <rdn rId="0" localSheetId="1" customView="1" name="Z_7C1B4D6D_D666_48DD_AB17_E00791B6F0B6_.wvu.PrintArea" hidden="1" oldHidden="1">
    <formula>Sheet1!$A$1:$AL$520</formula>
    <oldFormula>Sheet1!$A$1:$AL$520</oldFormula>
  </rdn>
  <rdn rId="0" localSheetId="1" customView="1" name="Z_7C1B4D6D_D666_48DD_AB17_E00791B6F0B6_.wvu.FilterData" hidden="1" oldHidden="1">
    <formula>Sheet1!$A$7:$DG$493</formula>
    <oldFormula>Sheet1!$A$7:$DG$493</oldFormula>
  </rdn>
  <rcv guid="{7C1B4D6D-D666-48DD-AB17-E00791B6F0B6}" action="add"/>
</revisions>
</file>

<file path=xl/revisions/revisionLog3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706" sId="1" ref="A489:XFD491" action="insertRow">
    <undo index="65535" exp="area" ref3D="1" dr="$H$1:$N$1048576" dn="Z_65B035E3_87FA_46C5_996E_864F2C8D0EBC_.wvu.Cols" sId="1"/>
  </rrc>
  <rfmt sheetId="1" xfDxf="1" sqref="G489" start="0" length="0">
    <dxf>
      <font>
        <sz val="10"/>
        <charset val="1"/>
      </font>
      <alignment horizontal="center" vertical="center" wrapText="1"/>
      <border outline="0">
        <right style="thin">
          <color indexed="64"/>
        </right>
        <top style="thin">
          <color indexed="64"/>
        </top>
        <bottom style="thin">
          <color indexed="64"/>
        </bottom>
      </border>
    </dxf>
  </rfmt>
  <rfmt sheetId="1" sqref="G488" start="0" length="0">
    <dxf>
      <font>
        <sz val="12"/>
        <charset val="1"/>
      </font>
    </dxf>
  </rfmt>
  <rfmt sheetId="1" sqref="J488" start="0" length="0">
    <dxf>
      <font>
        <sz val="12"/>
        <color auto="1"/>
      </font>
    </dxf>
  </rfmt>
  <rfmt sheetId="1" sqref="L488" start="0" length="0">
    <dxf/>
  </rfmt>
  <rfmt sheetId="1" sqref="R488" start="0" length="0">
    <dxf>
      <font>
        <sz val="12"/>
        <color auto="1"/>
        <name val="Calibri"/>
        <family val="2"/>
        <charset val="238"/>
        <scheme val="minor"/>
      </font>
    </dxf>
  </rfmt>
  <rcc rId="4707" sId="1">
    <oc r="S488">
      <f>T488+U488</f>
    </oc>
    <nc r="S488">
      <f>T488+U488</f>
    </nc>
  </rcc>
  <rcc rId="4708" sId="1">
    <oc r="V488">
      <f>W488+X488</f>
    </oc>
    <nc r="V488">
      <f>W488+X488</f>
    </nc>
  </rcc>
  <rcc rId="4709" sId="1">
    <oc r="Y488">
      <f>Z488+AA488</f>
    </oc>
    <nc r="Y488">
      <f>Z488+AA488</f>
    </nc>
  </rcc>
  <rcc rId="4710" sId="1">
    <oc r="AB488">
      <f>AC488+AD488</f>
    </oc>
    <nc r="AB488">
      <f>AC488+AD488</f>
    </nc>
  </rcc>
  <rcc rId="4711" sId="1">
    <oc r="AE488">
      <f>S488+V488+Y488+AB488</f>
    </oc>
    <nc r="AE488">
      <f>S488+V488+Y488+AB488</f>
    </nc>
  </rcc>
  <rcc rId="4712" sId="1">
    <oc r="AG488">
      <f>AE488+AF488</f>
    </oc>
    <nc r="AG488">
      <f>AE488+AF488</f>
    </nc>
  </rcc>
  <rcc rId="4713" sId="1">
    <nc r="B489">
      <v>127575</v>
    </nc>
  </rcc>
  <rcc rId="4714" sId="1">
    <nc r="C489">
      <v>604</v>
    </nc>
  </rcc>
  <rcc rId="4715" sId="1">
    <nc r="D489" t="inlineStr">
      <is>
        <t>MP</t>
      </is>
    </nc>
  </rcc>
  <rcc rId="4716" sId="1">
    <nc r="E489" t="inlineStr">
      <is>
        <t>AP1/11i /1.1</t>
      </is>
    </nc>
  </rcc>
  <rcc rId="4717" sId="1">
    <nc r="F489" t="inlineStr">
      <is>
        <t>IP12/2018
(MuSMIS: 
POCA/ 399/1/1)</t>
      </is>
    </nc>
  </rcc>
  <rcc rId="4718" sId="1" odxf="1" dxf="1">
    <nc r="G489" t="inlineStr">
      <is>
        <t>Consolidarea capacitații Agenției Naționale de Administrare Fiscala de a susține inițiativele de modernizare</t>
      </is>
    </nc>
    <ndxf>
      <font>
        <sz val="12"/>
        <charset val="1"/>
      </font>
    </ndxf>
  </rcc>
  <rfmt sheetId="1" sqref="J489" start="0" length="0">
    <dxf>
      <font>
        <sz val="12"/>
        <color auto="1"/>
      </font>
    </dxf>
  </rfmt>
  <rfmt sheetId="1" sqref="R489" start="0" length="0">
    <dxf>
      <font>
        <sz val="12"/>
        <color auto="1"/>
        <name val="Calibri"/>
        <family val="2"/>
        <charset val="238"/>
        <scheme val="minor"/>
      </font>
    </dxf>
  </rfmt>
  <rcc rId="4719" sId="1" xfDxf="1" dxf="1">
    <nc r="H489" t="inlineStr">
      <is>
        <t>Agenția Naționlă de Administrare Fiscală</t>
      </is>
    </nc>
    <ndxf>
      <font>
        <sz val="12"/>
        <color auto="1"/>
        <charset val="1"/>
      </font>
      <alignment horizontal="left" vertical="center" wrapText="1"/>
      <border outline="0">
        <left style="thin">
          <color indexed="64"/>
        </left>
        <right style="thin">
          <color indexed="64"/>
        </right>
        <top style="thin">
          <color indexed="64"/>
        </top>
        <bottom style="thin">
          <color indexed="64"/>
        </bottom>
      </border>
    </ndxf>
  </rcc>
  <rcc rId="4720" sId="1">
    <nc r="I489" t="inlineStr">
      <is>
        <t>na</t>
      </is>
    </nc>
  </rcc>
  <rcc rId="4721" sId="1" numFmtId="19">
    <nc r="K489">
      <v>43448</v>
    </nc>
  </rcc>
  <rcc rId="4722" sId="1" numFmtId="19">
    <nc r="L489">
      <v>44179</v>
    </nc>
  </rcc>
  <rcc rId="4723" sId="1">
    <nc r="N489" t="inlineStr">
      <is>
        <t>Proiect cu acoperire națională</t>
      </is>
    </nc>
  </rcc>
  <rcc rId="4724" sId="1" numFmtId="4">
    <oc r="M486">
      <v>82.304186650000005</v>
    </oc>
    <nc r="M486">
      <f>S486/AE486*100</f>
    </nc>
  </rcc>
  <rcc rId="4725" sId="1" numFmtId="4">
    <nc r="M487">
      <f>S487/AE487*100</f>
    </nc>
  </rcc>
  <rcc rId="4726" sId="1" numFmtId="4">
    <nc r="M488">
      <f>S488/AE488*100</f>
    </nc>
  </rcc>
  <rcc rId="4727" sId="1" numFmtId="4">
    <nc r="M489">
      <f>S489/AE489*100</f>
    </nc>
  </rcc>
  <rcc rId="4728" sId="1" numFmtId="4">
    <nc r="M490">
      <f>S490/AE490*100</f>
    </nc>
  </rcc>
  <rcc rId="4729" sId="1" numFmtId="4">
    <nc r="M491">
      <f>S491/AE491*100</f>
    </nc>
  </rcc>
  <rcc rId="4730" sId="1" numFmtId="4">
    <nc r="M492">
      <f>S492/AE492*100</f>
    </nc>
  </rcc>
  <rcc rId="4731" sId="1" numFmtId="4">
    <nc r="M493">
      <f>S493/AE493*100</f>
    </nc>
  </rcc>
  <rcc rId="4732" sId="1" numFmtId="4">
    <nc r="M494">
      <f>S494/AE494*100</f>
    </nc>
  </rcc>
  <rcc rId="4733" sId="1" numFmtId="4">
    <nc r="M495">
      <f>S495/AE495*100</f>
    </nc>
  </rcc>
  <rcc rId="4734" sId="1">
    <nc r="O489" t="inlineStr">
      <is>
        <t>București</t>
      </is>
    </nc>
  </rcc>
  <rcc rId="4735" sId="1">
    <nc r="P489" t="inlineStr">
      <is>
        <t>București</t>
      </is>
    </nc>
  </rcc>
  <rcc rId="4736" sId="1">
    <nc r="Q489" t="inlineStr">
      <is>
        <t>APC</t>
      </is>
    </nc>
  </rcc>
  <rcc rId="4737" sId="1">
    <nc r="R489" t="inlineStr">
      <is>
        <t>119 - Investiții în capacitatea instituțională și în eficiența administrațiilor și a serviciilor publice la nivel național, regional și local, în perspectiva realizării de reforme, a unei mai bune legiferări și a bunei guvernanțe</t>
      </is>
    </nc>
  </rcc>
  <rcv guid="{7C1B4D6D-D666-48DD-AB17-E00791B6F0B6}" action="delete"/>
  <rdn rId="0" localSheetId="1" customView="1" name="Z_7C1B4D6D_D666_48DD_AB17_E00791B6F0B6_.wvu.PrintArea" hidden="1" oldHidden="1">
    <formula>Sheet1!$A$1:$AL$523</formula>
    <oldFormula>Sheet1!$A$1:$AL$523</oldFormula>
  </rdn>
  <rdn rId="0" localSheetId="1" customView="1" name="Z_7C1B4D6D_D666_48DD_AB17_E00791B6F0B6_.wvu.FilterData" hidden="1" oldHidden="1">
    <formula>Sheet1!$A$7:$DG$496</formula>
    <oldFormula>Sheet1!$A$7:$DG$496</oldFormula>
  </rdn>
  <rcv guid="{7C1B4D6D-D666-48DD-AB17-E00791B6F0B6}" action="add"/>
</revisions>
</file>

<file path=xl/revisions/revisionLog3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40" sId="1">
    <nc r="G185" t="inlineStr">
      <is>
        <t>Solutii informatice integrate pentru simplificarea procedurilor administrative si reducerea birocratiei</t>
      </is>
    </nc>
  </rcc>
  <rcv guid="{9980B309-0131-4577-BF29-212714399FDF}" action="delete"/>
  <rdn rId="0" localSheetId="1" customView="1" name="Z_9980B309_0131_4577_BF29_212714399FDF_.wvu.PrintArea" hidden="1" oldHidden="1">
    <formula>Sheet1!$A$1:$AL$523</formula>
    <oldFormula>Sheet1!$A$1:$AL$523</oldFormula>
  </rdn>
  <rdn rId="0" localSheetId="1" customView="1" name="Z_9980B309_0131_4577_BF29_212714399FDF_.wvu.FilterData" hidden="1" oldHidden="1">
    <formula>Sheet1!$A$1:$AL$496</formula>
    <oldFormula>Sheet1!$A$1:$AL$496</oldFormula>
  </rdn>
  <rcv guid="{9980B309-0131-4577-BF29-212714399FDF}" action="add"/>
</revisions>
</file>

<file path=xl/revisions/revisionLog3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43" sId="1">
    <nc r="E185" t="inlineStr">
      <is>
        <t>AP 2/11i/2.1</t>
      </is>
    </nc>
  </rcc>
  <rcc rId="4744" sId="1" odxf="1" dxf="1">
    <nc r="F185" t="inlineStr">
      <is>
        <t>CP10 less /2018</t>
      </is>
    </nc>
    <odxf>
      <font>
        <sz val="12"/>
      </font>
      <alignment horizontal="general"/>
    </odxf>
    <ndxf>
      <font>
        <sz val="12"/>
        <color auto="1"/>
      </font>
      <alignment horizontal="center"/>
    </ndxf>
  </rcc>
  <rcc rId="4745" sId="1">
    <nc r="J185" t="inlineStr">
      <is>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is>
    </nc>
  </rcc>
</revisions>
</file>

<file path=xl/revisions/revisionLog3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46" sId="1">
    <nc r="S489">
      <f>T489+U489</f>
    </nc>
  </rcc>
  <rcc rId="4747" sId="1">
    <nc r="S490">
      <f>T490+U490</f>
    </nc>
  </rcc>
  <rcc rId="4748" sId="1">
    <nc r="S491">
      <f>T491+U491</f>
    </nc>
  </rcc>
  <rcc rId="4749" sId="1">
    <nc r="V489">
      <f>W489+X489</f>
    </nc>
  </rcc>
  <rcc rId="4750" sId="1">
    <nc r="V490">
      <f>W490+X490</f>
    </nc>
  </rcc>
  <rcc rId="4751" sId="1">
    <nc r="V491">
      <f>W491+X491</f>
    </nc>
  </rcc>
  <rcc rId="4752" sId="1">
    <nc r="Y489">
      <f>Z489+AA489</f>
    </nc>
  </rcc>
  <rcc rId="4753" sId="1">
    <nc r="Y490">
      <f>Z490+AA490</f>
    </nc>
  </rcc>
  <rcc rId="4754" sId="1">
    <nc r="Y491">
      <f>Z491+AA491</f>
    </nc>
  </rcc>
  <rcc rId="4755" sId="1">
    <nc r="AB489">
      <f>AC489+AD489</f>
    </nc>
  </rcc>
  <rcc rId="4756" sId="1">
    <nc r="AB490">
      <f>AC490+AD490</f>
    </nc>
  </rcc>
  <rcc rId="4757" sId="1">
    <nc r="AB491">
      <f>AC491+AD491</f>
    </nc>
  </rcc>
  <rcc rId="4758" sId="1">
    <nc r="AE489">
      <f>S489+V489+Y489+AB489</f>
    </nc>
  </rcc>
  <rcc rId="4759" sId="1">
    <nc r="AE490">
      <f>S490+V490+Y490+AB490</f>
    </nc>
  </rcc>
  <rcc rId="4760" sId="1">
    <nc r="AE491">
      <f>S491+V491+Y491+AB491</f>
    </nc>
  </rcc>
  <rcc rId="4761" sId="1">
    <nc r="AG489">
      <f>AE489+AF489</f>
    </nc>
  </rcc>
  <rcc rId="4762" sId="1">
    <nc r="AG490">
      <f>AE490+AF490</f>
    </nc>
  </rcc>
  <rcc rId="4763" sId="1">
    <nc r="AG491">
      <f>AE491+AF491</f>
    </nc>
  </rcc>
  <rcc rId="4764" sId="1">
    <nc r="AH489" t="inlineStr">
      <is>
        <t>în implementare</t>
      </is>
    </nc>
  </rcc>
  <rcc rId="4765" sId="1" numFmtId="4">
    <nc r="T489">
      <v>57363652.549999997</v>
    </nc>
  </rcc>
  <rcc rId="4766" sId="1" numFmtId="4">
    <nc r="U489">
      <v>13770693.57</v>
    </nc>
  </rcc>
  <rcc rId="4767" sId="1" numFmtId="4">
    <nc r="Z489">
      <v>10122997.52</v>
    </nc>
  </rcc>
  <rcc rId="4768" sId="1" numFmtId="4">
    <nc r="AA489">
      <v>3442673.39</v>
    </nc>
  </rcc>
  <rcc rId="4769" sId="1" numFmtId="4">
    <nc r="AF489">
      <v>0</v>
    </nc>
  </rcc>
  <rcc rId="4770" sId="1" numFmtId="4">
    <nc r="AC489">
      <v>0</v>
    </nc>
  </rcc>
  <rcc rId="4771" sId="1" numFmtId="4">
    <nc r="AD489">
      <v>0</v>
    </nc>
  </rcc>
  <rcc rId="4772" sId="1" numFmtId="4">
    <nc r="W489">
      <v>0</v>
    </nc>
  </rcc>
  <rcc rId="4773" sId="1" numFmtId="4">
    <nc r="X489">
      <v>0</v>
    </nc>
  </rcc>
</revisions>
</file>

<file path=xl/revisions/revisionLog3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74" sId="1">
    <nc r="J489" t="inlineStr">
      <is>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is>
    </nc>
  </rcc>
</revisions>
</file>

<file path=xl/revisions/revisionLog3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496" start="0" length="0">
    <dxf>
      <fill>
        <patternFill>
          <bgColor theme="9" tint="0.59999389629810485"/>
        </patternFill>
      </fill>
    </dxf>
  </rfmt>
</revisions>
</file>

<file path=xl/revisions/revisionLog3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75" sId="1">
    <oc r="D506">
      <f>SUM(D498:D504)</f>
    </oc>
    <nc r="D506">
      <f>SUM(D498:D505)</f>
    </nc>
  </rcc>
</revisions>
</file>

<file path=xl/revisions/revisionLog3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76" sId="1">
    <oc r="S506">
      <f>SUM(S498:S504)</f>
    </oc>
    <nc r="S506">
      <f>SUM(S498:S505)</f>
    </nc>
  </rcc>
  <rcc rId="4777" sId="1">
    <oc r="T506">
      <f>SUM(T498:T504)</f>
    </oc>
    <nc r="T506">
      <f>SUM(T498:T505)</f>
    </nc>
  </rcc>
  <rcc rId="4778" sId="1">
    <oc r="U506">
      <f>SUM(U498:U504)</f>
    </oc>
    <nc r="U506">
      <f>SUM(U498:U505)</f>
    </nc>
  </rcc>
  <rcc rId="4779" sId="1">
    <oc r="V506">
      <f>SUM(V498:V504)</f>
    </oc>
    <nc r="V506">
      <f>SUM(V498:V505)</f>
    </nc>
  </rcc>
  <rcc rId="4780" sId="1">
    <oc r="W506">
      <f>SUM(W498:W504)</f>
    </oc>
    <nc r="W506">
      <f>SUM(W498:W505)</f>
    </nc>
  </rcc>
  <rcc rId="4781" sId="1">
    <oc r="X506">
      <f>SUM(X498:X504)</f>
    </oc>
    <nc r="X506">
      <f>SUM(X498:X505)</f>
    </nc>
  </rcc>
  <rcc rId="4782" sId="1">
    <oc r="Y506">
      <f>SUM(Y498:Y504)</f>
    </oc>
    <nc r="Y506">
      <f>SUM(Y498:Y505)</f>
    </nc>
  </rcc>
  <rcc rId="4783" sId="1">
    <oc r="Z506">
      <f>SUM(Z498:Z504)</f>
    </oc>
    <nc r="Z506">
      <f>SUM(Z498:Z505)</f>
    </nc>
  </rcc>
  <rcc rId="4784" sId="1">
    <oc r="AA506">
      <f>SUM(AA498:AA504)</f>
    </oc>
    <nc r="AA506">
      <f>SUM(AA498:AA505)</f>
    </nc>
  </rcc>
  <rcc rId="4785" sId="1">
    <oc r="AB506">
      <f>SUM(AB498:AB504)</f>
    </oc>
    <nc r="AB506">
      <f>SUM(AB498:AB505)</f>
    </nc>
  </rcc>
  <rcc rId="4786" sId="1">
    <oc r="AC506">
      <f>SUM(AC498:AC504)</f>
    </oc>
    <nc r="AC506">
      <f>SUM(AC498:AC505)</f>
    </nc>
  </rcc>
  <rcc rId="4787" sId="1">
    <oc r="AD506">
      <f>SUM(AD498:AD504)</f>
    </oc>
    <nc r="AD506">
      <f>SUM(AD498:AD505)</f>
    </nc>
  </rcc>
  <rcc rId="4788" sId="1">
    <oc r="AE506">
      <f>SUM(AE498:AE504)</f>
    </oc>
    <nc r="AE506">
      <f>SUM(AE498:AE505)</f>
    </nc>
  </rcc>
  <rcc rId="4789" sId="1">
    <oc r="AF506">
      <f>SUM(AF498:AF504)</f>
    </oc>
    <nc r="AF506">
      <f>SUM(AF498:AF505)</f>
    </nc>
  </rcc>
  <rcc rId="4790" sId="1">
    <oc r="AG506">
      <f>SUM(AG498:AG504)</f>
    </oc>
    <nc r="AG506">
      <f>SUM(AG498:AG505)</f>
    </nc>
  </rcc>
  <rcc rId="4791" sId="1">
    <oc r="AH506">
      <f>SUM(AH498:AH504)</f>
    </oc>
    <nc r="AH506">
      <f>SUM(AH498:AH505)</f>
    </nc>
  </rcc>
  <rcc rId="4792" sId="1">
    <oc r="AI506">
      <f>SUM(AI498:AI504)</f>
    </oc>
    <nc r="AI506">
      <f>SUM(AI498:AI505)</f>
    </nc>
  </rcc>
  <rcc rId="4793" sId="1">
    <oc r="AJ506">
      <f>SUM(AJ498:AJ504)</f>
    </oc>
    <nc r="AJ506">
      <f>SUM(AJ498:AJ505)</f>
    </nc>
  </rcc>
  <rcc rId="4794" sId="1">
    <oc r="AK506">
      <f>SUM(AK498:AK504)</f>
    </oc>
    <nc r="AK506">
      <f>SUM(AK498:AK505)</f>
    </nc>
  </rcc>
  <rcv guid="{7C1B4D6D-D666-48DD-AB17-E00791B6F0B6}" action="delete"/>
  <rdn rId="0" localSheetId="1" customView="1" name="Z_7C1B4D6D_D666_48DD_AB17_E00791B6F0B6_.wvu.PrintArea" hidden="1" oldHidden="1">
    <formula>Sheet1!$A$1:$AL$523</formula>
    <oldFormula>Sheet1!$A$1:$AL$523</oldFormula>
  </rdn>
  <rdn rId="0" localSheetId="1" customView="1" name="Z_7C1B4D6D_D666_48DD_AB17_E00791B6F0B6_.wvu.Cols" hidden="1" oldHidden="1">
    <formula>Sheet1!$G:$R</formula>
  </rdn>
  <rdn rId="0" localSheetId="1" customView="1" name="Z_7C1B4D6D_D666_48DD_AB17_E00791B6F0B6_.wvu.FilterData" hidden="1" oldHidden="1">
    <formula>Sheet1!$A$7:$DG$496</formula>
    <oldFormula>Sheet1!$A$7:$DG$496</oldFormula>
  </rdn>
  <rcv guid="{7C1B4D6D-D666-48DD-AB17-E00791B6F0B6}" action="add"/>
</revisions>
</file>

<file path=xl/revisions/revisionLog3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C1B4D6D_D666_48DD_AB17_E00791B6F0B6_.wvu.Cols" hidden="1" oldHidden="1">
    <oldFormula>Sheet1!$G:$R</oldFormula>
  </rdn>
  <rcv guid="{7C1B4D6D-D666-48DD-AB17-E00791B6F0B6}" action="delete"/>
  <rdn rId="0" localSheetId="1" customView="1" name="Z_7C1B4D6D_D666_48DD_AB17_E00791B6F0B6_.wvu.PrintArea" hidden="1" oldHidden="1">
    <formula>Sheet1!$A$1:$AL$523</formula>
    <oldFormula>Sheet1!$A$1:$AL$523</oldFormula>
  </rdn>
  <rdn rId="0" localSheetId="1" customView="1" name="Z_7C1B4D6D_D666_48DD_AB17_E00791B6F0B6_.wvu.FilterData" hidden="1" oldHidden="1">
    <formula>Sheet1!$A$7:$DG$496</formula>
    <oldFormula>Sheet1!$A$7:$DG$496</oldFormula>
  </rdn>
  <rcv guid="{7C1B4D6D-D666-48DD-AB17-E00791B6F0B6}" action="add"/>
</revisions>
</file>

<file path=xl/revisions/revisionLog3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01" sId="1">
    <nc r="S533">
      <f>1112320216.87</f>
    </nc>
  </rcc>
  <rcc rId="4802" sId="1">
    <nc r="W533">
      <v>35994707.030000001</v>
    </nc>
  </rcc>
  <rcc rId="4803" sId="1">
    <nc r="Z533">
      <v>176543747.46000001</v>
    </nc>
  </rcc>
  <rcc rId="4804" sId="1">
    <nc r="AE533">
      <v>1324858670.3599999</v>
    </nc>
  </rcc>
  <rfmt sheetId="1" sqref="S533:AE533">
    <dxf>
      <numFmt numFmtId="4" formatCode="#,##0.00"/>
    </dxf>
  </rfmt>
  <rfmt sheetId="1" sqref="S533:AE533" start="0" length="2147483647">
    <dxf>
      <font>
        <sz val="14"/>
      </font>
    </dxf>
  </rfmt>
  <rcc rId="4805" sId="1" odxf="1" dxf="1">
    <nc r="S535">
      <f>S533-S523</f>
    </nc>
    <odxf>
      <numFmt numFmtId="0" formatCode="General"/>
    </odxf>
    <ndxf>
      <numFmt numFmtId="4" formatCode="#,##0.00"/>
    </ndxf>
  </rcc>
  <rrc rId="4806" sId="1" eol="1" ref="A536:XFD536" action="insertRow">
    <undo index="65535" exp="area" ref3D="1" dr="$H$1:$N$1048576" dn="Z_65B035E3_87FA_46C5_996E_864F2C8D0EBC_.wvu.Cols" sId="1"/>
  </rrc>
  <rfmt sheetId="1" sqref="W536" start="0" length="0">
    <dxf>
      <numFmt numFmtId="4" formatCode="#,##0.00"/>
    </dxf>
  </rfmt>
  <rcc rId="4807" sId="1">
    <nc r="W536">
      <f>W533-V523</f>
    </nc>
  </rcc>
  <rcc rId="4808" sId="1" odxf="1" dxf="1">
    <nc r="Z535">
      <f>Z533-Y523-AB523</f>
    </nc>
    <odxf>
      <numFmt numFmtId="0" formatCode="General"/>
    </odxf>
    <ndxf>
      <numFmt numFmtId="4" formatCode="#,##0.00"/>
    </ndxf>
  </rcc>
  <rcc rId="4809" sId="1" odxf="1" dxf="1">
    <nc r="AE536">
      <f>AE533-AE523</f>
    </nc>
    <odxf>
      <numFmt numFmtId="0" formatCode="General"/>
    </odxf>
    <ndxf>
      <numFmt numFmtId="4" formatCode="#,##0.00"/>
    </ndxf>
  </rcc>
  <rrc rId="4810" sId="1" eol="1" ref="A537:XFD537" action="insertRow">
    <undo index="65535" exp="area" ref3D="1" dr="$H$1:$N$1048576" dn="Z_65B035E3_87FA_46C5_996E_864F2C8D0EBC_.wvu.Cols" sId="1"/>
  </rrc>
  <rcc rId="4811" sId="1" odxf="1" dxf="1">
    <nc r="S537">
      <f>S535-361151.03</f>
    </nc>
    <odxf>
      <numFmt numFmtId="0" formatCode="General"/>
    </odxf>
    <ndxf>
      <numFmt numFmtId="4" formatCode="#,##0.00"/>
    </ndxf>
  </rcc>
  <rcc rId="4812" sId="1" odxf="1" dxf="1">
    <nc r="W537">
      <f>W536-55234.85</f>
    </nc>
    <odxf>
      <numFmt numFmtId="0" formatCode="General"/>
    </odxf>
    <ndxf>
      <numFmt numFmtId="4" formatCode="#,##0.00"/>
    </ndxf>
  </rcc>
  <rcc rId="4813" sId="1" odxf="1" dxf="1">
    <nc r="Z537">
      <f>Z535-8497.67</f>
    </nc>
    <odxf>
      <numFmt numFmtId="0" formatCode="General"/>
    </odxf>
    <ndxf>
      <numFmt numFmtId="4" formatCode="#,##0.00"/>
    </ndxf>
  </rcc>
  <rcc rId="4814" sId="1" odxf="1" dxf="1">
    <nc r="AE537">
      <f>AE536-424883.55</f>
    </nc>
    <odxf>
      <numFmt numFmtId="0" formatCode="General"/>
    </odxf>
    <ndxf>
      <numFmt numFmtId="4" formatCode="#,##0.00"/>
    </ndxf>
  </rcc>
  <rcc rId="4815" sId="1">
    <nc r="S158">
      <f>T158+U158</f>
    </nc>
  </rcc>
  <rcc rId="4816" sId="1" odxf="1" dxf="1">
    <nc r="V158">
      <f>W158+X158</f>
    </nc>
    <odxf>
      <numFmt numFmtId="0" formatCode="General"/>
    </odxf>
    <ndxf>
      <numFmt numFmtId="4" formatCode="#,##0.00"/>
    </ndxf>
  </rcc>
  <rfmt sheetId="1" sqref="V158">
    <dxf>
      <alignment vertical="center"/>
    </dxf>
  </rfmt>
  <rcv guid="{36624B2D-80F9-4F79-AC4A-B3547C36F23F}" action="delete"/>
  <rdn rId="0" localSheetId="1" customView="1" name="Z_36624B2D_80F9_4F79_AC4A_B3547C36F23F_.wvu.PrintArea" hidden="1" oldHidden="1">
    <formula>Sheet1!$A$1:$AL$523</formula>
    <oldFormula>Sheet1!$A$1:$AL$523</oldFormula>
  </rdn>
  <rdn rId="0" localSheetId="1" customView="1" name="Z_36624B2D_80F9_4F79_AC4A_B3547C36F23F_.wvu.Cols" hidden="1" oldHidden="1">
    <formula>Sheet1!$G:$R</formula>
  </rdn>
  <rdn rId="0" localSheetId="1" customView="1" name="Z_36624B2D_80F9_4F79_AC4A_B3547C36F23F_.wvu.FilterData" hidden="1" oldHidden="1">
    <formula>Sheet1!$A$1:$DG$497</formula>
    <oldFormula>Sheet1!$A$1:$DG$497</oldFormula>
  </rdn>
  <rcv guid="{36624B2D-80F9-4F79-AC4A-B3547C36F23F}" action="add"/>
</revisions>
</file>

<file path=xl/revisions/revisionLog3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20" sId="1" numFmtId="4">
    <nc r="AF56">
      <v>44744</v>
    </nc>
  </rcc>
  <rcc rId="4821" sId="1" numFmtId="4">
    <oc r="AC56">
      <v>44744</v>
    </oc>
    <nc r="AC56">
      <v>0</v>
    </nc>
  </rcc>
</revisions>
</file>

<file path=xl/revisions/revisionLog3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AF56" start="0" length="0">
    <dxf>
      <font>
        <b val="0"/>
        <sz val="12"/>
        <color auto="1"/>
        <name val="Calibri"/>
        <family val="2"/>
        <charset val="238"/>
        <scheme val="minor"/>
      </font>
      <numFmt numFmtId="165" formatCode="#,##0.00_ ;\-#,##0.00\ "/>
    </dxf>
  </rfmt>
</revisions>
</file>

<file path=xl/revisions/revisionLog3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22" sId="1" odxf="1" dxf="1">
    <nc r="AE546">
      <f>AE523-424883.55</f>
    </nc>
    <odxf>
      <numFmt numFmtId="0" formatCode="General"/>
    </odxf>
    <ndxf>
      <numFmt numFmtId="165" formatCode="#,##0.00_ ;\-#,##0.00\ "/>
    </ndxf>
  </rcc>
  <rcv guid="{36624B2D-80F9-4F79-AC4A-B3547C36F23F}" action="delete"/>
  <rdn rId="0" localSheetId="1" customView="1" name="Z_36624B2D_80F9_4F79_AC4A_B3547C36F23F_.wvu.PrintArea" hidden="1" oldHidden="1">
    <formula>Sheet1!$A$1:$AL$523</formula>
    <oldFormula>Sheet1!$A$1:$AL$523</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Sheet1!$A$1:$DG$497</formula>
    <oldFormula>Sheet1!$A$1:$DG$497</oldFormula>
  </rdn>
  <rcv guid="{36624B2D-80F9-4F79-AC4A-B3547C36F23F}" action="add"/>
</revisions>
</file>

<file path=xl/revisions/revisionLog3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26" sId="1">
    <nc r="B207">
      <v>126391</v>
    </nc>
  </rcc>
  <rcc rId="4827" sId="1">
    <nc r="C207">
      <v>508</v>
    </nc>
  </rcc>
  <rcc rId="4828" sId="1">
    <nc r="D207" t="inlineStr">
      <is>
        <t>ET</t>
      </is>
    </nc>
  </rcc>
  <rdn rId="0" localSheetId="1" customView="1" name="Z_36624B2D_80F9_4F79_AC4A_B3547C36F23F_.wvu.Cols" hidden="1" oldHidden="1">
    <oldFormula>Sheet1!$G:$R</oldFormula>
  </rdn>
  <rcv guid="{36624B2D-80F9-4F79-AC4A-B3547C36F23F}" action="delete"/>
  <rdn rId="0" localSheetId="1" customView="1" name="Z_36624B2D_80F9_4F79_AC4A_B3547C36F23F_.wvu.PrintArea" hidden="1" oldHidden="1">
    <formula>Sheet1!$A$1:$AL$523</formula>
    <oldFormula>Sheet1!$A$1:$AL$523</oldFormula>
  </rdn>
  <rdn rId="0" localSheetId="1" customView="1" name="Z_36624B2D_80F9_4F79_AC4A_B3547C36F23F_.wvu.FilterData" hidden="1" oldHidden="1">
    <formula>Sheet1!$A$1:$DG$497</formula>
    <oldFormula>Sheet1!$A$1:$DG$497</oldFormula>
  </rdn>
  <rcv guid="{36624B2D-80F9-4F79-AC4A-B3547C36F23F}" action="add"/>
</revisions>
</file>

<file path=xl/revisions/revisionLog3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2" sId="1">
    <nc r="E207" t="inlineStr">
      <is>
        <t>AP 2/11i/2.1</t>
      </is>
    </nc>
  </rcc>
  <rfmt sheetId="1" sqref="E207" start="0" length="2147483647">
    <dxf>
      <font>
        <b val="0"/>
      </font>
    </dxf>
  </rfmt>
  <rfmt sheetId="1" sqref="B206:D207" start="0" length="2147483647">
    <dxf>
      <font>
        <b val="0"/>
      </font>
    </dxf>
  </rfmt>
</revisions>
</file>

<file path=xl/revisions/revisionLog3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3" sId="1" odxf="1" dxf="1">
    <nc r="F207" t="inlineStr">
      <is>
        <t>CP10 less /2018</t>
      </is>
    </nc>
    <odxf>
      <font>
        <b/>
        <sz val="12"/>
        <color auto="1"/>
      </font>
    </odxf>
    <ndxf>
      <font>
        <b val="0"/>
        <sz val="12"/>
        <color auto="1"/>
      </font>
    </ndxf>
  </rcc>
</revisions>
</file>

<file path=xl/revisions/revisionLog3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4" sId="1">
    <nc r="G207" t="inlineStr">
      <is>
        <t>Platforma online pentru eficientizarea
serviciilor publice oferite cetaþenilor de
Unitatea Administrativ-Teritoriala Judeþul
Ilfov</t>
      </is>
    </nc>
  </rcc>
  <rfmt sheetId="1" sqref="G207" start="0" length="2147483647">
    <dxf>
      <font>
        <b val="0"/>
      </font>
    </dxf>
  </rfmt>
</revisions>
</file>

<file path=xl/revisions/revisionLog3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5" sId="1" odxf="1" dxf="1">
    <nc r="H207" t="inlineStr">
      <is>
        <t>Județul Ilfov</t>
      </is>
    </nc>
    <odxf>
      <font>
        <b/>
        <sz val="12"/>
        <color auto="1"/>
      </font>
      <alignment horizontal="left"/>
    </odxf>
    <ndxf>
      <font>
        <b val="0"/>
        <sz val="11"/>
        <color theme="1"/>
        <name val="Calibri"/>
        <family val="2"/>
        <charset val="238"/>
        <scheme val="minor"/>
      </font>
      <alignment horizontal="general"/>
    </ndxf>
  </rcc>
</revisions>
</file>

<file path=xl/revisions/revisionLog3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6" sId="1" odxf="1" dxf="1">
    <nc r="I207" t="inlineStr">
      <is>
        <t>n.a</t>
      </is>
    </nc>
    <odxf/>
    <ndxf/>
  </rcc>
</revisions>
</file>

<file path=xl/revisions/revisionLog3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07" start="0" length="0">
    <dxf>
      <font>
        <b val="0"/>
        <sz val="12"/>
        <color auto="1"/>
      </font>
      <alignment horizontal="left"/>
    </dxf>
  </rfmt>
  <rcc rId="4837" sId="1">
    <nc r="J207" t="inlineStr">
      <is>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t>
      </is>
    </nc>
  </rcc>
</revisions>
</file>

<file path=xl/revisions/revisionLog3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8" sId="1">
    <oc r="J207" t="inlineStr">
      <is>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t>
      </is>
    </oc>
    <nc r="J207" t="inlineStr">
      <is>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t>
      </is>
    </nc>
  </rcc>
</revisions>
</file>

<file path=xl/revisions/revisionLog3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9" sId="1">
    <oc r="J207" t="inlineStr">
      <is>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t>
      </is>
    </oc>
    <nc r="J207" t="inlineStr">
      <is>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t>
      </is>
    </nc>
  </rcc>
  <rcv guid="{36624B2D-80F9-4F79-AC4A-B3547C36F23F}" action="delete"/>
  <rdn rId="0" localSheetId="1" customView="1" name="Z_36624B2D_80F9_4F79_AC4A_B3547C36F23F_.wvu.PrintArea" hidden="1" oldHidden="1">
    <formula>Sheet1!$A$1:$AL$523</formula>
    <oldFormula>Sheet1!$A$1:$AL$523</oldFormula>
  </rdn>
  <rdn rId="0" localSheetId="1" customView="1" name="Z_36624B2D_80F9_4F79_AC4A_B3547C36F23F_.wvu.FilterData" hidden="1" oldHidden="1">
    <formula>Sheet1!$A$1:$DG$497</formula>
    <oldFormula>Sheet1!$A$1:$DG$497</oldFormula>
  </rdn>
  <rcv guid="{36624B2D-80F9-4F79-AC4A-B3547C36F23F}" action="add"/>
</revisions>
</file>

<file path=xl/revisions/revisionLog3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2" sId="1">
    <oc r="J207" t="inlineStr">
      <is>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t>
      </is>
    </oc>
    <nc r="J207" t="inlineStr">
      <is>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is>
    </nc>
  </rcc>
</revisions>
</file>

<file path=xl/revisions/revisionLog3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Sheet1!$A$1:$AL$523</formula>
    <oldFormula>Sheet1!$A$1:$AL$523</oldFormula>
  </rdn>
  <rdn rId="0" localSheetId="1" customView="1" name="Z_36624B2D_80F9_4F79_AC4A_B3547C36F23F_.wvu.FilterData" hidden="1" oldHidden="1">
    <formula>Sheet1!$A$1:$DG$497</formula>
    <oldFormula>Sheet1!$A$1:$DG$497</oldFormula>
  </rdn>
  <rcv guid="{36624B2D-80F9-4F79-AC4A-B3547C36F23F}" action="add"/>
</revisions>
</file>

<file path=xl/revisions/revisionLog3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5" sId="1" numFmtId="19">
    <nc r="K207">
      <v>43452</v>
    </nc>
  </rcc>
</revisions>
</file>

<file path=xl/revisions/revisionLog3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6" sId="1" odxf="1" dxf="1" numFmtId="19">
    <nc r="L207">
      <v>44365</v>
    </nc>
    <odxf>
      <numFmt numFmtId="0" formatCode="General"/>
    </odxf>
    <ndxf>
      <numFmt numFmtId="19" formatCode="dd/mm/yyyy"/>
    </ndxf>
  </rcc>
  <rfmt sheetId="1" sqref="L207" start="0" length="2147483647">
    <dxf>
      <font>
        <b val="0"/>
      </font>
    </dxf>
  </rfmt>
</revisions>
</file>

<file path=xl/revisions/revisionLog3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7" sId="1" odxf="1" dxf="1">
    <nc r="O207" t="inlineStr">
      <is>
        <t>Ilfov</t>
      </is>
    </nc>
    <odxf>
      <font>
        <b/>
        <sz val="12"/>
        <color auto="1"/>
      </font>
      <fill>
        <patternFill patternType="none">
          <bgColor indexed="65"/>
        </patternFill>
      </fill>
    </odxf>
    <ndxf>
      <font>
        <b val="0"/>
        <sz val="12"/>
        <color auto="1"/>
      </font>
      <fill>
        <patternFill patternType="solid">
          <bgColor theme="0"/>
        </patternFill>
      </fill>
    </ndxf>
  </rcc>
  <rcc rId="4848" sId="1" odxf="1" dxf="1">
    <nc r="P207" t="inlineStr">
      <is>
        <t>Bucurețti</t>
      </is>
    </nc>
    <odxf>
      <font>
        <b/>
        <sz val="12"/>
        <color auto="1"/>
      </font>
      <fill>
        <patternFill patternType="none">
          <bgColor indexed="65"/>
        </patternFill>
      </fill>
    </odxf>
    <ndxf>
      <font>
        <b val="0"/>
        <sz val="12"/>
        <color auto="1"/>
      </font>
      <fill>
        <patternFill patternType="solid">
          <bgColor theme="0"/>
        </patternFill>
      </fill>
    </ndxf>
  </rcc>
  <rcc rId="4849" sId="1" odxf="1" dxf="1">
    <nc r="Q207" t="inlineStr">
      <is>
        <t>APL</t>
      </is>
    </nc>
    <odxf>
      <font>
        <b/>
        <sz val="12"/>
        <color auto="1"/>
      </font>
      <fill>
        <patternFill patternType="none">
          <bgColor indexed="65"/>
        </patternFill>
      </fill>
    </odxf>
    <ndxf>
      <font>
        <b val="0"/>
        <sz val="12"/>
        <color auto="1"/>
      </font>
      <fill>
        <patternFill patternType="solid">
          <bgColor theme="0"/>
        </patternFill>
      </fill>
    </ndxf>
  </rcc>
  <rcc rId="4850" sId="1" odxf="1" dxf="1">
    <nc r="R207"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evisions>
</file>

<file path=xl/revisions/revisionLog3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1" sId="1">
    <nc r="N206">
      <v>8</v>
    </nc>
  </rcc>
  <rcc rId="4852" sId="1">
    <nc r="N207">
      <v>8</v>
    </nc>
  </rcc>
</revisions>
</file>

<file path=xl/revisions/revisionLog3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206:N207" start="0" length="2147483647">
    <dxf>
      <font>
        <b val="0"/>
      </font>
    </dxf>
  </rfmt>
</revisions>
</file>

<file path=xl/revisions/revisionLog3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3" sId="1">
    <nc r="U207">
      <v>1626803.67</v>
    </nc>
  </rcc>
  <rfmt sheetId="1" sqref="U207" start="0" length="2147483647">
    <dxf>
      <font>
        <b val="0"/>
      </font>
    </dxf>
  </rfmt>
  <rfmt sheetId="1" sqref="U207">
    <dxf>
      <numFmt numFmtId="4" formatCode="#,##0.00"/>
    </dxf>
  </rfmt>
</revisions>
</file>

<file path=xl/revisions/revisionLog3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4" sId="1">
    <nc r="X207">
      <v>366030.89</v>
    </nc>
  </rcc>
  <rfmt sheetId="1" sqref="X207" start="0" length="2147483647">
    <dxf>
      <font>
        <b val="0"/>
      </font>
    </dxf>
  </rfmt>
  <rfmt sheetId="1" sqref="X207">
    <dxf>
      <numFmt numFmtId="4" formatCode="#,##0.00"/>
    </dxf>
  </rfmt>
</revisions>
</file>

<file path=xl/revisions/revisionLog3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5" sId="1" odxf="1" dxf="1" numFmtId="4">
    <nc r="T207">
      <v>0</v>
    </nc>
    <ndxf>
      <font>
        <b val="0"/>
        <sz val="12"/>
        <color auto="1"/>
        <name val="Trebuchet MS"/>
        <scheme val="none"/>
      </font>
      <numFmt numFmtId="4" formatCode="#,##0.00"/>
      <border outline="0">
        <left/>
        <right/>
        <top/>
        <bottom/>
      </border>
    </ndxf>
  </rcc>
</revisions>
</file>

<file path=xl/revisions/revisionLog3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207" start="0" length="0">
    <dxf>
      <font>
        <b val="0"/>
        <sz val="12"/>
        <color auto="1"/>
        <name val="Trebuchet MS"/>
        <scheme val="none"/>
      </font>
      <numFmt numFmtId="4" formatCode="#,##0.00"/>
      <border outline="0">
        <left/>
        <right/>
        <top/>
        <bottom/>
      </border>
    </dxf>
  </rfmt>
  <rcc rId="4856" sId="1" numFmtId="4">
    <nc r="W207">
      <v>0</v>
    </nc>
  </rcc>
</revisions>
</file>

<file path=xl/revisions/revisionLog3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7" sId="1" odxf="1" dxf="1" numFmtId="4">
    <nc r="AA207">
      <v>40670.1</v>
    </nc>
    <ndxf>
      <font>
        <b val="0"/>
        <sz val="12"/>
        <color auto="1"/>
        <name val="Trebuchet MS"/>
        <scheme val="none"/>
      </font>
      <border outline="0">
        <left/>
        <right/>
        <top/>
        <bottom/>
      </border>
    </ndxf>
  </rcc>
</revisions>
</file>

<file path=xl/revisions/revisionLog3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8" sId="1" odxf="1" dxf="1" numFmtId="4">
    <nc r="Z207">
      <v>0</v>
    </nc>
    <odxf>
      <font>
        <b/>
        <sz val="12"/>
        <color auto="1"/>
      </font>
    </odxf>
    <ndxf>
      <font>
        <b val="0"/>
        <sz val="12"/>
        <color auto="1"/>
        <name val="Trebuchet MS"/>
        <scheme val="none"/>
      </font>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767" sId="1" eol="1" ref="A310:XFD310" action="insertRow">
    <undo index="65535" exp="area" ref3D="1" dr="$H$1:$N$1048576" dn="Z_65B035E3_87FA_46C5_996E_864F2C8D0EBC_.wvu.Cols" sId="1"/>
  </rrc>
  <rfmt sheetId="1" sqref="AE310" start="0" length="0">
    <dxf>
      <numFmt numFmtId="166" formatCode="#,##0.00_ ;\-#,##0.00\ "/>
    </dxf>
  </rfmt>
  <rrc rId="5768" sId="1" eol="1" ref="A311:XFD311" action="insertRow">
    <undo index="65535" exp="area" ref3D="1" dr="$H$1:$N$1048576" dn="Z_65B035E3_87FA_46C5_996E_864F2C8D0EBC_.wvu.Cols" sId="1"/>
  </rrc>
  <rrc rId="5769" sId="1" eol="1" ref="A312:XFD312" action="insertRow">
    <undo index="65535" exp="area" ref3D="1" dr="$H$1:$N$1048576" dn="Z_65B035E3_87FA_46C5_996E_864F2C8D0EBC_.wvu.Cols" sId="1"/>
  </rrc>
  <rfmt sheetId="1" sqref="AE312">
    <dxf>
      <numFmt numFmtId="2" formatCode="0.00"/>
    </dxf>
  </rfmt>
</revisions>
</file>

<file path=xl/revisions/revisionLog4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Z206:AA206" start="0" length="0">
    <dxf>
      <border>
        <bottom style="thin">
          <color indexed="64"/>
        </bottom>
      </border>
    </dxf>
  </rfmt>
  <rfmt sheetId="1" sqref="Z206:AA206">
    <dxf>
      <border>
        <top style="thin">
          <color indexed="64"/>
        </top>
        <bottom style="thin">
          <color indexed="64"/>
        </bottom>
        <horizontal style="thin">
          <color indexed="64"/>
        </horizontal>
      </border>
    </dxf>
  </rfmt>
  <rcc rId="4859" sId="1" odxf="1" dxf="1" numFmtId="4">
    <nc r="AD207">
      <v>0</v>
    </nc>
    <ndxf>
      <font>
        <b val="0"/>
        <sz val="12"/>
        <color auto="1"/>
        <name val="Trebuchet MS"/>
        <scheme val="none"/>
      </font>
      <numFmt numFmtId="4" formatCode="#,##0.00"/>
      <border outline="0">
        <left/>
        <right/>
        <top/>
        <bottom/>
      </border>
    </ndxf>
  </rcc>
  <rcc rId="4860" sId="1" odxf="1" dxf="1" numFmtId="4">
    <nc r="AC207">
      <v>0</v>
    </nc>
    <odxf>
      <font>
        <b/>
        <sz val="12"/>
        <color auto="1"/>
      </font>
      <numFmt numFmtId="0" formatCode="General"/>
    </odxf>
    <ndxf>
      <font>
        <b val="0"/>
        <sz val="12"/>
        <color auto="1"/>
        <name val="Trebuchet MS"/>
        <scheme val="none"/>
      </font>
      <numFmt numFmtId="4" formatCode="#,##0.00"/>
    </ndxf>
  </rcc>
  <rfmt sheetId="1" sqref="AC206:AD206" start="0" length="0">
    <dxf>
      <border>
        <bottom style="thin">
          <color indexed="64"/>
        </bottom>
      </border>
    </dxf>
  </rfmt>
  <rfmt sheetId="1" sqref="AC206:AD206">
    <dxf>
      <border>
        <top style="thin">
          <color indexed="64"/>
        </top>
        <bottom style="thin">
          <color indexed="64"/>
        </bottom>
        <horizontal style="thin">
          <color indexed="64"/>
        </horizontal>
      </border>
    </dxf>
  </rfmt>
</revisions>
</file>

<file path=xl/revisions/revisionLog4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61" sId="1">
    <nc r="AH207" t="inlineStr">
      <is>
        <t xml:space="preserve"> în implementare</t>
      </is>
    </nc>
  </rcc>
</revisions>
</file>

<file path=xl/revisions/revisionLog4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206:U206" start="0" length="0">
    <dxf>
      <border>
        <bottom style="thin">
          <color indexed="64"/>
        </bottom>
      </border>
    </dxf>
  </rfmt>
  <rfmt sheetId="1" sqref="T206:U206">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4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62" sId="1" numFmtId="4">
    <oc r="U207">
      <v>1626803.67</v>
    </oc>
    <nc r="U207">
      <v>1626803.97</v>
    </nc>
  </rcc>
  <rfmt sheetId="1" sqref="AF207">
    <dxf>
      <numFmt numFmtId="4" formatCode="#,##0.00"/>
    </dxf>
  </rfmt>
  <rcc rId="4863" sId="1" odxf="1" s="1" dxf="1" numFmtId="4">
    <nc r="AF207">
      <v>485522.74</v>
    </nc>
    <ndxf>
      <font>
        <b val="0"/>
        <sz val="12"/>
        <color auto="1"/>
        <name val="Calibri"/>
        <family val="2"/>
        <charset val="238"/>
        <scheme val="minor"/>
      </font>
      <numFmt numFmtId="165" formatCode="#,##0.00_ ;\-#,##0.00\ "/>
    </ndxf>
  </rcc>
  <rcc rId="4864" sId="1">
    <oc r="AE207">
      <f>S207+V207+Y207+AB207</f>
    </oc>
    <nc r="AE207">
      <f>S207+V207+Y207+AB207</f>
    </nc>
  </rcc>
  <rcc rId="4865" sId="1" odxf="1" dxf="1">
    <nc r="Y207">
      <f>Z207+AA207</f>
    </nc>
    <odxf>
      <numFmt numFmtId="0" formatCode="General"/>
    </odxf>
    <ndxf>
      <numFmt numFmtId="4" formatCode="#,##0.00"/>
    </ndxf>
  </rcc>
  <rfmt sheetId="1" sqref="Y207" start="0" length="2147483647">
    <dxf>
      <font>
        <b val="0"/>
      </font>
    </dxf>
  </rfmt>
</revisions>
</file>

<file path=xl/revisions/revisionLog4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25">
    <dxf>
      <alignment horizontal="left"/>
    </dxf>
  </rfmt>
  <rcc rId="4866" sId="1" odxf="1" dxf="1">
    <oc r="A226">
      <v>3</v>
    </oc>
    <nc r="A226">
      <v>4</v>
    </nc>
    <ndxf>
      <font>
        <b val="0"/>
        <sz val="12"/>
        <color auto="1"/>
      </font>
    </ndxf>
  </rcc>
  <rcc rId="4867" sId="1" odxf="1" dxf="1">
    <nc r="B226">
      <v>126286</v>
    </nc>
    <ndxf>
      <font>
        <b val="0"/>
        <sz val="12"/>
        <color auto="1"/>
      </font>
    </ndxf>
  </rcc>
  <rcc rId="4868" sId="1" odxf="1" dxf="1">
    <nc r="C226">
      <v>513</v>
    </nc>
    <ndxf>
      <font>
        <b val="0"/>
        <sz val="12"/>
        <color auto="1"/>
      </font>
    </ndxf>
  </rcc>
  <rcc rId="4869" sId="1" odxf="1" dxf="1">
    <nc r="D226" t="inlineStr">
      <is>
        <t>MN</t>
      </is>
    </nc>
    <ndxf>
      <font>
        <b val="0"/>
        <sz val="12"/>
        <color auto="1"/>
      </font>
    </ndxf>
  </rcc>
  <rfmt sheetId="1" sqref="E226" start="0" length="0">
    <dxf>
      <font>
        <b val="0"/>
        <sz val="12"/>
        <color auto="1"/>
      </font>
      <fill>
        <patternFill patternType="solid">
          <bgColor theme="0"/>
        </patternFill>
      </fill>
      <alignment horizontal="left"/>
    </dxf>
  </rfmt>
  <rfmt sheetId="1" sqref="F226" start="0" length="0">
    <dxf>
      <font>
        <b val="0"/>
        <sz val="12"/>
        <color auto="1"/>
      </font>
      <alignment horizontal="left"/>
    </dxf>
  </rfmt>
  <rfmt sheetId="1" sqref="G226" start="0" length="0">
    <dxf>
      <font>
        <b val="0"/>
        <sz val="12"/>
        <color auto="1"/>
      </font>
    </dxf>
  </rfmt>
  <rfmt sheetId="1" sqref="H226" start="0" length="0">
    <dxf>
      <font>
        <b val="0"/>
        <sz val="12"/>
        <color auto="1"/>
      </font>
    </dxf>
  </rfmt>
  <rfmt sheetId="1" sqref="I226" start="0" length="0">
    <dxf>
      <font>
        <b val="0"/>
        <sz val="12"/>
        <color auto="1"/>
      </font>
    </dxf>
  </rfmt>
  <rfmt sheetId="1" sqref="J226" start="0" length="0">
    <dxf>
      <font>
        <b val="0"/>
        <sz val="12"/>
        <color auto="1"/>
      </font>
      <alignment horizontal="left"/>
    </dxf>
  </rfmt>
  <rfmt sheetId="1" sqref="K226" start="0" length="0">
    <dxf>
      <font>
        <sz val="12"/>
        <color auto="1"/>
      </font>
    </dxf>
  </rfmt>
  <rfmt sheetId="1" sqref="L226" start="0" length="0">
    <dxf>
      <font>
        <b val="0"/>
        <sz val="12"/>
        <color auto="1"/>
      </font>
      <numFmt numFmtId="19" formatCode="dd/mm/yyyy"/>
    </dxf>
  </rfmt>
  <rcc rId="4870" sId="1" odxf="1" dxf="1">
    <oc r="M226">
      <f>S226/AE226*100</f>
    </oc>
    <nc r="M226">
      <f>S226/AE226*100</f>
    </nc>
    <odxf>
      <font>
        <sz val="12"/>
        <color auto="1"/>
      </font>
    </odxf>
    <ndxf>
      <font>
        <sz val="12"/>
        <color auto="1"/>
      </font>
    </ndxf>
  </rcc>
  <rfmt sheetId="1" sqref="N226" start="0" length="0">
    <dxf>
      <font>
        <b val="0"/>
        <sz val="12"/>
        <color auto="1"/>
      </font>
    </dxf>
  </rfmt>
  <rfmt sheetId="1" sqref="O226" start="0" length="0">
    <dxf>
      <font>
        <b val="0"/>
        <sz val="12"/>
        <color auto="1"/>
      </font>
    </dxf>
  </rfmt>
  <rfmt sheetId="1" sqref="P226" start="0" length="0">
    <dxf>
      <font>
        <b val="0"/>
        <sz val="12"/>
        <color auto="1"/>
      </font>
      <fill>
        <patternFill patternType="solid">
          <bgColor theme="0"/>
        </patternFill>
      </fill>
    </dxf>
  </rfmt>
  <rfmt sheetId="1" sqref="Q226" start="0" length="0">
    <dxf>
      <font>
        <b val="0"/>
        <sz val="12"/>
        <color auto="1"/>
      </font>
    </dxf>
  </rfmt>
  <rfmt sheetId="1" sqref="R226" start="0" length="0">
    <dxf>
      <font>
        <b val="0"/>
        <sz val="12"/>
        <color auto="1"/>
      </font>
      <fill>
        <patternFill patternType="solid">
          <bgColor theme="0"/>
        </patternFill>
      </fill>
    </dxf>
  </rfmt>
  <rcc rId="4871" sId="1" odxf="1" dxf="1">
    <oc r="S226">
      <f>T226+U226</f>
    </oc>
    <nc r="S226">
      <f>T226+U226</f>
    </nc>
    <odxf>
      <numFmt numFmtId="4" formatCode="#,##0.00"/>
    </odxf>
    <ndxf>
      <numFmt numFmtId="165" formatCode="#,##0.00_ ;\-#,##0.00\ "/>
    </ndxf>
  </rcc>
  <rfmt sheetId="1" sqref="T226" start="0" length="0">
    <dxf>
      <font>
        <b val="0"/>
        <sz val="12"/>
        <color auto="1"/>
      </font>
      <numFmt numFmtId="4" formatCode="#,##0.00"/>
    </dxf>
  </rfmt>
  <rfmt sheetId="1" sqref="U226" start="0" length="0">
    <dxf>
      <font>
        <b val="0"/>
        <sz val="12"/>
        <color auto="1"/>
      </font>
    </dxf>
  </rfmt>
  <rcc rId="4872" sId="1">
    <oc r="V226">
      <f>W226+X226</f>
    </oc>
    <nc r="V226">
      <f>W226+X226</f>
    </nc>
  </rcc>
  <rfmt sheetId="1" sqref="W226" start="0" length="0">
    <dxf>
      <font>
        <b val="0"/>
        <sz val="12"/>
        <color auto="1"/>
      </font>
      <numFmt numFmtId="4" formatCode="#,##0.00"/>
    </dxf>
  </rfmt>
  <rfmt sheetId="1" sqref="X226" start="0" length="0">
    <dxf>
      <font>
        <b val="0"/>
        <sz val="12"/>
        <color auto="1"/>
      </font>
    </dxf>
  </rfmt>
  <rfmt sheetId="1" s="1" sqref="Y226" start="0" length="0">
    <dxf>
      <font>
        <b val="0"/>
        <sz val="12"/>
        <color auto="1"/>
        <name val="Calibri"/>
        <family val="2"/>
        <charset val="238"/>
        <scheme val="minor"/>
      </font>
      <numFmt numFmtId="165" formatCode="#,##0.00_ ;\-#,##0.00\ "/>
    </dxf>
  </rfmt>
  <rfmt sheetId="1" sqref="Z226" start="0" length="0">
    <dxf>
      <font>
        <b val="0"/>
        <sz val="12"/>
        <color auto="1"/>
      </font>
    </dxf>
  </rfmt>
  <rfmt sheetId="1" sqref="AA226" start="0" length="0">
    <dxf>
      <font>
        <b val="0"/>
        <sz val="12"/>
        <color auto="1"/>
      </font>
    </dxf>
  </rfmt>
  <rcc rId="4873" sId="1" odxf="1" dxf="1">
    <oc r="AB226">
      <f>AC226+AD226</f>
    </oc>
    <nc r="AB226">
      <f>AC226+AD226</f>
    </nc>
    <odxf>
      <font>
        <sz val="12"/>
        <color auto="1"/>
      </font>
    </odxf>
    <ndxf>
      <font>
        <sz val="12"/>
        <color auto="1"/>
      </font>
    </ndxf>
  </rcc>
  <rfmt sheetId="1" sqref="AC226" start="0" length="0">
    <dxf>
      <font>
        <b val="0"/>
        <sz val="12"/>
        <color auto="1"/>
      </font>
    </dxf>
  </rfmt>
  <rfmt sheetId="1" sqref="AD226" start="0" length="0">
    <dxf>
      <font>
        <b val="0"/>
        <sz val="12"/>
        <color auto="1"/>
      </font>
    </dxf>
  </rfmt>
  <rcc rId="4874" sId="1" odxf="1" dxf="1">
    <oc r="AE226">
      <f>S226+V226+Y226+AB226</f>
    </oc>
    <nc r="AE226">
      <f>S226+V226+Y226+AB226</f>
    </nc>
    <odxf>
      <font>
        <sz val="12"/>
        <color auto="1"/>
      </font>
    </odxf>
    <ndxf>
      <font>
        <sz val="12"/>
        <color auto="1"/>
      </font>
    </ndxf>
  </rcc>
  <rfmt sheetId="1" sqref="AF226" start="0" length="0">
    <dxf>
      <font>
        <b val="0"/>
        <sz val="12"/>
        <color auto="1"/>
      </font>
    </dxf>
  </rfmt>
  <rcc rId="4875" sId="1" odxf="1" dxf="1">
    <oc r="AG226">
      <f>AE226+AF226</f>
    </oc>
    <nc r="AG226">
      <f>AE226+AF226</f>
    </nc>
    <odxf>
      <font>
        <sz val="12"/>
        <color auto="1"/>
      </font>
    </odxf>
    <ndxf>
      <font>
        <sz val="12"/>
        <color auto="1"/>
      </font>
    </ndxf>
  </rcc>
  <rfmt sheetId="1" sqref="AI226" start="0" length="0">
    <dxf>
      <font>
        <b val="0"/>
        <sz val="12"/>
        <color auto="1"/>
      </font>
    </dxf>
  </rfmt>
  <rfmt sheetId="1" sqref="AJ226" start="0" length="0">
    <dxf>
      <font>
        <b val="0"/>
        <sz val="12"/>
        <color auto="1"/>
      </font>
      <numFmt numFmtId="4" formatCode="#,##0.00"/>
      <border outline="0">
        <top style="thin">
          <color indexed="64"/>
        </top>
      </border>
    </dxf>
  </rfmt>
  <rfmt sheetId="1" sqref="AK226" start="0" length="0">
    <dxf>
      <font>
        <b val="0"/>
        <sz val="12"/>
        <color auto="1"/>
      </font>
      <numFmt numFmtId="4" formatCode="#,##0.00"/>
    </dxf>
  </rfmt>
  <rfmt sheetId="1" sqref="AL226" start="0" length="0">
    <dxf>
      <font>
        <sz val="12"/>
      </font>
    </dxf>
  </rfmt>
  <rfmt sheetId="1" sqref="AM226" start="0" length="0">
    <dxf>
      <font>
        <sz val="11"/>
        <color theme="1"/>
        <name val="Calibri"/>
        <family val="2"/>
        <charset val="238"/>
        <scheme val="minor"/>
      </font>
    </dxf>
  </rfmt>
  <rfmt sheetId="1" sqref="AN226" start="0" length="0">
    <dxf>
      <font>
        <sz val="11"/>
        <color theme="1"/>
        <name val="Calibri"/>
        <family val="2"/>
        <charset val="238"/>
        <scheme val="minor"/>
      </font>
    </dxf>
  </rfmt>
  <rfmt sheetId="1" sqref="AO226" start="0" length="0">
    <dxf>
      <font>
        <sz val="11"/>
        <color theme="1"/>
        <name val="Calibri"/>
        <family val="2"/>
        <charset val="238"/>
        <scheme val="minor"/>
      </font>
    </dxf>
  </rfmt>
  <rfmt sheetId="1" sqref="AP226" start="0" length="0">
    <dxf>
      <font>
        <sz val="11"/>
        <color theme="1"/>
        <name val="Calibri"/>
        <family val="2"/>
        <charset val="238"/>
        <scheme val="minor"/>
      </font>
    </dxf>
  </rfmt>
  <rfmt sheetId="1" sqref="AQ226" start="0" length="0">
    <dxf>
      <font>
        <sz val="11"/>
        <color theme="1"/>
        <name val="Calibri"/>
        <family val="2"/>
        <charset val="238"/>
        <scheme val="minor"/>
      </font>
    </dxf>
  </rfmt>
  <rfmt sheetId="1" sqref="AR226" start="0" length="0">
    <dxf>
      <font>
        <sz val="11"/>
        <color theme="1"/>
        <name val="Calibri"/>
        <family val="2"/>
        <charset val="238"/>
        <scheme val="minor"/>
      </font>
    </dxf>
  </rfmt>
  <rfmt sheetId="1" sqref="AS226" start="0" length="0">
    <dxf>
      <font>
        <sz val="11"/>
        <color theme="1"/>
        <name val="Calibri"/>
        <family val="2"/>
        <charset val="238"/>
        <scheme val="minor"/>
      </font>
    </dxf>
  </rfmt>
  <rfmt sheetId="1" sqref="AT226" start="0" length="0">
    <dxf>
      <font>
        <sz val="11"/>
        <color theme="1"/>
        <name val="Calibri"/>
        <family val="2"/>
        <charset val="238"/>
        <scheme val="minor"/>
      </font>
    </dxf>
  </rfmt>
  <rfmt sheetId="1" sqref="AU226" start="0" length="0">
    <dxf>
      <font>
        <sz val="11"/>
        <color theme="1"/>
        <name val="Calibri"/>
        <family val="2"/>
        <charset val="238"/>
        <scheme val="minor"/>
      </font>
    </dxf>
  </rfmt>
  <rfmt sheetId="1" sqref="AV226" start="0" length="0">
    <dxf>
      <font>
        <sz val="11"/>
        <color theme="1"/>
        <name val="Calibri"/>
        <family val="2"/>
        <charset val="238"/>
        <scheme val="minor"/>
      </font>
    </dxf>
  </rfmt>
  <rfmt sheetId="1" sqref="AW226" start="0" length="0">
    <dxf>
      <font>
        <sz val="11"/>
        <color theme="1"/>
        <name val="Calibri"/>
        <family val="2"/>
        <charset val="238"/>
        <scheme val="minor"/>
      </font>
    </dxf>
  </rfmt>
  <rfmt sheetId="1" sqref="AX226" start="0" length="0">
    <dxf>
      <font>
        <sz val="11"/>
        <color theme="1"/>
        <name val="Calibri"/>
        <family val="2"/>
        <charset val="238"/>
        <scheme val="minor"/>
      </font>
    </dxf>
  </rfmt>
  <rfmt sheetId="1" sqref="AY226" start="0" length="0">
    <dxf>
      <font>
        <sz val="11"/>
        <color theme="1"/>
        <name val="Calibri"/>
        <family val="2"/>
        <charset val="238"/>
        <scheme val="minor"/>
      </font>
    </dxf>
  </rfmt>
  <rfmt sheetId="1" sqref="AZ226" start="0" length="0">
    <dxf>
      <font>
        <sz val="11"/>
        <color theme="1"/>
        <name val="Calibri"/>
        <family val="2"/>
        <charset val="238"/>
        <scheme val="minor"/>
      </font>
    </dxf>
  </rfmt>
  <rfmt sheetId="1" sqref="BA226" start="0" length="0">
    <dxf>
      <font>
        <sz val="11"/>
        <color theme="1"/>
        <name val="Calibri"/>
        <family val="2"/>
        <charset val="238"/>
        <scheme val="minor"/>
      </font>
    </dxf>
  </rfmt>
  <rfmt sheetId="1" sqref="BB226" start="0" length="0">
    <dxf>
      <font>
        <sz val="11"/>
        <color theme="1"/>
        <name val="Calibri"/>
        <family val="2"/>
        <charset val="238"/>
        <scheme val="minor"/>
      </font>
    </dxf>
  </rfmt>
  <rfmt sheetId="1" sqref="BC226" start="0" length="0">
    <dxf>
      <font>
        <sz val="11"/>
        <color theme="1"/>
        <name val="Calibri"/>
        <family val="2"/>
        <charset val="238"/>
        <scheme val="minor"/>
      </font>
    </dxf>
  </rfmt>
  <rfmt sheetId="1" sqref="BD226" start="0" length="0">
    <dxf>
      <font>
        <sz val="11"/>
        <color theme="1"/>
        <name val="Calibri"/>
        <family val="2"/>
        <charset val="238"/>
        <scheme val="minor"/>
      </font>
    </dxf>
  </rfmt>
  <rfmt sheetId="1" sqref="BE226" start="0" length="0">
    <dxf>
      <font>
        <sz val="11"/>
        <color theme="1"/>
        <name val="Calibri"/>
        <family val="2"/>
        <charset val="238"/>
        <scheme val="minor"/>
      </font>
    </dxf>
  </rfmt>
  <rfmt sheetId="1" sqref="BF226" start="0" length="0">
    <dxf>
      <font>
        <sz val="11"/>
        <color theme="1"/>
        <name val="Calibri"/>
        <family val="2"/>
        <charset val="238"/>
        <scheme val="minor"/>
      </font>
    </dxf>
  </rfmt>
  <rfmt sheetId="1" sqref="BG226" start="0" length="0">
    <dxf>
      <font>
        <sz val="11"/>
        <color theme="1"/>
        <name val="Calibri"/>
        <family val="2"/>
        <charset val="238"/>
        <scheme val="minor"/>
      </font>
    </dxf>
  </rfmt>
  <rfmt sheetId="1" sqref="BH226" start="0" length="0">
    <dxf>
      <font>
        <sz val="11"/>
        <color theme="1"/>
        <name val="Calibri"/>
        <family val="2"/>
        <charset val="238"/>
        <scheme val="minor"/>
      </font>
    </dxf>
  </rfmt>
  <rfmt sheetId="1" sqref="BI226" start="0" length="0">
    <dxf>
      <font>
        <sz val="11"/>
        <color theme="1"/>
        <name val="Calibri"/>
        <family val="2"/>
        <charset val="238"/>
        <scheme val="minor"/>
      </font>
    </dxf>
  </rfmt>
  <rfmt sheetId="1" sqref="BJ226" start="0" length="0">
    <dxf>
      <font>
        <sz val="11"/>
        <color theme="1"/>
        <name val="Calibri"/>
        <family val="2"/>
        <charset val="238"/>
        <scheme val="minor"/>
      </font>
    </dxf>
  </rfmt>
  <rfmt sheetId="1" sqref="BK226" start="0" length="0">
    <dxf>
      <font>
        <sz val="11"/>
        <color theme="1"/>
        <name val="Calibri"/>
        <family val="2"/>
        <charset val="238"/>
        <scheme val="minor"/>
      </font>
    </dxf>
  </rfmt>
  <rfmt sheetId="1" sqref="BL226" start="0" length="0">
    <dxf>
      <font>
        <sz val="11"/>
        <color theme="1"/>
        <name val="Calibri"/>
        <family val="2"/>
        <charset val="238"/>
        <scheme val="minor"/>
      </font>
    </dxf>
  </rfmt>
  <rfmt sheetId="1" sqref="BM226" start="0" length="0">
    <dxf>
      <font>
        <sz val="11"/>
        <color theme="1"/>
        <name val="Calibri"/>
        <family val="2"/>
        <charset val="238"/>
        <scheme val="minor"/>
      </font>
    </dxf>
  </rfmt>
  <rfmt sheetId="1" sqref="BN226" start="0" length="0">
    <dxf>
      <font>
        <sz val="11"/>
        <color theme="1"/>
        <name val="Calibri"/>
        <family val="2"/>
        <charset val="238"/>
        <scheme val="minor"/>
      </font>
    </dxf>
  </rfmt>
  <rfmt sheetId="1" sqref="BO226" start="0" length="0">
    <dxf>
      <font>
        <sz val="11"/>
        <color theme="1"/>
        <name val="Calibri"/>
        <family val="2"/>
        <charset val="238"/>
        <scheme val="minor"/>
      </font>
    </dxf>
  </rfmt>
  <rfmt sheetId="1" sqref="BP226" start="0" length="0">
    <dxf>
      <font>
        <sz val="11"/>
        <color theme="1"/>
        <name val="Calibri"/>
        <family val="2"/>
        <charset val="238"/>
        <scheme val="minor"/>
      </font>
    </dxf>
  </rfmt>
  <rfmt sheetId="1" sqref="BQ226" start="0" length="0">
    <dxf>
      <font>
        <sz val="11"/>
        <color theme="1"/>
        <name val="Calibri"/>
        <family val="2"/>
        <charset val="238"/>
        <scheme val="minor"/>
      </font>
    </dxf>
  </rfmt>
  <rfmt sheetId="1" sqref="BR226" start="0" length="0">
    <dxf>
      <font>
        <sz val="11"/>
        <color theme="1"/>
        <name val="Calibri"/>
        <family val="2"/>
        <charset val="238"/>
        <scheme val="minor"/>
      </font>
    </dxf>
  </rfmt>
  <rfmt sheetId="1" sqref="BS226" start="0" length="0">
    <dxf>
      <font>
        <sz val="11"/>
        <color theme="1"/>
        <name val="Calibri"/>
        <family val="2"/>
        <charset val="238"/>
        <scheme val="minor"/>
      </font>
    </dxf>
  </rfmt>
  <rfmt sheetId="1" sqref="BT226" start="0" length="0">
    <dxf>
      <font>
        <sz val="11"/>
        <color theme="1"/>
        <name val="Calibri"/>
        <family val="2"/>
        <charset val="238"/>
        <scheme val="minor"/>
      </font>
    </dxf>
  </rfmt>
  <rfmt sheetId="1" sqref="BU226" start="0" length="0">
    <dxf>
      <font>
        <sz val="11"/>
        <color theme="1"/>
        <name val="Calibri"/>
        <family val="2"/>
        <charset val="238"/>
        <scheme val="minor"/>
      </font>
    </dxf>
  </rfmt>
  <rfmt sheetId="1" sqref="BV226" start="0" length="0">
    <dxf>
      <font>
        <sz val="11"/>
        <color theme="1"/>
        <name val="Calibri"/>
        <family val="2"/>
        <charset val="238"/>
        <scheme val="minor"/>
      </font>
    </dxf>
  </rfmt>
  <rfmt sheetId="1" sqref="BW226" start="0" length="0">
    <dxf>
      <font>
        <sz val="11"/>
        <color theme="1"/>
        <name val="Calibri"/>
        <family val="2"/>
        <charset val="238"/>
        <scheme val="minor"/>
      </font>
    </dxf>
  </rfmt>
  <rfmt sheetId="1" sqref="BX226" start="0" length="0">
    <dxf>
      <font>
        <sz val="11"/>
        <color theme="1"/>
        <name val="Calibri"/>
        <family val="2"/>
        <charset val="238"/>
        <scheme val="minor"/>
      </font>
    </dxf>
  </rfmt>
  <rfmt sheetId="1" sqref="BY226" start="0" length="0">
    <dxf>
      <font>
        <sz val="11"/>
        <color theme="1"/>
        <name val="Calibri"/>
        <family val="2"/>
        <charset val="238"/>
        <scheme val="minor"/>
      </font>
    </dxf>
  </rfmt>
  <rfmt sheetId="1" sqref="BZ226" start="0" length="0">
    <dxf>
      <font>
        <sz val="11"/>
        <color theme="1"/>
        <name val="Calibri"/>
        <family val="2"/>
        <charset val="238"/>
        <scheme val="minor"/>
      </font>
    </dxf>
  </rfmt>
  <rfmt sheetId="1" sqref="CA226" start="0" length="0">
    <dxf>
      <font>
        <sz val="11"/>
        <color theme="1"/>
        <name val="Calibri"/>
        <family val="2"/>
        <charset val="238"/>
        <scheme val="minor"/>
      </font>
    </dxf>
  </rfmt>
  <rfmt sheetId="1" sqref="CB226" start="0" length="0">
    <dxf>
      <font>
        <sz val="11"/>
        <color theme="1"/>
        <name val="Calibri"/>
        <family val="2"/>
        <charset val="238"/>
        <scheme val="minor"/>
      </font>
    </dxf>
  </rfmt>
  <rfmt sheetId="1" sqref="CC226" start="0" length="0">
    <dxf>
      <font>
        <sz val="11"/>
        <color theme="1"/>
        <name val="Calibri"/>
        <family val="2"/>
        <charset val="238"/>
        <scheme val="minor"/>
      </font>
    </dxf>
  </rfmt>
  <rfmt sheetId="1" sqref="CD226" start="0" length="0">
    <dxf>
      <font>
        <sz val="11"/>
        <color theme="1"/>
        <name val="Calibri"/>
        <family val="2"/>
        <charset val="238"/>
        <scheme val="minor"/>
      </font>
    </dxf>
  </rfmt>
  <rfmt sheetId="1" sqref="CE226" start="0" length="0">
    <dxf>
      <font>
        <sz val="11"/>
        <color theme="1"/>
        <name val="Calibri"/>
        <family val="2"/>
        <charset val="238"/>
        <scheme val="minor"/>
      </font>
    </dxf>
  </rfmt>
  <rfmt sheetId="1" sqref="CF226" start="0" length="0">
    <dxf>
      <font>
        <sz val="11"/>
        <color theme="1"/>
        <name val="Calibri"/>
        <family val="2"/>
        <charset val="238"/>
        <scheme val="minor"/>
      </font>
    </dxf>
  </rfmt>
  <rfmt sheetId="1" sqref="CG226" start="0" length="0">
    <dxf>
      <font>
        <sz val="11"/>
        <color theme="1"/>
        <name val="Calibri"/>
        <family val="2"/>
        <charset val="238"/>
        <scheme val="minor"/>
      </font>
    </dxf>
  </rfmt>
  <rfmt sheetId="1" sqref="CH226" start="0" length="0">
    <dxf>
      <font>
        <sz val="11"/>
        <color theme="1"/>
        <name val="Calibri"/>
        <family val="2"/>
        <charset val="238"/>
        <scheme val="minor"/>
      </font>
    </dxf>
  </rfmt>
  <rfmt sheetId="1" sqref="CI226" start="0" length="0">
    <dxf>
      <font>
        <sz val="11"/>
        <color theme="1"/>
        <name val="Calibri"/>
        <family val="2"/>
        <charset val="238"/>
        <scheme val="minor"/>
      </font>
    </dxf>
  </rfmt>
  <rfmt sheetId="1" sqref="CJ226" start="0" length="0">
    <dxf>
      <font>
        <sz val="11"/>
        <color theme="1"/>
        <name val="Calibri"/>
        <family val="2"/>
        <charset val="238"/>
        <scheme val="minor"/>
      </font>
    </dxf>
  </rfmt>
  <rfmt sheetId="1" sqref="CK226" start="0" length="0">
    <dxf>
      <font>
        <sz val="11"/>
        <color theme="1"/>
        <name val="Calibri"/>
        <family val="2"/>
        <charset val="238"/>
        <scheme val="minor"/>
      </font>
    </dxf>
  </rfmt>
  <rfmt sheetId="1" sqref="CL226" start="0" length="0">
    <dxf>
      <font>
        <sz val="11"/>
        <color theme="1"/>
        <name val="Calibri"/>
        <family val="2"/>
        <charset val="238"/>
        <scheme val="minor"/>
      </font>
    </dxf>
  </rfmt>
  <rfmt sheetId="1" sqref="CM226" start="0" length="0">
    <dxf>
      <font>
        <sz val="11"/>
        <color theme="1"/>
        <name val="Calibri"/>
        <family val="2"/>
        <charset val="238"/>
        <scheme val="minor"/>
      </font>
    </dxf>
  </rfmt>
  <rfmt sheetId="1" sqref="CN226" start="0" length="0">
    <dxf>
      <font>
        <sz val="11"/>
        <color theme="1"/>
        <name val="Calibri"/>
        <family val="2"/>
        <charset val="238"/>
        <scheme val="minor"/>
      </font>
    </dxf>
  </rfmt>
  <rfmt sheetId="1" sqref="CO226" start="0" length="0">
    <dxf>
      <font>
        <sz val="11"/>
        <color theme="1"/>
        <name val="Calibri"/>
        <family val="2"/>
        <charset val="238"/>
        <scheme val="minor"/>
      </font>
    </dxf>
  </rfmt>
  <rfmt sheetId="1" sqref="CP226" start="0" length="0">
    <dxf>
      <font>
        <sz val="11"/>
        <color theme="1"/>
        <name val="Calibri"/>
        <family val="2"/>
        <charset val="238"/>
        <scheme val="minor"/>
      </font>
    </dxf>
  </rfmt>
  <rfmt sheetId="1" sqref="CQ226" start="0" length="0">
    <dxf>
      <font>
        <sz val="11"/>
        <color theme="1"/>
        <name val="Calibri"/>
        <family val="2"/>
        <charset val="238"/>
        <scheme val="minor"/>
      </font>
    </dxf>
  </rfmt>
  <rfmt sheetId="1" sqref="CR226" start="0" length="0">
    <dxf>
      <font>
        <sz val="11"/>
        <color theme="1"/>
        <name val="Calibri"/>
        <family val="2"/>
        <charset val="238"/>
        <scheme val="minor"/>
      </font>
    </dxf>
  </rfmt>
  <rfmt sheetId="1" sqref="CS226" start="0" length="0">
    <dxf>
      <font>
        <sz val="11"/>
        <color theme="1"/>
        <name val="Calibri"/>
        <family val="2"/>
        <charset val="238"/>
        <scheme val="minor"/>
      </font>
    </dxf>
  </rfmt>
  <rfmt sheetId="1" sqref="CT226" start="0" length="0">
    <dxf>
      <font>
        <sz val="11"/>
        <color theme="1"/>
        <name val="Calibri"/>
        <family val="2"/>
        <charset val="238"/>
        <scheme val="minor"/>
      </font>
    </dxf>
  </rfmt>
  <rfmt sheetId="1" sqref="CU226" start="0" length="0">
    <dxf>
      <font>
        <sz val="11"/>
        <color theme="1"/>
        <name val="Calibri"/>
        <family val="2"/>
        <charset val="238"/>
        <scheme val="minor"/>
      </font>
    </dxf>
  </rfmt>
  <rfmt sheetId="1" sqref="CV226" start="0" length="0">
    <dxf>
      <font>
        <sz val="11"/>
        <color theme="1"/>
        <name val="Calibri"/>
        <family val="2"/>
        <charset val="238"/>
        <scheme val="minor"/>
      </font>
    </dxf>
  </rfmt>
  <rfmt sheetId="1" sqref="CW226" start="0" length="0">
    <dxf>
      <font>
        <sz val="11"/>
        <color theme="1"/>
        <name val="Calibri"/>
        <family val="2"/>
        <charset val="238"/>
        <scheme val="minor"/>
      </font>
    </dxf>
  </rfmt>
  <rfmt sheetId="1" sqref="CX226" start="0" length="0">
    <dxf>
      <font>
        <sz val="11"/>
        <color theme="1"/>
        <name val="Calibri"/>
        <family val="2"/>
        <charset val="238"/>
        <scheme val="minor"/>
      </font>
    </dxf>
  </rfmt>
  <rfmt sheetId="1" sqref="CY226" start="0" length="0">
    <dxf>
      <font>
        <sz val="11"/>
        <color theme="1"/>
        <name val="Calibri"/>
        <family val="2"/>
        <charset val="238"/>
        <scheme val="minor"/>
      </font>
    </dxf>
  </rfmt>
  <rfmt sheetId="1" sqref="CZ226" start="0" length="0">
    <dxf>
      <font>
        <sz val="11"/>
        <color theme="1"/>
        <name val="Calibri"/>
        <family val="2"/>
        <charset val="238"/>
        <scheme val="minor"/>
      </font>
    </dxf>
  </rfmt>
  <rfmt sheetId="1" sqref="DA226" start="0" length="0">
    <dxf>
      <font>
        <sz val="11"/>
        <color theme="1"/>
        <name val="Calibri"/>
        <family val="2"/>
        <charset val="238"/>
        <scheme val="minor"/>
      </font>
    </dxf>
  </rfmt>
  <rfmt sheetId="1" sqref="DB226" start="0" length="0">
    <dxf>
      <font>
        <sz val="11"/>
        <color theme="1"/>
        <name val="Calibri"/>
        <family val="2"/>
        <charset val="238"/>
        <scheme val="minor"/>
      </font>
    </dxf>
  </rfmt>
  <rfmt sheetId="1" sqref="DC226" start="0" length="0">
    <dxf>
      <font>
        <sz val="11"/>
        <color theme="1"/>
        <name val="Calibri"/>
        <family val="2"/>
        <charset val="238"/>
        <scheme val="minor"/>
      </font>
    </dxf>
  </rfmt>
  <rfmt sheetId="1" sqref="DD226" start="0" length="0">
    <dxf>
      <font>
        <sz val="11"/>
        <color theme="1"/>
        <name val="Calibri"/>
        <family val="2"/>
        <charset val="238"/>
        <scheme val="minor"/>
      </font>
    </dxf>
  </rfmt>
  <rfmt sheetId="1" sqref="DE226" start="0" length="0">
    <dxf>
      <font>
        <sz val="11"/>
        <color theme="1"/>
        <name val="Calibri"/>
        <family val="2"/>
        <charset val="238"/>
        <scheme val="minor"/>
      </font>
    </dxf>
  </rfmt>
  <rfmt sheetId="1" sqref="DF226" start="0" length="0">
    <dxf>
      <font>
        <sz val="11"/>
        <color theme="1"/>
        <name val="Calibri"/>
        <family val="2"/>
        <charset val="238"/>
        <scheme val="minor"/>
      </font>
    </dxf>
  </rfmt>
  <rfmt sheetId="1" sqref="DG226" start="0" length="0">
    <dxf>
      <font>
        <sz val="11"/>
        <color theme="1"/>
        <name val="Calibri"/>
        <family val="2"/>
        <charset val="238"/>
        <scheme val="minor"/>
      </font>
    </dxf>
  </rfmt>
  <rfmt sheetId="1" sqref="A226:XFD226" start="0" length="0">
    <dxf>
      <font>
        <sz val="11"/>
        <color theme="1"/>
        <name val="Calibri"/>
        <family val="2"/>
        <charset val="238"/>
        <scheme val="minor"/>
      </font>
    </dxf>
  </rfmt>
  <rcc rId="4876" sId="1" odxf="1" dxf="1">
    <oc r="A227">
      <v>3</v>
    </oc>
    <nc r="A227">
      <v>5</v>
    </nc>
    <ndxf>
      <font>
        <b val="0"/>
        <sz val="12"/>
        <color auto="1"/>
      </font>
    </ndxf>
  </rcc>
  <rfmt sheetId="1" sqref="B227" start="0" length="0">
    <dxf>
      <font>
        <b val="0"/>
        <sz val="12"/>
        <color auto="1"/>
      </font>
    </dxf>
  </rfmt>
  <rfmt sheetId="1" sqref="C227" start="0" length="0">
    <dxf>
      <font>
        <b val="0"/>
        <sz val="12"/>
        <color auto="1"/>
      </font>
    </dxf>
  </rfmt>
  <rfmt sheetId="1" sqref="D227" start="0" length="0">
    <dxf>
      <font>
        <b val="0"/>
        <sz val="12"/>
        <color auto="1"/>
      </font>
    </dxf>
  </rfmt>
  <rfmt sheetId="1" sqref="E227" start="0" length="0">
    <dxf>
      <font>
        <b val="0"/>
        <sz val="12"/>
        <color auto="1"/>
      </font>
      <fill>
        <patternFill patternType="solid">
          <bgColor theme="0"/>
        </patternFill>
      </fill>
      <alignment horizontal="left"/>
    </dxf>
  </rfmt>
  <rfmt sheetId="1" sqref="F227" start="0" length="0">
    <dxf>
      <font>
        <b val="0"/>
        <sz val="12"/>
        <color auto="1"/>
      </font>
      <alignment horizontal="left"/>
    </dxf>
  </rfmt>
  <rfmt sheetId="1" sqref="G227" start="0" length="0">
    <dxf>
      <font>
        <b val="0"/>
        <sz val="12"/>
        <color auto="1"/>
      </font>
    </dxf>
  </rfmt>
  <rfmt sheetId="1" sqref="H227" start="0" length="0">
    <dxf>
      <font>
        <b val="0"/>
        <sz val="12"/>
        <color auto="1"/>
      </font>
    </dxf>
  </rfmt>
  <rfmt sheetId="1" sqref="I227" start="0" length="0">
    <dxf>
      <font>
        <b val="0"/>
        <sz val="12"/>
        <color auto="1"/>
      </font>
    </dxf>
  </rfmt>
  <rfmt sheetId="1" sqref="J227" start="0" length="0">
    <dxf>
      <font>
        <b val="0"/>
        <sz val="12"/>
        <color auto="1"/>
      </font>
      <alignment horizontal="left"/>
    </dxf>
  </rfmt>
  <rfmt sheetId="1" sqref="K227" start="0" length="0">
    <dxf>
      <font>
        <sz val="12"/>
        <color auto="1"/>
      </font>
    </dxf>
  </rfmt>
  <rfmt sheetId="1" sqref="L227" start="0" length="0">
    <dxf>
      <font>
        <b val="0"/>
        <sz val="12"/>
        <color auto="1"/>
      </font>
      <numFmt numFmtId="19" formatCode="dd/mm/yyyy"/>
    </dxf>
  </rfmt>
  <rcc rId="4877" sId="1" odxf="1" dxf="1">
    <oc r="M227">
      <f>S227/AE227*100</f>
    </oc>
    <nc r="M227">
      <f>S227/AE227*100</f>
    </nc>
    <odxf>
      <font>
        <sz val="12"/>
        <color auto="1"/>
      </font>
    </odxf>
    <ndxf>
      <font>
        <sz val="12"/>
        <color auto="1"/>
      </font>
    </ndxf>
  </rcc>
  <rfmt sheetId="1" sqref="N227" start="0" length="0">
    <dxf>
      <font>
        <b val="0"/>
        <sz val="12"/>
        <color auto="1"/>
      </font>
    </dxf>
  </rfmt>
  <rfmt sheetId="1" sqref="O227" start="0" length="0">
    <dxf>
      <font>
        <b val="0"/>
        <sz val="12"/>
        <color auto="1"/>
      </font>
    </dxf>
  </rfmt>
  <rfmt sheetId="1" sqref="P227" start="0" length="0">
    <dxf>
      <font>
        <b val="0"/>
        <sz val="12"/>
        <color auto="1"/>
      </font>
      <fill>
        <patternFill patternType="solid">
          <bgColor theme="0"/>
        </patternFill>
      </fill>
    </dxf>
  </rfmt>
  <rfmt sheetId="1" sqref="Q227" start="0" length="0">
    <dxf>
      <font>
        <b val="0"/>
        <sz val="12"/>
        <color auto="1"/>
      </font>
    </dxf>
  </rfmt>
  <rfmt sheetId="1" sqref="R227" start="0" length="0">
    <dxf>
      <font>
        <b val="0"/>
        <sz val="12"/>
        <color auto="1"/>
      </font>
      <fill>
        <patternFill patternType="solid">
          <bgColor theme="0"/>
        </patternFill>
      </fill>
    </dxf>
  </rfmt>
  <rcc rId="4878" sId="1" odxf="1" dxf="1">
    <oc r="S227">
      <f>T227+U227</f>
    </oc>
    <nc r="S227">
      <f>T227+U227</f>
    </nc>
    <odxf>
      <numFmt numFmtId="4" formatCode="#,##0.00"/>
    </odxf>
    <ndxf>
      <numFmt numFmtId="165" formatCode="#,##0.00_ ;\-#,##0.00\ "/>
    </ndxf>
  </rcc>
  <rfmt sheetId="1" sqref="T227" start="0" length="0">
    <dxf>
      <font>
        <b val="0"/>
        <sz val="12"/>
        <color auto="1"/>
      </font>
      <numFmt numFmtId="4" formatCode="#,##0.00"/>
    </dxf>
  </rfmt>
  <rfmt sheetId="1" sqref="U227" start="0" length="0">
    <dxf>
      <font>
        <b val="0"/>
        <sz val="12"/>
        <color auto="1"/>
      </font>
    </dxf>
  </rfmt>
  <rcc rId="4879" sId="1">
    <oc r="V227">
      <f>W227+X227</f>
    </oc>
    <nc r="V227">
      <f>W227+X227</f>
    </nc>
  </rcc>
  <rfmt sheetId="1" sqref="W227" start="0" length="0">
    <dxf>
      <font>
        <b val="0"/>
        <sz val="12"/>
        <color auto="1"/>
      </font>
      <numFmt numFmtId="4" formatCode="#,##0.00"/>
    </dxf>
  </rfmt>
  <rfmt sheetId="1" sqref="X227" start="0" length="0">
    <dxf>
      <font>
        <b val="0"/>
        <sz val="12"/>
        <color auto="1"/>
      </font>
    </dxf>
  </rfmt>
  <rfmt sheetId="1" s="1" sqref="Y227" start="0" length="0">
    <dxf>
      <font>
        <b val="0"/>
        <sz val="12"/>
        <color auto="1"/>
        <name val="Calibri"/>
        <family val="2"/>
        <charset val="238"/>
        <scheme val="minor"/>
      </font>
      <numFmt numFmtId="165" formatCode="#,##0.00_ ;\-#,##0.00\ "/>
    </dxf>
  </rfmt>
  <rfmt sheetId="1" sqref="Z227" start="0" length="0">
    <dxf>
      <font>
        <b val="0"/>
        <sz val="12"/>
        <color auto="1"/>
      </font>
    </dxf>
  </rfmt>
  <rfmt sheetId="1" sqref="AA227" start="0" length="0">
    <dxf>
      <font>
        <b val="0"/>
        <sz val="12"/>
        <color auto="1"/>
      </font>
    </dxf>
  </rfmt>
  <rcc rId="4880" sId="1" odxf="1" dxf="1">
    <oc r="AB227">
      <f>AC227+AD227</f>
    </oc>
    <nc r="AB227">
      <f>AC227+AD227</f>
    </nc>
    <odxf>
      <font>
        <sz val="12"/>
        <color auto="1"/>
      </font>
    </odxf>
    <ndxf>
      <font>
        <sz val="12"/>
        <color auto="1"/>
      </font>
    </ndxf>
  </rcc>
  <rfmt sheetId="1" sqref="AC227" start="0" length="0">
    <dxf>
      <font>
        <b val="0"/>
        <sz val="12"/>
        <color auto="1"/>
      </font>
    </dxf>
  </rfmt>
  <rfmt sheetId="1" sqref="AD227" start="0" length="0">
    <dxf>
      <font>
        <b val="0"/>
        <sz val="12"/>
        <color auto="1"/>
      </font>
    </dxf>
  </rfmt>
  <rcc rId="4881" sId="1" odxf="1" dxf="1">
    <oc r="AE227">
      <f>S227+V227+Y227+AB227</f>
    </oc>
    <nc r="AE227">
      <f>S227+V227+Y227+AB227</f>
    </nc>
    <odxf>
      <font>
        <sz val="12"/>
        <color auto="1"/>
      </font>
    </odxf>
    <ndxf>
      <font>
        <sz val="12"/>
        <color auto="1"/>
      </font>
    </ndxf>
  </rcc>
  <rfmt sheetId="1" sqref="AF227" start="0" length="0">
    <dxf>
      <font>
        <b val="0"/>
        <sz val="12"/>
        <color auto="1"/>
      </font>
    </dxf>
  </rfmt>
  <rcc rId="4882" sId="1" odxf="1" dxf="1">
    <oc r="AG227">
      <f>AE227+AF227</f>
    </oc>
    <nc r="AG227">
      <f>AE227+AF227</f>
    </nc>
    <odxf>
      <font>
        <sz val="12"/>
        <color auto="1"/>
      </font>
    </odxf>
    <ndxf>
      <font>
        <sz val="12"/>
        <color auto="1"/>
      </font>
    </ndxf>
  </rcc>
  <rfmt sheetId="1" sqref="AI227" start="0" length="0">
    <dxf>
      <font>
        <b val="0"/>
        <sz val="12"/>
        <color auto="1"/>
      </font>
    </dxf>
  </rfmt>
  <rfmt sheetId="1" sqref="AJ227" start="0" length="0">
    <dxf>
      <font>
        <b val="0"/>
        <sz val="12"/>
        <color auto="1"/>
      </font>
      <numFmt numFmtId="4" formatCode="#,##0.00"/>
      <border outline="0">
        <top style="thin">
          <color indexed="64"/>
        </top>
      </border>
    </dxf>
  </rfmt>
  <rfmt sheetId="1" sqref="AK227" start="0" length="0">
    <dxf>
      <font>
        <b val="0"/>
        <sz val="12"/>
        <color auto="1"/>
      </font>
      <numFmt numFmtId="4" formatCode="#,##0.00"/>
    </dxf>
  </rfmt>
  <rfmt sheetId="1" sqref="AL227" start="0" length="0">
    <dxf>
      <font>
        <sz val="12"/>
      </font>
    </dxf>
  </rfmt>
  <rfmt sheetId="1" sqref="AM227" start="0" length="0">
    <dxf>
      <font>
        <sz val="11"/>
        <color theme="1"/>
        <name val="Calibri"/>
        <family val="2"/>
        <charset val="238"/>
        <scheme val="minor"/>
      </font>
    </dxf>
  </rfmt>
  <rfmt sheetId="1" sqref="AN227" start="0" length="0">
    <dxf>
      <font>
        <sz val="11"/>
        <color theme="1"/>
        <name val="Calibri"/>
        <family val="2"/>
        <charset val="238"/>
        <scheme val="minor"/>
      </font>
    </dxf>
  </rfmt>
  <rfmt sheetId="1" sqref="AO227" start="0" length="0">
    <dxf>
      <font>
        <sz val="11"/>
        <color theme="1"/>
        <name val="Calibri"/>
        <family val="2"/>
        <charset val="238"/>
        <scheme val="minor"/>
      </font>
    </dxf>
  </rfmt>
  <rfmt sheetId="1" sqref="AP227" start="0" length="0">
    <dxf>
      <font>
        <sz val="11"/>
        <color theme="1"/>
        <name val="Calibri"/>
        <family val="2"/>
        <charset val="238"/>
        <scheme val="minor"/>
      </font>
    </dxf>
  </rfmt>
  <rfmt sheetId="1" sqref="AQ227" start="0" length="0">
    <dxf>
      <font>
        <sz val="11"/>
        <color theme="1"/>
        <name val="Calibri"/>
        <family val="2"/>
        <charset val="238"/>
        <scheme val="minor"/>
      </font>
    </dxf>
  </rfmt>
  <rfmt sheetId="1" sqref="AR227" start="0" length="0">
    <dxf>
      <font>
        <sz val="11"/>
        <color theme="1"/>
        <name val="Calibri"/>
        <family val="2"/>
        <charset val="238"/>
        <scheme val="minor"/>
      </font>
    </dxf>
  </rfmt>
  <rfmt sheetId="1" sqref="AS227" start="0" length="0">
    <dxf>
      <font>
        <sz val="11"/>
        <color theme="1"/>
        <name val="Calibri"/>
        <family val="2"/>
        <charset val="238"/>
        <scheme val="minor"/>
      </font>
    </dxf>
  </rfmt>
  <rfmt sheetId="1" sqref="AT227" start="0" length="0">
    <dxf>
      <font>
        <sz val="11"/>
        <color theme="1"/>
        <name val="Calibri"/>
        <family val="2"/>
        <charset val="238"/>
        <scheme val="minor"/>
      </font>
    </dxf>
  </rfmt>
  <rfmt sheetId="1" sqref="AU227" start="0" length="0">
    <dxf>
      <font>
        <sz val="11"/>
        <color theme="1"/>
        <name val="Calibri"/>
        <family val="2"/>
        <charset val="238"/>
        <scheme val="minor"/>
      </font>
    </dxf>
  </rfmt>
  <rfmt sheetId="1" sqref="AV227" start="0" length="0">
    <dxf>
      <font>
        <sz val="11"/>
        <color theme="1"/>
        <name val="Calibri"/>
        <family val="2"/>
        <charset val="238"/>
        <scheme val="minor"/>
      </font>
    </dxf>
  </rfmt>
  <rfmt sheetId="1" sqref="AW227" start="0" length="0">
    <dxf>
      <font>
        <sz val="11"/>
        <color theme="1"/>
        <name val="Calibri"/>
        <family val="2"/>
        <charset val="238"/>
        <scheme val="minor"/>
      </font>
    </dxf>
  </rfmt>
  <rfmt sheetId="1" sqref="AX227" start="0" length="0">
    <dxf>
      <font>
        <sz val="11"/>
        <color theme="1"/>
        <name val="Calibri"/>
        <family val="2"/>
        <charset val="238"/>
        <scheme val="minor"/>
      </font>
    </dxf>
  </rfmt>
  <rfmt sheetId="1" sqref="AY227" start="0" length="0">
    <dxf>
      <font>
        <sz val="11"/>
        <color theme="1"/>
        <name val="Calibri"/>
        <family val="2"/>
        <charset val="238"/>
        <scheme val="minor"/>
      </font>
    </dxf>
  </rfmt>
  <rfmt sheetId="1" sqref="AZ227" start="0" length="0">
    <dxf>
      <font>
        <sz val="11"/>
        <color theme="1"/>
        <name val="Calibri"/>
        <family val="2"/>
        <charset val="238"/>
        <scheme val="minor"/>
      </font>
    </dxf>
  </rfmt>
  <rfmt sheetId="1" sqref="BA227" start="0" length="0">
    <dxf>
      <font>
        <sz val="11"/>
        <color theme="1"/>
        <name val="Calibri"/>
        <family val="2"/>
        <charset val="238"/>
        <scheme val="minor"/>
      </font>
    </dxf>
  </rfmt>
  <rfmt sheetId="1" sqref="BB227" start="0" length="0">
    <dxf>
      <font>
        <sz val="11"/>
        <color theme="1"/>
        <name val="Calibri"/>
        <family val="2"/>
        <charset val="238"/>
        <scheme val="minor"/>
      </font>
    </dxf>
  </rfmt>
  <rfmt sheetId="1" sqref="BC227" start="0" length="0">
    <dxf>
      <font>
        <sz val="11"/>
        <color theme="1"/>
        <name val="Calibri"/>
        <family val="2"/>
        <charset val="238"/>
        <scheme val="minor"/>
      </font>
    </dxf>
  </rfmt>
  <rfmt sheetId="1" sqref="BD227" start="0" length="0">
    <dxf>
      <font>
        <sz val="11"/>
        <color theme="1"/>
        <name val="Calibri"/>
        <family val="2"/>
        <charset val="238"/>
        <scheme val="minor"/>
      </font>
    </dxf>
  </rfmt>
  <rfmt sheetId="1" sqref="BE227" start="0" length="0">
    <dxf>
      <font>
        <sz val="11"/>
        <color theme="1"/>
        <name val="Calibri"/>
        <family val="2"/>
        <charset val="238"/>
        <scheme val="minor"/>
      </font>
    </dxf>
  </rfmt>
  <rfmt sheetId="1" sqref="BF227" start="0" length="0">
    <dxf>
      <font>
        <sz val="11"/>
        <color theme="1"/>
        <name val="Calibri"/>
        <family val="2"/>
        <charset val="238"/>
        <scheme val="minor"/>
      </font>
    </dxf>
  </rfmt>
  <rfmt sheetId="1" sqref="BG227" start="0" length="0">
    <dxf>
      <font>
        <sz val="11"/>
        <color theme="1"/>
        <name val="Calibri"/>
        <family val="2"/>
        <charset val="238"/>
        <scheme val="minor"/>
      </font>
    </dxf>
  </rfmt>
  <rfmt sheetId="1" sqref="BH227" start="0" length="0">
    <dxf>
      <font>
        <sz val="11"/>
        <color theme="1"/>
        <name val="Calibri"/>
        <family val="2"/>
        <charset val="238"/>
        <scheme val="minor"/>
      </font>
    </dxf>
  </rfmt>
  <rfmt sheetId="1" sqref="BI227" start="0" length="0">
    <dxf>
      <font>
        <sz val="11"/>
        <color theme="1"/>
        <name val="Calibri"/>
        <family val="2"/>
        <charset val="238"/>
        <scheme val="minor"/>
      </font>
    </dxf>
  </rfmt>
  <rfmt sheetId="1" sqref="BJ227" start="0" length="0">
    <dxf>
      <font>
        <sz val="11"/>
        <color theme="1"/>
        <name val="Calibri"/>
        <family val="2"/>
        <charset val="238"/>
        <scheme val="minor"/>
      </font>
    </dxf>
  </rfmt>
  <rfmt sheetId="1" sqref="BK227" start="0" length="0">
    <dxf>
      <font>
        <sz val="11"/>
        <color theme="1"/>
        <name val="Calibri"/>
        <family val="2"/>
        <charset val="238"/>
        <scheme val="minor"/>
      </font>
    </dxf>
  </rfmt>
  <rfmt sheetId="1" sqref="BL227" start="0" length="0">
    <dxf>
      <font>
        <sz val="11"/>
        <color theme="1"/>
        <name val="Calibri"/>
        <family val="2"/>
        <charset val="238"/>
        <scheme val="minor"/>
      </font>
    </dxf>
  </rfmt>
  <rfmt sheetId="1" sqref="BM227" start="0" length="0">
    <dxf>
      <font>
        <sz val="11"/>
        <color theme="1"/>
        <name val="Calibri"/>
        <family val="2"/>
        <charset val="238"/>
        <scheme val="minor"/>
      </font>
    </dxf>
  </rfmt>
  <rfmt sheetId="1" sqref="BN227" start="0" length="0">
    <dxf>
      <font>
        <sz val="11"/>
        <color theme="1"/>
        <name val="Calibri"/>
        <family val="2"/>
        <charset val="238"/>
        <scheme val="minor"/>
      </font>
    </dxf>
  </rfmt>
  <rfmt sheetId="1" sqref="BO227" start="0" length="0">
    <dxf>
      <font>
        <sz val="11"/>
        <color theme="1"/>
        <name val="Calibri"/>
        <family val="2"/>
        <charset val="238"/>
        <scheme val="minor"/>
      </font>
    </dxf>
  </rfmt>
  <rfmt sheetId="1" sqref="BP227" start="0" length="0">
    <dxf>
      <font>
        <sz val="11"/>
        <color theme="1"/>
        <name val="Calibri"/>
        <family val="2"/>
        <charset val="238"/>
        <scheme val="minor"/>
      </font>
    </dxf>
  </rfmt>
  <rfmt sheetId="1" sqref="BQ227" start="0" length="0">
    <dxf>
      <font>
        <sz val="11"/>
        <color theme="1"/>
        <name val="Calibri"/>
        <family val="2"/>
        <charset val="238"/>
        <scheme val="minor"/>
      </font>
    </dxf>
  </rfmt>
  <rfmt sheetId="1" sqref="BR227" start="0" length="0">
    <dxf>
      <font>
        <sz val="11"/>
        <color theme="1"/>
        <name val="Calibri"/>
        <family val="2"/>
        <charset val="238"/>
        <scheme val="minor"/>
      </font>
    </dxf>
  </rfmt>
  <rfmt sheetId="1" sqref="BS227" start="0" length="0">
    <dxf>
      <font>
        <sz val="11"/>
        <color theme="1"/>
        <name val="Calibri"/>
        <family val="2"/>
        <charset val="238"/>
        <scheme val="minor"/>
      </font>
    </dxf>
  </rfmt>
  <rfmt sheetId="1" sqref="BT227" start="0" length="0">
    <dxf>
      <font>
        <sz val="11"/>
        <color theme="1"/>
        <name val="Calibri"/>
        <family val="2"/>
        <charset val="238"/>
        <scheme val="minor"/>
      </font>
    </dxf>
  </rfmt>
  <rfmt sheetId="1" sqref="BU227" start="0" length="0">
    <dxf>
      <font>
        <sz val="11"/>
        <color theme="1"/>
        <name val="Calibri"/>
        <family val="2"/>
        <charset val="238"/>
        <scheme val="minor"/>
      </font>
    </dxf>
  </rfmt>
  <rfmt sheetId="1" sqref="BV227" start="0" length="0">
    <dxf>
      <font>
        <sz val="11"/>
        <color theme="1"/>
        <name val="Calibri"/>
        <family val="2"/>
        <charset val="238"/>
        <scheme val="minor"/>
      </font>
    </dxf>
  </rfmt>
  <rfmt sheetId="1" sqref="BW227" start="0" length="0">
    <dxf>
      <font>
        <sz val="11"/>
        <color theme="1"/>
        <name val="Calibri"/>
        <family val="2"/>
        <charset val="238"/>
        <scheme val="minor"/>
      </font>
    </dxf>
  </rfmt>
  <rfmt sheetId="1" sqref="BX227" start="0" length="0">
    <dxf>
      <font>
        <sz val="11"/>
        <color theme="1"/>
        <name val="Calibri"/>
        <family val="2"/>
        <charset val="238"/>
        <scheme val="minor"/>
      </font>
    </dxf>
  </rfmt>
  <rfmt sheetId="1" sqref="BY227" start="0" length="0">
    <dxf>
      <font>
        <sz val="11"/>
        <color theme="1"/>
        <name val="Calibri"/>
        <family val="2"/>
        <charset val="238"/>
        <scheme val="minor"/>
      </font>
    </dxf>
  </rfmt>
  <rfmt sheetId="1" sqref="BZ227" start="0" length="0">
    <dxf>
      <font>
        <sz val="11"/>
        <color theme="1"/>
        <name val="Calibri"/>
        <family val="2"/>
        <charset val="238"/>
        <scheme val="minor"/>
      </font>
    </dxf>
  </rfmt>
  <rfmt sheetId="1" sqref="CA227" start="0" length="0">
    <dxf>
      <font>
        <sz val="11"/>
        <color theme="1"/>
        <name val="Calibri"/>
        <family val="2"/>
        <charset val="238"/>
        <scheme val="minor"/>
      </font>
    </dxf>
  </rfmt>
  <rfmt sheetId="1" sqref="CB227" start="0" length="0">
    <dxf>
      <font>
        <sz val="11"/>
        <color theme="1"/>
        <name val="Calibri"/>
        <family val="2"/>
        <charset val="238"/>
        <scheme val="minor"/>
      </font>
    </dxf>
  </rfmt>
  <rfmt sheetId="1" sqref="CC227" start="0" length="0">
    <dxf>
      <font>
        <sz val="11"/>
        <color theme="1"/>
        <name val="Calibri"/>
        <family val="2"/>
        <charset val="238"/>
        <scheme val="minor"/>
      </font>
    </dxf>
  </rfmt>
  <rfmt sheetId="1" sqref="CD227" start="0" length="0">
    <dxf>
      <font>
        <sz val="11"/>
        <color theme="1"/>
        <name val="Calibri"/>
        <family val="2"/>
        <charset val="238"/>
        <scheme val="minor"/>
      </font>
    </dxf>
  </rfmt>
  <rfmt sheetId="1" sqref="CE227" start="0" length="0">
    <dxf>
      <font>
        <sz val="11"/>
        <color theme="1"/>
        <name val="Calibri"/>
        <family val="2"/>
        <charset val="238"/>
        <scheme val="minor"/>
      </font>
    </dxf>
  </rfmt>
  <rfmt sheetId="1" sqref="CF227" start="0" length="0">
    <dxf>
      <font>
        <sz val="11"/>
        <color theme="1"/>
        <name val="Calibri"/>
        <family val="2"/>
        <charset val="238"/>
        <scheme val="minor"/>
      </font>
    </dxf>
  </rfmt>
  <rfmt sheetId="1" sqref="CG227" start="0" length="0">
    <dxf>
      <font>
        <sz val="11"/>
        <color theme="1"/>
        <name val="Calibri"/>
        <family val="2"/>
        <charset val="238"/>
        <scheme val="minor"/>
      </font>
    </dxf>
  </rfmt>
  <rfmt sheetId="1" sqref="CH227" start="0" length="0">
    <dxf>
      <font>
        <sz val="11"/>
        <color theme="1"/>
        <name val="Calibri"/>
        <family val="2"/>
        <charset val="238"/>
        <scheme val="minor"/>
      </font>
    </dxf>
  </rfmt>
  <rfmt sheetId="1" sqref="CI227" start="0" length="0">
    <dxf>
      <font>
        <sz val="11"/>
        <color theme="1"/>
        <name val="Calibri"/>
        <family val="2"/>
        <charset val="238"/>
        <scheme val="minor"/>
      </font>
    </dxf>
  </rfmt>
  <rfmt sheetId="1" sqref="CJ227" start="0" length="0">
    <dxf>
      <font>
        <sz val="11"/>
        <color theme="1"/>
        <name val="Calibri"/>
        <family val="2"/>
        <charset val="238"/>
        <scheme val="minor"/>
      </font>
    </dxf>
  </rfmt>
  <rfmt sheetId="1" sqref="CK227" start="0" length="0">
    <dxf>
      <font>
        <sz val="11"/>
        <color theme="1"/>
        <name val="Calibri"/>
        <family val="2"/>
        <charset val="238"/>
        <scheme val="minor"/>
      </font>
    </dxf>
  </rfmt>
  <rfmt sheetId="1" sqref="CL227" start="0" length="0">
    <dxf>
      <font>
        <sz val="11"/>
        <color theme="1"/>
        <name val="Calibri"/>
        <family val="2"/>
        <charset val="238"/>
        <scheme val="minor"/>
      </font>
    </dxf>
  </rfmt>
  <rfmt sheetId="1" sqref="CM227" start="0" length="0">
    <dxf>
      <font>
        <sz val="11"/>
        <color theme="1"/>
        <name val="Calibri"/>
        <family val="2"/>
        <charset val="238"/>
        <scheme val="minor"/>
      </font>
    </dxf>
  </rfmt>
  <rfmt sheetId="1" sqref="CN227" start="0" length="0">
    <dxf>
      <font>
        <sz val="11"/>
        <color theme="1"/>
        <name val="Calibri"/>
        <family val="2"/>
        <charset val="238"/>
        <scheme val="minor"/>
      </font>
    </dxf>
  </rfmt>
  <rfmt sheetId="1" sqref="CO227" start="0" length="0">
    <dxf>
      <font>
        <sz val="11"/>
        <color theme="1"/>
        <name val="Calibri"/>
        <family val="2"/>
        <charset val="238"/>
        <scheme val="minor"/>
      </font>
    </dxf>
  </rfmt>
  <rfmt sheetId="1" sqref="CP227" start="0" length="0">
    <dxf>
      <font>
        <sz val="11"/>
        <color theme="1"/>
        <name val="Calibri"/>
        <family val="2"/>
        <charset val="238"/>
        <scheme val="minor"/>
      </font>
    </dxf>
  </rfmt>
  <rfmt sheetId="1" sqref="CQ227" start="0" length="0">
    <dxf>
      <font>
        <sz val="11"/>
        <color theme="1"/>
        <name val="Calibri"/>
        <family val="2"/>
        <charset val="238"/>
        <scheme val="minor"/>
      </font>
    </dxf>
  </rfmt>
  <rfmt sheetId="1" sqref="CR227" start="0" length="0">
    <dxf>
      <font>
        <sz val="11"/>
        <color theme="1"/>
        <name val="Calibri"/>
        <family val="2"/>
        <charset val="238"/>
        <scheme val="minor"/>
      </font>
    </dxf>
  </rfmt>
  <rfmt sheetId="1" sqref="CS227" start="0" length="0">
    <dxf>
      <font>
        <sz val="11"/>
        <color theme="1"/>
        <name val="Calibri"/>
        <family val="2"/>
        <charset val="238"/>
        <scheme val="minor"/>
      </font>
    </dxf>
  </rfmt>
  <rfmt sheetId="1" sqref="CT227" start="0" length="0">
    <dxf>
      <font>
        <sz val="11"/>
        <color theme="1"/>
        <name val="Calibri"/>
        <family val="2"/>
        <charset val="238"/>
        <scheme val="minor"/>
      </font>
    </dxf>
  </rfmt>
  <rfmt sheetId="1" sqref="CU227" start="0" length="0">
    <dxf>
      <font>
        <sz val="11"/>
        <color theme="1"/>
        <name val="Calibri"/>
        <family val="2"/>
        <charset val="238"/>
        <scheme val="minor"/>
      </font>
    </dxf>
  </rfmt>
  <rfmt sheetId="1" sqref="CV227" start="0" length="0">
    <dxf>
      <font>
        <sz val="11"/>
        <color theme="1"/>
        <name val="Calibri"/>
        <family val="2"/>
        <charset val="238"/>
        <scheme val="minor"/>
      </font>
    </dxf>
  </rfmt>
  <rfmt sheetId="1" sqref="CW227" start="0" length="0">
    <dxf>
      <font>
        <sz val="11"/>
        <color theme="1"/>
        <name val="Calibri"/>
        <family val="2"/>
        <charset val="238"/>
        <scheme val="minor"/>
      </font>
    </dxf>
  </rfmt>
  <rfmt sheetId="1" sqref="CX227" start="0" length="0">
    <dxf>
      <font>
        <sz val="11"/>
        <color theme="1"/>
        <name val="Calibri"/>
        <family val="2"/>
        <charset val="238"/>
        <scheme val="minor"/>
      </font>
    </dxf>
  </rfmt>
  <rfmt sheetId="1" sqref="CY227" start="0" length="0">
    <dxf>
      <font>
        <sz val="11"/>
        <color theme="1"/>
        <name val="Calibri"/>
        <family val="2"/>
        <charset val="238"/>
        <scheme val="minor"/>
      </font>
    </dxf>
  </rfmt>
  <rfmt sheetId="1" sqref="CZ227" start="0" length="0">
    <dxf>
      <font>
        <sz val="11"/>
        <color theme="1"/>
        <name val="Calibri"/>
        <family val="2"/>
        <charset val="238"/>
        <scheme val="minor"/>
      </font>
    </dxf>
  </rfmt>
  <rfmt sheetId="1" sqref="DA227" start="0" length="0">
    <dxf>
      <font>
        <sz val="11"/>
        <color theme="1"/>
        <name val="Calibri"/>
        <family val="2"/>
        <charset val="238"/>
        <scheme val="minor"/>
      </font>
    </dxf>
  </rfmt>
  <rfmt sheetId="1" sqref="DB227" start="0" length="0">
    <dxf>
      <font>
        <sz val="11"/>
        <color theme="1"/>
        <name val="Calibri"/>
        <family val="2"/>
        <charset val="238"/>
        <scheme val="minor"/>
      </font>
    </dxf>
  </rfmt>
  <rfmt sheetId="1" sqref="DC227" start="0" length="0">
    <dxf>
      <font>
        <sz val="11"/>
        <color theme="1"/>
        <name val="Calibri"/>
        <family val="2"/>
        <charset val="238"/>
        <scheme val="minor"/>
      </font>
    </dxf>
  </rfmt>
  <rfmt sheetId="1" sqref="DD227" start="0" length="0">
    <dxf>
      <font>
        <sz val="11"/>
        <color theme="1"/>
        <name val="Calibri"/>
        <family val="2"/>
        <charset val="238"/>
        <scheme val="minor"/>
      </font>
    </dxf>
  </rfmt>
  <rfmt sheetId="1" sqref="DE227" start="0" length="0">
    <dxf>
      <font>
        <sz val="11"/>
        <color theme="1"/>
        <name val="Calibri"/>
        <family val="2"/>
        <charset val="238"/>
        <scheme val="minor"/>
      </font>
    </dxf>
  </rfmt>
  <rfmt sheetId="1" sqref="DF227" start="0" length="0">
    <dxf>
      <font>
        <sz val="11"/>
        <color theme="1"/>
        <name val="Calibri"/>
        <family val="2"/>
        <charset val="238"/>
        <scheme val="minor"/>
      </font>
    </dxf>
  </rfmt>
  <rfmt sheetId="1" sqref="DG227" start="0" length="0">
    <dxf>
      <font>
        <sz val="11"/>
        <color theme="1"/>
        <name val="Calibri"/>
        <family val="2"/>
        <charset val="238"/>
        <scheme val="minor"/>
      </font>
    </dxf>
  </rfmt>
  <rfmt sheetId="1" sqref="A227:XFD227" start="0" length="0">
    <dxf>
      <font>
        <sz val="11"/>
        <color theme="1"/>
        <name val="Calibri"/>
        <family val="2"/>
        <charset val="238"/>
        <scheme val="minor"/>
      </font>
    </dxf>
  </rfmt>
  <rcc rId="4883" sId="1" odxf="1" dxf="1">
    <oc r="A228">
      <v>3</v>
    </oc>
    <nc r="A228">
      <v>6</v>
    </nc>
    <ndxf>
      <font>
        <b val="0"/>
        <sz val="12"/>
        <color auto="1"/>
      </font>
    </ndxf>
  </rcc>
  <rfmt sheetId="1" sqref="B228" start="0" length="0">
    <dxf>
      <font>
        <b val="0"/>
        <sz val="12"/>
        <color auto="1"/>
      </font>
    </dxf>
  </rfmt>
  <rfmt sheetId="1" sqref="C228" start="0" length="0">
    <dxf>
      <font>
        <b val="0"/>
        <sz val="12"/>
        <color auto="1"/>
      </font>
    </dxf>
  </rfmt>
  <rfmt sheetId="1" sqref="D228" start="0" length="0">
    <dxf>
      <font>
        <b val="0"/>
        <sz val="12"/>
        <color auto="1"/>
      </font>
    </dxf>
  </rfmt>
  <rfmt sheetId="1" sqref="E228" start="0" length="0">
    <dxf>
      <font>
        <b val="0"/>
        <sz val="12"/>
        <color auto="1"/>
      </font>
      <fill>
        <patternFill patternType="solid">
          <bgColor theme="0"/>
        </patternFill>
      </fill>
      <alignment horizontal="left"/>
    </dxf>
  </rfmt>
  <rfmt sheetId="1" sqref="F228" start="0" length="0">
    <dxf>
      <font>
        <b val="0"/>
        <sz val="12"/>
        <color auto="1"/>
      </font>
      <alignment horizontal="left"/>
    </dxf>
  </rfmt>
  <rfmt sheetId="1" sqref="G228" start="0" length="0">
    <dxf>
      <font>
        <b val="0"/>
        <sz val="12"/>
        <color auto="1"/>
      </font>
    </dxf>
  </rfmt>
  <rfmt sheetId="1" sqref="H228" start="0" length="0">
    <dxf>
      <font>
        <b val="0"/>
        <sz val="12"/>
        <color auto="1"/>
      </font>
    </dxf>
  </rfmt>
  <rfmt sheetId="1" sqref="I228" start="0" length="0">
    <dxf>
      <font>
        <b val="0"/>
        <sz val="12"/>
        <color auto="1"/>
      </font>
    </dxf>
  </rfmt>
  <rfmt sheetId="1" sqref="J228" start="0" length="0">
    <dxf>
      <font>
        <b val="0"/>
        <sz val="12"/>
        <color auto="1"/>
      </font>
      <alignment horizontal="left"/>
    </dxf>
  </rfmt>
  <rfmt sheetId="1" sqref="K228" start="0" length="0">
    <dxf>
      <font>
        <sz val="12"/>
        <color auto="1"/>
      </font>
    </dxf>
  </rfmt>
  <rfmt sheetId="1" sqref="L228" start="0" length="0">
    <dxf>
      <font>
        <b val="0"/>
        <sz val="12"/>
        <color auto="1"/>
      </font>
      <numFmt numFmtId="19" formatCode="dd/mm/yyyy"/>
    </dxf>
  </rfmt>
  <rcc rId="4884" sId="1" odxf="1" dxf="1">
    <oc r="M228">
      <f>S228/AE228*100</f>
    </oc>
    <nc r="M228">
      <f>S228/AE228*100</f>
    </nc>
    <odxf>
      <font>
        <sz val="12"/>
        <color auto="1"/>
      </font>
    </odxf>
    <ndxf>
      <font>
        <sz val="12"/>
        <color auto="1"/>
      </font>
    </ndxf>
  </rcc>
  <rfmt sheetId="1" sqref="N228" start="0" length="0">
    <dxf>
      <font>
        <b val="0"/>
        <sz val="12"/>
        <color auto="1"/>
      </font>
    </dxf>
  </rfmt>
  <rfmt sheetId="1" sqref="O228" start="0" length="0">
    <dxf>
      <font>
        <b val="0"/>
        <sz val="12"/>
        <color auto="1"/>
      </font>
    </dxf>
  </rfmt>
  <rfmt sheetId="1" sqref="P228" start="0" length="0">
    <dxf>
      <font>
        <b val="0"/>
        <sz val="12"/>
        <color auto="1"/>
      </font>
      <fill>
        <patternFill patternType="solid">
          <bgColor theme="0"/>
        </patternFill>
      </fill>
    </dxf>
  </rfmt>
  <rfmt sheetId="1" sqref="Q228" start="0" length="0">
    <dxf>
      <font>
        <b val="0"/>
        <sz val="12"/>
        <color auto="1"/>
      </font>
    </dxf>
  </rfmt>
  <rfmt sheetId="1" sqref="R228" start="0" length="0">
    <dxf>
      <font>
        <b val="0"/>
        <sz val="12"/>
        <color auto="1"/>
      </font>
      <fill>
        <patternFill patternType="solid">
          <bgColor theme="0"/>
        </patternFill>
      </fill>
    </dxf>
  </rfmt>
  <rcc rId="4885" sId="1" odxf="1" dxf="1">
    <oc r="S228">
      <f>T228+U228</f>
    </oc>
    <nc r="S228">
      <f>T228+U228</f>
    </nc>
    <odxf>
      <numFmt numFmtId="4" formatCode="#,##0.00"/>
    </odxf>
    <ndxf>
      <numFmt numFmtId="165" formatCode="#,##0.00_ ;\-#,##0.00\ "/>
    </ndxf>
  </rcc>
  <rfmt sheetId="1" sqref="T228" start="0" length="0">
    <dxf>
      <font>
        <b val="0"/>
        <sz val="12"/>
        <color auto="1"/>
      </font>
      <numFmt numFmtId="4" formatCode="#,##0.00"/>
    </dxf>
  </rfmt>
  <rfmt sheetId="1" sqref="U228" start="0" length="0">
    <dxf>
      <font>
        <b val="0"/>
        <sz val="12"/>
        <color auto="1"/>
      </font>
    </dxf>
  </rfmt>
  <rcc rId="4886" sId="1">
    <oc r="V228">
      <f>W228+X228</f>
    </oc>
    <nc r="V228">
      <f>W228+X228</f>
    </nc>
  </rcc>
  <rfmt sheetId="1" sqref="W228" start="0" length="0">
    <dxf>
      <font>
        <b val="0"/>
        <sz val="12"/>
        <color auto="1"/>
      </font>
      <numFmt numFmtId="4" formatCode="#,##0.00"/>
    </dxf>
  </rfmt>
  <rfmt sheetId="1" sqref="X228" start="0" length="0">
    <dxf>
      <font>
        <b val="0"/>
        <sz val="12"/>
        <color auto="1"/>
      </font>
    </dxf>
  </rfmt>
  <rfmt sheetId="1" s="1" sqref="Y228" start="0" length="0">
    <dxf>
      <font>
        <b val="0"/>
        <sz val="12"/>
        <color auto="1"/>
        <name val="Calibri"/>
        <family val="2"/>
        <charset val="238"/>
        <scheme val="minor"/>
      </font>
      <numFmt numFmtId="165" formatCode="#,##0.00_ ;\-#,##0.00\ "/>
    </dxf>
  </rfmt>
  <rfmt sheetId="1" sqref="Z228" start="0" length="0">
    <dxf>
      <font>
        <b val="0"/>
        <sz val="12"/>
        <color auto="1"/>
      </font>
    </dxf>
  </rfmt>
  <rfmt sheetId="1" sqref="AA228" start="0" length="0">
    <dxf>
      <font>
        <b val="0"/>
        <sz val="12"/>
        <color auto="1"/>
      </font>
    </dxf>
  </rfmt>
  <rcc rId="4887" sId="1" odxf="1" dxf="1">
    <oc r="AB228">
      <f>AC228+AD228</f>
    </oc>
    <nc r="AB228">
      <f>AC228+AD228</f>
    </nc>
    <odxf>
      <font>
        <sz val="12"/>
        <color auto="1"/>
      </font>
    </odxf>
    <ndxf>
      <font>
        <sz val="12"/>
        <color auto="1"/>
      </font>
    </ndxf>
  </rcc>
  <rfmt sheetId="1" sqref="AC228" start="0" length="0">
    <dxf>
      <font>
        <b val="0"/>
        <sz val="12"/>
        <color auto="1"/>
      </font>
    </dxf>
  </rfmt>
  <rfmt sheetId="1" sqref="AD228" start="0" length="0">
    <dxf>
      <font>
        <b val="0"/>
        <sz val="12"/>
        <color auto="1"/>
      </font>
    </dxf>
  </rfmt>
  <rcc rId="4888" sId="1" odxf="1" dxf="1">
    <oc r="AE228">
      <f>S228+V228+Y228+AB228</f>
    </oc>
    <nc r="AE228">
      <f>S228+V228+Y228+AB228</f>
    </nc>
    <odxf>
      <font>
        <sz val="12"/>
        <color auto="1"/>
      </font>
    </odxf>
    <ndxf>
      <font>
        <sz val="12"/>
        <color auto="1"/>
      </font>
    </ndxf>
  </rcc>
  <rfmt sheetId="1" sqref="AF228" start="0" length="0">
    <dxf>
      <font>
        <b val="0"/>
        <sz val="12"/>
        <color auto="1"/>
      </font>
    </dxf>
  </rfmt>
  <rcc rId="4889" sId="1" odxf="1" dxf="1">
    <oc r="AG228">
      <f>AE228+AF228</f>
    </oc>
    <nc r="AG228">
      <f>AE228+AF228</f>
    </nc>
    <odxf>
      <font>
        <sz val="12"/>
        <color auto="1"/>
      </font>
    </odxf>
    <ndxf>
      <font>
        <sz val="12"/>
        <color auto="1"/>
      </font>
    </ndxf>
  </rcc>
  <rfmt sheetId="1" sqref="AI228" start="0" length="0">
    <dxf>
      <font>
        <b val="0"/>
        <sz val="12"/>
        <color auto="1"/>
      </font>
    </dxf>
  </rfmt>
  <rfmt sheetId="1" sqref="AJ228" start="0" length="0">
    <dxf>
      <font>
        <b val="0"/>
        <sz val="12"/>
        <color auto="1"/>
      </font>
      <numFmt numFmtId="4" formatCode="#,##0.00"/>
      <border outline="0">
        <top style="thin">
          <color indexed="64"/>
        </top>
      </border>
    </dxf>
  </rfmt>
  <rfmt sheetId="1" sqref="AK228" start="0" length="0">
    <dxf>
      <font>
        <b val="0"/>
        <sz val="12"/>
        <color auto="1"/>
      </font>
      <numFmt numFmtId="4" formatCode="#,##0.00"/>
    </dxf>
  </rfmt>
  <rfmt sheetId="1" sqref="AL228" start="0" length="0">
    <dxf>
      <font>
        <sz val="12"/>
      </font>
    </dxf>
  </rfmt>
  <rfmt sheetId="1" sqref="AM228" start="0" length="0">
    <dxf>
      <font>
        <sz val="11"/>
        <color theme="1"/>
        <name val="Calibri"/>
        <family val="2"/>
        <charset val="238"/>
        <scheme val="minor"/>
      </font>
    </dxf>
  </rfmt>
  <rfmt sheetId="1" sqref="AN228" start="0" length="0">
    <dxf>
      <font>
        <sz val="11"/>
        <color theme="1"/>
        <name val="Calibri"/>
        <family val="2"/>
        <charset val="238"/>
        <scheme val="minor"/>
      </font>
    </dxf>
  </rfmt>
  <rfmt sheetId="1" sqref="AO228" start="0" length="0">
    <dxf>
      <font>
        <sz val="11"/>
        <color theme="1"/>
        <name val="Calibri"/>
        <family val="2"/>
        <charset val="238"/>
        <scheme val="minor"/>
      </font>
    </dxf>
  </rfmt>
  <rfmt sheetId="1" sqref="AP228" start="0" length="0">
    <dxf>
      <font>
        <sz val="11"/>
        <color theme="1"/>
        <name val="Calibri"/>
        <family val="2"/>
        <charset val="238"/>
        <scheme val="minor"/>
      </font>
    </dxf>
  </rfmt>
  <rfmt sheetId="1" sqref="AQ228" start="0" length="0">
    <dxf>
      <font>
        <sz val="11"/>
        <color theme="1"/>
        <name val="Calibri"/>
        <family val="2"/>
        <charset val="238"/>
        <scheme val="minor"/>
      </font>
    </dxf>
  </rfmt>
  <rfmt sheetId="1" sqref="AR228" start="0" length="0">
    <dxf>
      <font>
        <sz val="11"/>
        <color theme="1"/>
        <name val="Calibri"/>
        <family val="2"/>
        <charset val="238"/>
        <scheme val="minor"/>
      </font>
    </dxf>
  </rfmt>
  <rfmt sheetId="1" sqref="AS228" start="0" length="0">
    <dxf>
      <font>
        <sz val="11"/>
        <color theme="1"/>
        <name val="Calibri"/>
        <family val="2"/>
        <charset val="238"/>
        <scheme val="minor"/>
      </font>
    </dxf>
  </rfmt>
  <rfmt sheetId="1" sqref="AT228" start="0" length="0">
    <dxf>
      <font>
        <sz val="11"/>
        <color theme="1"/>
        <name val="Calibri"/>
        <family val="2"/>
        <charset val="238"/>
        <scheme val="minor"/>
      </font>
    </dxf>
  </rfmt>
  <rfmt sheetId="1" sqref="AU228" start="0" length="0">
    <dxf>
      <font>
        <sz val="11"/>
        <color theme="1"/>
        <name val="Calibri"/>
        <family val="2"/>
        <charset val="238"/>
        <scheme val="minor"/>
      </font>
    </dxf>
  </rfmt>
  <rfmt sheetId="1" sqref="AV228" start="0" length="0">
    <dxf>
      <font>
        <sz val="11"/>
        <color theme="1"/>
        <name val="Calibri"/>
        <family val="2"/>
        <charset val="238"/>
        <scheme val="minor"/>
      </font>
    </dxf>
  </rfmt>
  <rfmt sheetId="1" sqref="AW228" start="0" length="0">
    <dxf>
      <font>
        <sz val="11"/>
        <color theme="1"/>
        <name val="Calibri"/>
        <family val="2"/>
        <charset val="238"/>
        <scheme val="minor"/>
      </font>
    </dxf>
  </rfmt>
  <rfmt sheetId="1" sqref="AX228" start="0" length="0">
    <dxf>
      <font>
        <sz val="11"/>
        <color theme="1"/>
        <name val="Calibri"/>
        <family val="2"/>
        <charset val="238"/>
        <scheme val="minor"/>
      </font>
    </dxf>
  </rfmt>
  <rfmt sheetId="1" sqref="AY228" start="0" length="0">
    <dxf>
      <font>
        <sz val="11"/>
        <color theme="1"/>
        <name val="Calibri"/>
        <family val="2"/>
        <charset val="238"/>
        <scheme val="minor"/>
      </font>
    </dxf>
  </rfmt>
  <rfmt sheetId="1" sqref="AZ228" start="0" length="0">
    <dxf>
      <font>
        <sz val="11"/>
        <color theme="1"/>
        <name val="Calibri"/>
        <family val="2"/>
        <charset val="238"/>
        <scheme val="minor"/>
      </font>
    </dxf>
  </rfmt>
  <rfmt sheetId="1" sqref="BA228" start="0" length="0">
    <dxf>
      <font>
        <sz val="11"/>
        <color theme="1"/>
        <name val="Calibri"/>
        <family val="2"/>
        <charset val="238"/>
        <scheme val="minor"/>
      </font>
    </dxf>
  </rfmt>
  <rfmt sheetId="1" sqref="BB228" start="0" length="0">
    <dxf>
      <font>
        <sz val="11"/>
        <color theme="1"/>
        <name val="Calibri"/>
        <family val="2"/>
        <charset val="238"/>
        <scheme val="minor"/>
      </font>
    </dxf>
  </rfmt>
  <rfmt sheetId="1" sqref="BC228" start="0" length="0">
    <dxf>
      <font>
        <sz val="11"/>
        <color theme="1"/>
        <name val="Calibri"/>
        <family val="2"/>
        <charset val="238"/>
        <scheme val="minor"/>
      </font>
    </dxf>
  </rfmt>
  <rfmt sheetId="1" sqref="BD228" start="0" length="0">
    <dxf>
      <font>
        <sz val="11"/>
        <color theme="1"/>
        <name val="Calibri"/>
        <family val="2"/>
        <charset val="238"/>
        <scheme val="minor"/>
      </font>
    </dxf>
  </rfmt>
  <rfmt sheetId="1" sqref="BE228" start="0" length="0">
    <dxf>
      <font>
        <sz val="11"/>
        <color theme="1"/>
        <name val="Calibri"/>
        <family val="2"/>
        <charset val="238"/>
        <scheme val="minor"/>
      </font>
    </dxf>
  </rfmt>
  <rfmt sheetId="1" sqref="BF228" start="0" length="0">
    <dxf>
      <font>
        <sz val="11"/>
        <color theme="1"/>
        <name val="Calibri"/>
        <family val="2"/>
        <charset val="238"/>
        <scheme val="minor"/>
      </font>
    </dxf>
  </rfmt>
  <rfmt sheetId="1" sqref="BG228" start="0" length="0">
    <dxf>
      <font>
        <sz val="11"/>
        <color theme="1"/>
        <name val="Calibri"/>
        <family val="2"/>
        <charset val="238"/>
        <scheme val="minor"/>
      </font>
    </dxf>
  </rfmt>
  <rfmt sheetId="1" sqref="BH228" start="0" length="0">
    <dxf>
      <font>
        <sz val="11"/>
        <color theme="1"/>
        <name val="Calibri"/>
        <family val="2"/>
        <charset val="238"/>
        <scheme val="minor"/>
      </font>
    </dxf>
  </rfmt>
  <rfmt sheetId="1" sqref="BI228" start="0" length="0">
    <dxf>
      <font>
        <sz val="11"/>
        <color theme="1"/>
        <name val="Calibri"/>
        <family val="2"/>
        <charset val="238"/>
        <scheme val="minor"/>
      </font>
    </dxf>
  </rfmt>
  <rfmt sheetId="1" sqref="BJ228" start="0" length="0">
    <dxf>
      <font>
        <sz val="11"/>
        <color theme="1"/>
        <name val="Calibri"/>
        <family val="2"/>
        <charset val="238"/>
        <scheme val="minor"/>
      </font>
    </dxf>
  </rfmt>
  <rfmt sheetId="1" sqref="BK228" start="0" length="0">
    <dxf>
      <font>
        <sz val="11"/>
        <color theme="1"/>
        <name val="Calibri"/>
        <family val="2"/>
        <charset val="238"/>
        <scheme val="minor"/>
      </font>
    </dxf>
  </rfmt>
  <rfmt sheetId="1" sqref="BL228" start="0" length="0">
    <dxf>
      <font>
        <sz val="11"/>
        <color theme="1"/>
        <name val="Calibri"/>
        <family val="2"/>
        <charset val="238"/>
        <scheme val="minor"/>
      </font>
    </dxf>
  </rfmt>
  <rfmt sheetId="1" sqref="BM228" start="0" length="0">
    <dxf>
      <font>
        <sz val="11"/>
        <color theme="1"/>
        <name val="Calibri"/>
        <family val="2"/>
        <charset val="238"/>
        <scheme val="minor"/>
      </font>
    </dxf>
  </rfmt>
  <rfmt sheetId="1" sqref="BN228" start="0" length="0">
    <dxf>
      <font>
        <sz val="11"/>
        <color theme="1"/>
        <name val="Calibri"/>
        <family val="2"/>
        <charset val="238"/>
        <scheme val="minor"/>
      </font>
    </dxf>
  </rfmt>
  <rfmt sheetId="1" sqref="BO228" start="0" length="0">
    <dxf>
      <font>
        <sz val="11"/>
        <color theme="1"/>
        <name val="Calibri"/>
        <family val="2"/>
        <charset val="238"/>
        <scheme val="minor"/>
      </font>
    </dxf>
  </rfmt>
  <rfmt sheetId="1" sqref="BP228" start="0" length="0">
    <dxf>
      <font>
        <sz val="11"/>
        <color theme="1"/>
        <name val="Calibri"/>
        <family val="2"/>
        <charset val="238"/>
        <scheme val="minor"/>
      </font>
    </dxf>
  </rfmt>
  <rfmt sheetId="1" sqref="BQ228" start="0" length="0">
    <dxf>
      <font>
        <sz val="11"/>
        <color theme="1"/>
        <name val="Calibri"/>
        <family val="2"/>
        <charset val="238"/>
        <scheme val="minor"/>
      </font>
    </dxf>
  </rfmt>
  <rfmt sheetId="1" sqref="BR228" start="0" length="0">
    <dxf>
      <font>
        <sz val="11"/>
        <color theme="1"/>
        <name val="Calibri"/>
        <family val="2"/>
        <charset val="238"/>
        <scheme val="minor"/>
      </font>
    </dxf>
  </rfmt>
  <rfmt sheetId="1" sqref="BS228" start="0" length="0">
    <dxf>
      <font>
        <sz val="11"/>
        <color theme="1"/>
        <name val="Calibri"/>
        <family val="2"/>
        <charset val="238"/>
        <scheme val="minor"/>
      </font>
    </dxf>
  </rfmt>
  <rfmt sheetId="1" sqref="BT228" start="0" length="0">
    <dxf>
      <font>
        <sz val="11"/>
        <color theme="1"/>
        <name val="Calibri"/>
        <family val="2"/>
        <charset val="238"/>
        <scheme val="minor"/>
      </font>
    </dxf>
  </rfmt>
  <rfmt sheetId="1" sqref="BU228" start="0" length="0">
    <dxf>
      <font>
        <sz val="11"/>
        <color theme="1"/>
        <name val="Calibri"/>
        <family val="2"/>
        <charset val="238"/>
        <scheme val="minor"/>
      </font>
    </dxf>
  </rfmt>
  <rfmt sheetId="1" sqref="BV228" start="0" length="0">
    <dxf>
      <font>
        <sz val="11"/>
        <color theme="1"/>
        <name val="Calibri"/>
        <family val="2"/>
        <charset val="238"/>
        <scheme val="minor"/>
      </font>
    </dxf>
  </rfmt>
  <rfmt sheetId="1" sqref="BW228" start="0" length="0">
    <dxf>
      <font>
        <sz val="11"/>
        <color theme="1"/>
        <name val="Calibri"/>
        <family val="2"/>
        <charset val="238"/>
        <scheme val="minor"/>
      </font>
    </dxf>
  </rfmt>
  <rfmt sheetId="1" sqref="BX228" start="0" length="0">
    <dxf>
      <font>
        <sz val="11"/>
        <color theme="1"/>
        <name val="Calibri"/>
        <family val="2"/>
        <charset val="238"/>
        <scheme val="minor"/>
      </font>
    </dxf>
  </rfmt>
  <rfmt sheetId="1" sqref="BY228" start="0" length="0">
    <dxf>
      <font>
        <sz val="11"/>
        <color theme="1"/>
        <name val="Calibri"/>
        <family val="2"/>
        <charset val="238"/>
        <scheme val="minor"/>
      </font>
    </dxf>
  </rfmt>
  <rfmt sheetId="1" sqref="BZ228" start="0" length="0">
    <dxf>
      <font>
        <sz val="11"/>
        <color theme="1"/>
        <name val="Calibri"/>
        <family val="2"/>
        <charset val="238"/>
        <scheme val="minor"/>
      </font>
    </dxf>
  </rfmt>
  <rfmt sheetId="1" sqref="CA228" start="0" length="0">
    <dxf>
      <font>
        <sz val="11"/>
        <color theme="1"/>
        <name val="Calibri"/>
        <family val="2"/>
        <charset val="238"/>
        <scheme val="minor"/>
      </font>
    </dxf>
  </rfmt>
  <rfmt sheetId="1" sqref="CB228" start="0" length="0">
    <dxf>
      <font>
        <sz val="11"/>
        <color theme="1"/>
        <name val="Calibri"/>
        <family val="2"/>
        <charset val="238"/>
        <scheme val="minor"/>
      </font>
    </dxf>
  </rfmt>
  <rfmt sheetId="1" sqref="CC228" start="0" length="0">
    <dxf>
      <font>
        <sz val="11"/>
        <color theme="1"/>
        <name val="Calibri"/>
        <family val="2"/>
        <charset val="238"/>
        <scheme val="minor"/>
      </font>
    </dxf>
  </rfmt>
  <rfmt sheetId="1" sqref="CD228" start="0" length="0">
    <dxf>
      <font>
        <sz val="11"/>
        <color theme="1"/>
        <name val="Calibri"/>
        <family val="2"/>
        <charset val="238"/>
        <scheme val="minor"/>
      </font>
    </dxf>
  </rfmt>
  <rfmt sheetId="1" sqref="CE228" start="0" length="0">
    <dxf>
      <font>
        <sz val="11"/>
        <color theme="1"/>
        <name val="Calibri"/>
        <family val="2"/>
        <charset val="238"/>
        <scheme val="minor"/>
      </font>
    </dxf>
  </rfmt>
  <rfmt sheetId="1" sqref="CF228" start="0" length="0">
    <dxf>
      <font>
        <sz val="11"/>
        <color theme="1"/>
        <name val="Calibri"/>
        <family val="2"/>
        <charset val="238"/>
        <scheme val="minor"/>
      </font>
    </dxf>
  </rfmt>
  <rfmt sheetId="1" sqref="CG228" start="0" length="0">
    <dxf>
      <font>
        <sz val="11"/>
        <color theme="1"/>
        <name val="Calibri"/>
        <family val="2"/>
        <charset val="238"/>
        <scheme val="minor"/>
      </font>
    </dxf>
  </rfmt>
  <rfmt sheetId="1" sqref="CH228" start="0" length="0">
    <dxf>
      <font>
        <sz val="11"/>
        <color theme="1"/>
        <name val="Calibri"/>
        <family val="2"/>
        <charset val="238"/>
        <scheme val="minor"/>
      </font>
    </dxf>
  </rfmt>
  <rfmt sheetId="1" sqref="CI228" start="0" length="0">
    <dxf>
      <font>
        <sz val="11"/>
        <color theme="1"/>
        <name val="Calibri"/>
        <family val="2"/>
        <charset val="238"/>
        <scheme val="minor"/>
      </font>
    </dxf>
  </rfmt>
  <rfmt sheetId="1" sqref="CJ228" start="0" length="0">
    <dxf>
      <font>
        <sz val="11"/>
        <color theme="1"/>
        <name val="Calibri"/>
        <family val="2"/>
        <charset val="238"/>
        <scheme val="minor"/>
      </font>
    </dxf>
  </rfmt>
  <rfmt sheetId="1" sqref="CK228" start="0" length="0">
    <dxf>
      <font>
        <sz val="11"/>
        <color theme="1"/>
        <name val="Calibri"/>
        <family val="2"/>
        <charset val="238"/>
        <scheme val="minor"/>
      </font>
    </dxf>
  </rfmt>
  <rfmt sheetId="1" sqref="CL228" start="0" length="0">
    <dxf>
      <font>
        <sz val="11"/>
        <color theme="1"/>
        <name val="Calibri"/>
        <family val="2"/>
        <charset val="238"/>
        <scheme val="minor"/>
      </font>
    </dxf>
  </rfmt>
  <rfmt sheetId="1" sqref="CM228" start="0" length="0">
    <dxf>
      <font>
        <sz val="11"/>
        <color theme="1"/>
        <name val="Calibri"/>
        <family val="2"/>
        <charset val="238"/>
        <scheme val="minor"/>
      </font>
    </dxf>
  </rfmt>
  <rfmt sheetId="1" sqref="CN228" start="0" length="0">
    <dxf>
      <font>
        <sz val="11"/>
        <color theme="1"/>
        <name val="Calibri"/>
        <family val="2"/>
        <charset val="238"/>
        <scheme val="minor"/>
      </font>
    </dxf>
  </rfmt>
  <rfmt sheetId="1" sqref="CO228" start="0" length="0">
    <dxf>
      <font>
        <sz val="11"/>
        <color theme="1"/>
        <name val="Calibri"/>
        <family val="2"/>
        <charset val="238"/>
        <scheme val="minor"/>
      </font>
    </dxf>
  </rfmt>
  <rfmt sheetId="1" sqref="CP228" start="0" length="0">
    <dxf>
      <font>
        <sz val="11"/>
        <color theme="1"/>
        <name val="Calibri"/>
        <family val="2"/>
        <charset val="238"/>
        <scheme val="minor"/>
      </font>
    </dxf>
  </rfmt>
  <rfmt sheetId="1" sqref="CQ228" start="0" length="0">
    <dxf>
      <font>
        <sz val="11"/>
        <color theme="1"/>
        <name val="Calibri"/>
        <family val="2"/>
        <charset val="238"/>
        <scheme val="minor"/>
      </font>
    </dxf>
  </rfmt>
  <rfmt sheetId="1" sqref="CR228" start="0" length="0">
    <dxf>
      <font>
        <sz val="11"/>
        <color theme="1"/>
        <name val="Calibri"/>
        <family val="2"/>
        <charset val="238"/>
        <scheme val="minor"/>
      </font>
    </dxf>
  </rfmt>
  <rfmt sheetId="1" sqref="CS228" start="0" length="0">
    <dxf>
      <font>
        <sz val="11"/>
        <color theme="1"/>
        <name val="Calibri"/>
        <family val="2"/>
        <charset val="238"/>
        <scheme val="minor"/>
      </font>
    </dxf>
  </rfmt>
  <rfmt sheetId="1" sqref="CT228" start="0" length="0">
    <dxf>
      <font>
        <sz val="11"/>
        <color theme="1"/>
        <name val="Calibri"/>
        <family val="2"/>
        <charset val="238"/>
        <scheme val="minor"/>
      </font>
    </dxf>
  </rfmt>
  <rfmt sheetId="1" sqref="CU228" start="0" length="0">
    <dxf>
      <font>
        <sz val="11"/>
        <color theme="1"/>
        <name val="Calibri"/>
        <family val="2"/>
        <charset val="238"/>
        <scheme val="minor"/>
      </font>
    </dxf>
  </rfmt>
  <rfmt sheetId="1" sqref="CV228" start="0" length="0">
    <dxf>
      <font>
        <sz val="11"/>
        <color theme="1"/>
        <name val="Calibri"/>
        <family val="2"/>
        <charset val="238"/>
        <scheme val="minor"/>
      </font>
    </dxf>
  </rfmt>
  <rfmt sheetId="1" sqref="CW228" start="0" length="0">
    <dxf>
      <font>
        <sz val="11"/>
        <color theme="1"/>
        <name val="Calibri"/>
        <family val="2"/>
        <charset val="238"/>
        <scheme val="minor"/>
      </font>
    </dxf>
  </rfmt>
  <rfmt sheetId="1" sqref="CX228" start="0" length="0">
    <dxf>
      <font>
        <sz val="11"/>
        <color theme="1"/>
        <name val="Calibri"/>
        <family val="2"/>
        <charset val="238"/>
        <scheme val="minor"/>
      </font>
    </dxf>
  </rfmt>
  <rfmt sheetId="1" sqref="CY228" start="0" length="0">
    <dxf>
      <font>
        <sz val="11"/>
        <color theme="1"/>
        <name val="Calibri"/>
        <family val="2"/>
        <charset val="238"/>
        <scheme val="minor"/>
      </font>
    </dxf>
  </rfmt>
  <rfmt sheetId="1" sqref="CZ228" start="0" length="0">
    <dxf>
      <font>
        <sz val="11"/>
        <color theme="1"/>
        <name val="Calibri"/>
        <family val="2"/>
        <charset val="238"/>
        <scheme val="minor"/>
      </font>
    </dxf>
  </rfmt>
  <rfmt sheetId="1" sqref="DA228" start="0" length="0">
    <dxf>
      <font>
        <sz val="11"/>
        <color theme="1"/>
        <name val="Calibri"/>
        <family val="2"/>
        <charset val="238"/>
        <scheme val="minor"/>
      </font>
    </dxf>
  </rfmt>
  <rfmt sheetId="1" sqref="DB228" start="0" length="0">
    <dxf>
      <font>
        <sz val="11"/>
        <color theme="1"/>
        <name val="Calibri"/>
        <family val="2"/>
        <charset val="238"/>
        <scheme val="minor"/>
      </font>
    </dxf>
  </rfmt>
  <rfmt sheetId="1" sqref="DC228" start="0" length="0">
    <dxf>
      <font>
        <sz val="11"/>
        <color theme="1"/>
        <name val="Calibri"/>
        <family val="2"/>
        <charset val="238"/>
        <scheme val="minor"/>
      </font>
    </dxf>
  </rfmt>
  <rfmt sheetId="1" sqref="DD228" start="0" length="0">
    <dxf>
      <font>
        <sz val="11"/>
        <color theme="1"/>
        <name val="Calibri"/>
        <family val="2"/>
        <charset val="238"/>
        <scheme val="minor"/>
      </font>
    </dxf>
  </rfmt>
  <rfmt sheetId="1" sqref="DE228" start="0" length="0">
    <dxf>
      <font>
        <sz val="11"/>
        <color theme="1"/>
        <name val="Calibri"/>
        <family val="2"/>
        <charset val="238"/>
        <scheme val="minor"/>
      </font>
    </dxf>
  </rfmt>
  <rfmt sheetId="1" sqref="DF228" start="0" length="0">
    <dxf>
      <font>
        <sz val="11"/>
        <color theme="1"/>
        <name val="Calibri"/>
        <family val="2"/>
        <charset val="238"/>
        <scheme val="minor"/>
      </font>
    </dxf>
  </rfmt>
  <rfmt sheetId="1" sqref="DG228" start="0" length="0">
    <dxf>
      <font>
        <sz val="11"/>
        <color theme="1"/>
        <name val="Calibri"/>
        <family val="2"/>
        <charset val="238"/>
        <scheme val="minor"/>
      </font>
    </dxf>
  </rfmt>
  <rfmt sheetId="1" sqref="A228:XFD228" start="0" length="0">
    <dxf>
      <font>
        <sz val="11"/>
        <color theme="1"/>
        <name val="Calibri"/>
        <family val="2"/>
        <charset val="238"/>
        <scheme val="minor"/>
      </font>
    </dxf>
  </rfmt>
  <rcc rId="4890" sId="1" odxf="1" dxf="1">
    <oc r="A229">
      <v>3</v>
    </oc>
    <nc r="A229"/>
    <ndxf>
      <font>
        <b val="0"/>
        <sz val="12"/>
        <color auto="1"/>
      </font>
    </ndxf>
  </rcc>
  <rfmt sheetId="1" sqref="B229" start="0" length="0">
    <dxf>
      <font>
        <b val="0"/>
        <sz val="12"/>
        <color auto="1"/>
      </font>
    </dxf>
  </rfmt>
  <rfmt sheetId="1" sqref="C229" start="0" length="0">
    <dxf>
      <font>
        <b val="0"/>
        <sz val="12"/>
        <color auto="1"/>
      </font>
    </dxf>
  </rfmt>
  <rfmt sheetId="1" sqref="D229" start="0" length="0">
    <dxf>
      <font>
        <b val="0"/>
        <sz val="12"/>
        <color auto="1"/>
      </font>
    </dxf>
  </rfmt>
  <rfmt sheetId="1" sqref="E229" start="0" length="0">
    <dxf>
      <font>
        <b val="0"/>
        <sz val="12"/>
        <color auto="1"/>
      </font>
      <fill>
        <patternFill patternType="solid">
          <bgColor theme="0"/>
        </patternFill>
      </fill>
      <alignment horizontal="left"/>
    </dxf>
  </rfmt>
  <rfmt sheetId="1" sqref="F229" start="0" length="0">
    <dxf>
      <font>
        <b val="0"/>
        <sz val="12"/>
        <color auto="1"/>
      </font>
      <alignment horizontal="left"/>
    </dxf>
  </rfmt>
  <rfmt sheetId="1" sqref="G229" start="0" length="0">
    <dxf>
      <font>
        <b val="0"/>
        <sz val="12"/>
        <color auto="1"/>
      </font>
    </dxf>
  </rfmt>
  <rfmt sheetId="1" sqref="H229" start="0" length="0">
    <dxf>
      <font>
        <b val="0"/>
        <sz val="12"/>
        <color auto="1"/>
      </font>
    </dxf>
  </rfmt>
  <rfmt sheetId="1" sqref="I229" start="0" length="0">
    <dxf>
      <font>
        <b val="0"/>
        <sz val="12"/>
        <color auto="1"/>
      </font>
    </dxf>
  </rfmt>
  <rfmt sheetId="1" sqref="J229" start="0" length="0">
    <dxf>
      <font>
        <b val="0"/>
        <sz val="12"/>
        <color auto="1"/>
      </font>
      <alignment horizontal="left"/>
    </dxf>
  </rfmt>
  <rfmt sheetId="1" sqref="K229" start="0" length="0">
    <dxf>
      <font>
        <sz val="12"/>
        <color auto="1"/>
      </font>
    </dxf>
  </rfmt>
  <rfmt sheetId="1" sqref="L229" start="0" length="0">
    <dxf>
      <font>
        <b val="0"/>
        <sz val="12"/>
        <color auto="1"/>
      </font>
      <numFmt numFmtId="19" formatCode="dd/mm/yyyy"/>
    </dxf>
  </rfmt>
  <rcc rId="4891" sId="1" odxf="1" dxf="1">
    <oc r="M229">
      <f>S229/AE229*100</f>
    </oc>
    <nc r="M229">
      <f>S229/AE229*100</f>
    </nc>
    <odxf>
      <font>
        <sz val="12"/>
        <color auto="1"/>
      </font>
    </odxf>
    <ndxf>
      <font>
        <sz val="12"/>
        <color auto="1"/>
      </font>
    </ndxf>
  </rcc>
  <rfmt sheetId="1" sqref="N229" start="0" length="0">
    <dxf>
      <font>
        <b val="0"/>
        <sz val="12"/>
        <color auto="1"/>
      </font>
    </dxf>
  </rfmt>
  <rfmt sheetId="1" sqref="O229" start="0" length="0">
    <dxf>
      <font>
        <b val="0"/>
        <sz val="12"/>
        <color auto="1"/>
      </font>
    </dxf>
  </rfmt>
  <rfmt sheetId="1" sqref="P229" start="0" length="0">
    <dxf>
      <font>
        <b val="0"/>
        <sz val="12"/>
        <color auto="1"/>
      </font>
      <fill>
        <patternFill patternType="solid">
          <bgColor theme="0"/>
        </patternFill>
      </fill>
    </dxf>
  </rfmt>
  <rfmt sheetId="1" sqref="Q229" start="0" length="0">
    <dxf>
      <font>
        <b val="0"/>
        <sz val="12"/>
        <color auto="1"/>
      </font>
    </dxf>
  </rfmt>
  <rfmt sheetId="1" sqref="R229" start="0" length="0">
    <dxf>
      <font>
        <b val="0"/>
        <sz val="12"/>
        <color auto="1"/>
      </font>
      <fill>
        <patternFill patternType="solid">
          <bgColor theme="0"/>
        </patternFill>
      </fill>
    </dxf>
  </rfmt>
  <rcc rId="4892" sId="1" odxf="1" dxf="1">
    <oc r="S229">
      <f>T229+U229</f>
    </oc>
    <nc r="S229">
      <f>T229+U229</f>
    </nc>
    <odxf>
      <numFmt numFmtId="4" formatCode="#,##0.00"/>
    </odxf>
    <ndxf>
      <numFmt numFmtId="165" formatCode="#,##0.00_ ;\-#,##0.00\ "/>
    </ndxf>
  </rcc>
  <rfmt sheetId="1" sqref="T229" start="0" length="0">
    <dxf>
      <font>
        <b val="0"/>
        <sz val="12"/>
        <color auto="1"/>
      </font>
      <numFmt numFmtId="4" formatCode="#,##0.00"/>
    </dxf>
  </rfmt>
  <rfmt sheetId="1" sqref="U229" start="0" length="0">
    <dxf>
      <font>
        <b val="0"/>
        <sz val="12"/>
        <color auto="1"/>
      </font>
    </dxf>
  </rfmt>
  <rcc rId="4893" sId="1">
    <oc r="V229">
      <f>W229+X229</f>
    </oc>
    <nc r="V229">
      <f>W229+X229</f>
    </nc>
  </rcc>
  <rfmt sheetId="1" sqref="W229" start="0" length="0">
    <dxf>
      <font>
        <b val="0"/>
        <sz val="12"/>
        <color auto="1"/>
      </font>
      <numFmt numFmtId="4" formatCode="#,##0.00"/>
    </dxf>
  </rfmt>
  <rfmt sheetId="1" sqref="X229" start="0" length="0">
    <dxf>
      <font>
        <b val="0"/>
        <sz val="12"/>
        <color auto="1"/>
      </font>
    </dxf>
  </rfmt>
  <rfmt sheetId="1" s="1" sqref="Y229" start="0" length="0">
    <dxf>
      <font>
        <b val="0"/>
        <sz val="12"/>
        <color auto="1"/>
        <name val="Calibri"/>
        <family val="2"/>
        <charset val="238"/>
        <scheme val="minor"/>
      </font>
      <numFmt numFmtId="165" formatCode="#,##0.00_ ;\-#,##0.00\ "/>
    </dxf>
  </rfmt>
  <rfmt sheetId="1" sqref="Z229" start="0" length="0">
    <dxf>
      <font>
        <b val="0"/>
        <sz val="12"/>
        <color auto="1"/>
      </font>
    </dxf>
  </rfmt>
  <rfmt sheetId="1" sqref="AA229" start="0" length="0">
    <dxf>
      <font>
        <b val="0"/>
        <sz val="12"/>
        <color auto="1"/>
      </font>
    </dxf>
  </rfmt>
  <rcc rId="4894" sId="1" odxf="1" dxf="1">
    <oc r="AB229">
      <f>AC229+AD229</f>
    </oc>
    <nc r="AB229">
      <f>AC229+AD229</f>
    </nc>
    <odxf>
      <font>
        <sz val="12"/>
        <color auto="1"/>
      </font>
    </odxf>
    <ndxf>
      <font>
        <sz val="12"/>
        <color auto="1"/>
      </font>
    </ndxf>
  </rcc>
  <rfmt sheetId="1" sqref="AC229" start="0" length="0">
    <dxf>
      <font>
        <b val="0"/>
        <sz val="12"/>
        <color auto="1"/>
      </font>
    </dxf>
  </rfmt>
  <rfmt sheetId="1" sqref="AD229" start="0" length="0">
    <dxf>
      <font>
        <b val="0"/>
        <sz val="12"/>
        <color auto="1"/>
      </font>
    </dxf>
  </rfmt>
  <rcc rId="4895" sId="1" odxf="1" dxf="1">
    <oc r="AE229">
      <f>S229+V229+Y229+AB229</f>
    </oc>
    <nc r="AE229">
      <f>S229+V229+Y229+AB229</f>
    </nc>
    <odxf>
      <font>
        <sz val="12"/>
        <color auto="1"/>
      </font>
    </odxf>
    <ndxf>
      <font>
        <sz val="12"/>
        <color auto="1"/>
      </font>
    </ndxf>
  </rcc>
  <rfmt sheetId="1" sqref="AF229" start="0" length="0">
    <dxf>
      <font>
        <b val="0"/>
        <sz val="12"/>
        <color auto="1"/>
      </font>
    </dxf>
  </rfmt>
  <rcc rId="4896" sId="1" odxf="1" dxf="1">
    <oc r="AG229">
      <f>AE229+AF229</f>
    </oc>
    <nc r="AG229">
      <f>AE229+AF229</f>
    </nc>
    <odxf>
      <font>
        <sz val="12"/>
        <color auto="1"/>
      </font>
    </odxf>
    <ndxf>
      <font>
        <sz val="12"/>
        <color auto="1"/>
      </font>
    </ndxf>
  </rcc>
  <rfmt sheetId="1" sqref="AI229" start="0" length="0">
    <dxf>
      <font>
        <b val="0"/>
        <sz val="12"/>
        <color auto="1"/>
      </font>
    </dxf>
  </rfmt>
  <rfmt sheetId="1" sqref="AJ229" start="0" length="0">
    <dxf>
      <font>
        <b val="0"/>
        <sz val="12"/>
        <color auto="1"/>
      </font>
      <numFmt numFmtId="4" formatCode="#,##0.00"/>
      <border outline="0">
        <top style="thin">
          <color indexed="64"/>
        </top>
      </border>
    </dxf>
  </rfmt>
  <rfmt sheetId="1" sqref="AK229" start="0" length="0">
    <dxf>
      <font>
        <b val="0"/>
        <sz val="12"/>
        <color auto="1"/>
      </font>
      <numFmt numFmtId="4" formatCode="#,##0.00"/>
    </dxf>
  </rfmt>
  <rfmt sheetId="1" sqref="AL229" start="0" length="0">
    <dxf>
      <font>
        <sz val="12"/>
      </font>
    </dxf>
  </rfmt>
  <rfmt sheetId="1" sqref="AM229" start="0" length="0">
    <dxf>
      <font>
        <sz val="11"/>
        <color theme="1"/>
        <name val="Calibri"/>
        <family val="2"/>
        <charset val="238"/>
        <scheme val="minor"/>
      </font>
    </dxf>
  </rfmt>
  <rfmt sheetId="1" sqref="AN229" start="0" length="0">
    <dxf>
      <font>
        <sz val="11"/>
        <color theme="1"/>
        <name val="Calibri"/>
        <family val="2"/>
        <charset val="238"/>
        <scheme val="minor"/>
      </font>
    </dxf>
  </rfmt>
  <rfmt sheetId="1" sqref="AO229" start="0" length="0">
    <dxf>
      <font>
        <sz val="11"/>
        <color theme="1"/>
        <name val="Calibri"/>
        <family val="2"/>
        <charset val="238"/>
        <scheme val="minor"/>
      </font>
    </dxf>
  </rfmt>
  <rfmt sheetId="1" sqref="AP229" start="0" length="0">
    <dxf>
      <font>
        <sz val="11"/>
        <color theme="1"/>
        <name val="Calibri"/>
        <family val="2"/>
        <charset val="238"/>
        <scheme val="minor"/>
      </font>
    </dxf>
  </rfmt>
  <rfmt sheetId="1" sqref="AQ229" start="0" length="0">
    <dxf>
      <font>
        <sz val="11"/>
        <color theme="1"/>
        <name val="Calibri"/>
        <family val="2"/>
        <charset val="238"/>
        <scheme val="minor"/>
      </font>
    </dxf>
  </rfmt>
  <rfmt sheetId="1" sqref="AR229" start="0" length="0">
    <dxf>
      <font>
        <sz val="11"/>
        <color theme="1"/>
        <name val="Calibri"/>
        <family val="2"/>
        <charset val="238"/>
        <scheme val="minor"/>
      </font>
    </dxf>
  </rfmt>
  <rfmt sheetId="1" sqref="AS229" start="0" length="0">
    <dxf>
      <font>
        <sz val="11"/>
        <color theme="1"/>
        <name val="Calibri"/>
        <family val="2"/>
        <charset val="238"/>
        <scheme val="minor"/>
      </font>
    </dxf>
  </rfmt>
  <rfmt sheetId="1" sqref="AT229" start="0" length="0">
    <dxf>
      <font>
        <sz val="11"/>
        <color theme="1"/>
        <name val="Calibri"/>
        <family val="2"/>
        <charset val="238"/>
        <scheme val="minor"/>
      </font>
    </dxf>
  </rfmt>
  <rfmt sheetId="1" sqref="AU229" start="0" length="0">
    <dxf>
      <font>
        <sz val="11"/>
        <color theme="1"/>
        <name val="Calibri"/>
        <family val="2"/>
        <charset val="238"/>
        <scheme val="minor"/>
      </font>
    </dxf>
  </rfmt>
  <rfmt sheetId="1" sqref="AV229" start="0" length="0">
    <dxf>
      <font>
        <sz val="11"/>
        <color theme="1"/>
        <name val="Calibri"/>
        <family val="2"/>
        <charset val="238"/>
        <scheme val="minor"/>
      </font>
    </dxf>
  </rfmt>
  <rfmt sheetId="1" sqref="AW229" start="0" length="0">
    <dxf>
      <font>
        <sz val="11"/>
        <color theme="1"/>
        <name val="Calibri"/>
        <family val="2"/>
        <charset val="238"/>
        <scheme val="minor"/>
      </font>
    </dxf>
  </rfmt>
  <rfmt sheetId="1" sqref="AX229" start="0" length="0">
    <dxf>
      <font>
        <sz val="11"/>
        <color theme="1"/>
        <name val="Calibri"/>
        <family val="2"/>
        <charset val="238"/>
        <scheme val="minor"/>
      </font>
    </dxf>
  </rfmt>
  <rfmt sheetId="1" sqref="AY229" start="0" length="0">
    <dxf>
      <font>
        <sz val="11"/>
        <color theme="1"/>
        <name val="Calibri"/>
        <family val="2"/>
        <charset val="238"/>
        <scheme val="minor"/>
      </font>
    </dxf>
  </rfmt>
  <rfmt sheetId="1" sqref="AZ229" start="0" length="0">
    <dxf>
      <font>
        <sz val="11"/>
        <color theme="1"/>
        <name val="Calibri"/>
        <family val="2"/>
        <charset val="238"/>
        <scheme val="minor"/>
      </font>
    </dxf>
  </rfmt>
  <rfmt sheetId="1" sqref="BA229" start="0" length="0">
    <dxf>
      <font>
        <sz val="11"/>
        <color theme="1"/>
        <name val="Calibri"/>
        <family val="2"/>
        <charset val="238"/>
        <scheme val="minor"/>
      </font>
    </dxf>
  </rfmt>
  <rfmt sheetId="1" sqref="BB229" start="0" length="0">
    <dxf>
      <font>
        <sz val="11"/>
        <color theme="1"/>
        <name val="Calibri"/>
        <family val="2"/>
        <charset val="238"/>
        <scheme val="minor"/>
      </font>
    </dxf>
  </rfmt>
  <rfmt sheetId="1" sqref="BC229" start="0" length="0">
    <dxf>
      <font>
        <sz val="11"/>
        <color theme="1"/>
        <name val="Calibri"/>
        <family val="2"/>
        <charset val="238"/>
        <scheme val="minor"/>
      </font>
    </dxf>
  </rfmt>
  <rfmt sheetId="1" sqref="BD229" start="0" length="0">
    <dxf>
      <font>
        <sz val="11"/>
        <color theme="1"/>
        <name val="Calibri"/>
        <family val="2"/>
        <charset val="238"/>
        <scheme val="minor"/>
      </font>
    </dxf>
  </rfmt>
  <rfmt sheetId="1" sqref="BE229" start="0" length="0">
    <dxf>
      <font>
        <sz val="11"/>
        <color theme="1"/>
        <name val="Calibri"/>
        <family val="2"/>
        <charset val="238"/>
        <scheme val="minor"/>
      </font>
    </dxf>
  </rfmt>
  <rfmt sheetId="1" sqref="BF229" start="0" length="0">
    <dxf>
      <font>
        <sz val="11"/>
        <color theme="1"/>
        <name val="Calibri"/>
        <family val="2"/>
        <charset val="238"/>
        <scheme val="minor"/>
      </font>
    </dxf>
  </rfmt>
  <rfmt sheetId="1" sqref="BG229" start="0" length="0">
    <dxf>
      <font>
        <sz val="11"/>
        <color theme="1"/>
        <name val="Calibri"/>
        <family val="2"/>
        <charset val="238"/>
        <scheme val="minor"/>
      </font>
    </dxf>
  </rfmt>
  <rfmt sheetId="1" sqref="BH229" start="0" length="0">
    <dxf>
      <font>
        <sz val="11"/>
        <color theme="1"/>
        <name val="Calibri"/>
        <family val="2"/>
        <charset val="238"/>
        <scheme val="minor"/>
      </font>
    </dxf>
  </rfmt>
  <rfmt sheetId="1" sqref="BI229" start="0" length="0">
    <dxf>
      <font>
        <sz val="11"/>
        <color theme="1"/>
        <name val="Calibri"/>
        <family val="2"/>
        <charset val="238"/>
        <scheme val="minor"/>
      </font>
    </dxf>
  </rfmt>
  <rfmt sheetId="1" sqref="BJ229" start="0" length="0">
    <dxf>
      <font>
        <sz val="11"/>
        <color theme="1"/>
        <name val="Calibri"/>
        <family val="2"/>
        <charset val="238"/>
        <scheme val="minor"/>
      </font>
    </dxf>
  </rfmt>
  <rfmt sheetId="1" sqref="BK229" start="0" length="0">
    <dxf>
      <font>
        <sz val="11"/>
        <color theme="1"/>
        <name val="Calibri"/>
        <family val="2"/>
        <charset val="238"/>
        <scheme val="minor"/>
      </font>
    </dxf>
  </rfmt>
  <rfmt sheetId="1" sqref="BL229" start="0" length="0">
    <dxf>
      <font>
        <sz val="11"/>
        <color theme="1"/>
        <name val="Calibri"/>
        <family val="2"/>
        <charset val="238"/>
        <scheme val="minor"/>
      </font>
    </dxf>
  </rfmt>
  <rfmt sheetId="1" sqref="BM229" start="0" length="0">
    <dxf>
      <font>
        <sz val="11"/>
        <color theme="1"/>
        <name val="Calibri"/>
        <family val="2"/>
        <charset val="238"/>
        <scheme val="minor"/>
      </font>
    </dxf>
  </rfmt>
  <rfmt sheetId="1" sqref="BN229" start="0" length="0">
    <dxf>
      <font>
        <sz val="11"/>
        <color theme="1"/>
        <name val="Calibri"/>
        <family val="2"/>
        <charset val="238"/>
        <scheme val="minor"/>
      </font>
    </dxf>
  </rfmt>
  <rfmt sheetId="1" sqref="BO229" start="0" length="0">
    <dxf>
      <font>
        <sz val="11"/>
        <color theme="1"/>
        <name val="Calibri"/>
        <family val="2"/>
        <charset val="238"/>
        <scheme val="minor"/>
      </font>
    </dxf>
  </rfmt>
  <rfmt sheetId="1" sqref="BP229" start="0" length="0">
    <dxf>
      <font>
        <sz val="11"/>
        <color theme="1"/>
        <name val="Calibri"/>
        <family val="2"/>
        <charset val="238"/>
        <scheme val="minor"/>
      </font>
    </dxf>
  </rfmt>
  <rfmt sheetId="1" sqref="BQ229" start="0" length="0">
    <dxf>
      <font>
        <sz val="11"/>
        <color theme="1"/>
        <name val="Calibri"/>
        <family val="2"/>
        <charset val="238"/>
        <scheme val="minor"/>
      </font>
    </dxf>
  </rfmt>
  <rfmt sheetId="1" sqref="BR229" start="0" length="0">
    <dxf>
      <font>
        <sz val="11"/>
        <color theme="1"/>
        <name val="Calibri"/>
        <family val="2"/>
        <charset val="238"/>
        <scheme val="minor"/>
      </font>
    </dxf>
  </rfmt>
  <rfmt sheetId="1" sqref="BS229" start="0" length="0">
    <dxf>
      <font>
        <sz val="11"/>
        <color theme="1"/>
        <name val="Calibri"/>
        <family val="2"/>
        <charset val="238"/>
        <scheme val="minor"/>
      </font>
    </dxf>
  </rfmt>
  <rfmt sheetId="1" sqref="BT229" start="0" length="0">
    <dxf>
      <font>
        <sz val="11"/>
        <color theme="1"/>
        <name val="Calibri"/>
        <family val="2"/>
        <charset val="238"/>
        <scheme val="minor"/>
      </font>
    </dxf>
  </rfmt>
  <rfmt sheetId="1" sqref="BU229" start="0" length="0">
    <dxf>
      <font>
        <sz val="11"/>
        <color theme="1"/>
        <name val="Calibri"/>
        <family val="2"/>
        <charset val="238"/>
        <scheme val="minor"/>
      </font>
    </dxf>
  </rfmt>
  <rfmt sheetId="1" sqref="BV229" start="0" length="0">
    <dxf>
      <font>
        <sz val="11"/>
        <color theme="1"/>
        <name val="Calibri"/>
        <family val="2"/>
        <charset val="238"/>
        <scheme val="minor"/>
      </font>
    </dxf>
  </rfmt>
  <rfmt sheetId="1" sqref="BW229" start="0" length="0">
    <dxf>
      <font>
        <sz val="11"/>
        <color theme="1"/>
        <name val="Calibri"/>
        <family val="2"/>
        <charset val="238"/>
        <scheme val="minor"/>
      </font>
    </dxf>
  </rfmt>
  <rfmt sheetId="1" sqref="BX229" start="0" length="0">
    <dxf>
      <font>
        <sz val="11"/>
        <color theme="1"/>
        <name val="Calibri"/>
        <family val="2"/>
        <charset val="238"/>
        <scheme val="minor"/>
      </font>
    </dxf>
  </rfmt>
  <rfmt sheetId="1" sqref="BY229" start="0" length="0">
    <dxf>
      <font>
        <sz val="11"/>
        <color theme="1"/>
        <name val="Calibri"/>
        <family val="2"/>
        <charset val="238"/>
        <scheme val="minor"/>
      </font>
    </dxf>
  </rfmt>
  <rfmt sheetId="1" sqref="BZ229" start="0" length="0">
    <dxf>
      <font>
        <sz val="11"/>
        <color theme="1"/>
        <name val="Calibri"/>
        <family val="2"/>
        <charset val="238"/>
        <scheme val="minor"/>
      </font>
    </dxf>
  </rfmt>
  <rfmt sheetId="1" sqref="CA229" start="0" length="0">
    <dxf>
      <font>
        <sz val="11"/>
        <color theme="1"/>
        <name val="Calibri"/>
        <family val="2"/>
        <charset val="238"/>
        <scheme val="minor"/>
      </font>
    </dxf>
  </rfmt>
  <rfmt sheetId="1" sqref="CB229" start="0" length="0">
    <dxf>
      <font>
        <sz val="11"/>
        <color theme="1"/>
        <name val="Calibri"/>
        <family val="2"/>
        <charset val="238"/>
        <scheme val="minor"/>
      </font>
    </dxf>
  </rfmt>
  <rfmt sheetId="1" sqref="CC229" start="0" length="0">
    <dxf>
      <font>
        <sz val="11"/>
        <color theme="1"/>
        <name val="Calibri"/>
        <family val="2"/>
        <charset val="238"/>
        <scheme val="minor"/>
      </font>
    </dxf>
  </rfmt>
  <rfmt sheetId="1" sqref="CD229" start="0" length="0">
    <dxf>
      <font>
        <sz val="11"/>
        <color theme="1"/>
        <name val="Calibri"/>
        <family val="2"/>
        <charset val="238"/>
        <scheme val="minor"/>
      </font>
    </dxf>
  </rfmt>
  <rfmt sheetId="1" sqref="CE229" start="0" length="0">
    <dxf>
      <font>
        <sz val="11"/>
        <color theme="1"/>
        <name val="Calibri"/>
        <family val="2"/>
        <charset val="238"/>
        <scheme val="minor"/>
      </font>
    </dxf>
  </rfmt>
  <rfmt sheetId="1" sqref="CF229" start="0" length="0">
    <dxf>
      <font>
        <sz val="11"/>
        <color theme="1"/>
        <name val="Calibri"/>
        <family val="2"/>
        <charset val="238"/>
        <scheme val="minor"/>
      </font>
    </dxf>
  </rfmt>
  <rfmt sheetId="1" sqref="CG229" start="0" length="0">
    <dxf>
      <font>
        <sz val="11"/>
        <color theme="1"/>
        <name val="Calibri"/>
        <family val="2"/>
        <charset val="238"/>
        <scheme val="minor"/>
      </font>
    </dxf>
  </rfmt>
  <rfmt sheetId="1" sqref="CH229" start="0" length="0">
    <dxf>
      <font>
        <sz val="11"/>
        <color theme="1"/>
        <name val="Calibri"/>
        <family val="2"/>
        <charset val="238"/>
        <scheme val="minor"/>
      </font>
    </dxf>
  </rfmt>
  <rfmt sheetId="1" sqref="CI229" start="0" length="0">
    <dxf>
      <font>
        <sz val="11"/>
        <color theme="1"/>
        <name val="Calibri"/>
        <family val="2"/>
        <charset val="238"/>
        <scheme val="minor"/>
      </font>
    </dxf>
  </rfmt>
  <rfmt sheetId="1" sqref="CJ229" start="0" length="0">
    <dxf>
      <font>
        <sz val="11"/>
        <color theme="1"/>
        <name val="Calibri"/>
        <family val="2"/>
        <charset val="238"/>
        <scheme val="minor"/>
      </font>
    </dxf>
  </rfmt>
  <rfmt sheetId="1" sqref="CK229" start="0" length="0">
    <dxf>
      <font>
        <sz val="11"/>
        <color theme="1"/>
        <name val="Calibri"/>
        <family val="2"/>
        <charset val="238"/>
        <scheme val="minor"/>
      </font>
    </dxf>
  </rfmt>
  <rfmt sheetId="1" sqref="CL229" start="0" length="0">
    <dxf>
      <font>
        <sz val="11"/>
        <color theme="1"/>
        <name val="Calibri"/>
        <family val="2"/>
        <charset val="238"/>
        <scheme val="minor"/>
      </font>
    </dxf>
  </rfmt>
  <rfmt sheetId="1" sqref="CM229" start="0" length="0">
    <dxf>
      <font>
        <sz val="11"/>
        <color theme="1"/>
        <name val="Calibri"/>
        <family val="2"/>
        <charset val="238"/>
        <scheme val="minor"/>
      </font>
    </dxf>
  </rfmt>
  <rfmt sheetId="1" sqref="CN229" start="0" length="0">
    <dxf>
      <font>
        <sz val="11"/>
        <color theme="1"/>
        <name val="Calibri"/>
        <family val="2"/>
        <charset val="238"/>
        <scheme val="minor"/>
      </font>
    </dxf>
  </rfmt>
  <rfmt sheetId="1" sqref="CO229" start="0" length="0">
    <dxf>
      <font>
        <sz val="11"/>
        <color theme="1"/>
        <name val="Calibri"/>
        <family val="2"/>
        <charset val="238"/>
        <scheme val="minor"/>
      </font>
    </dxf>
  </rfmt>
  <rfmt sheetId="1" sqref="CP229" start="0" length="0">
    <dxf>
      <font>
        <sz val="11"/>
        <color theme="1"/>
        <name val="Calibri"/>
        <family val="2"/>
        <charset val="238"/>
        <scheme val="minor"/>
      </font>
    </dxf>
  </rfmt>
  <rfmt sheetId="1" sqref="CQ229" start="0" length="0">
    <dxf>
      <font>
        <sz val="11"/>
        <color theme="1"/>
        <name val="Calibri"/>
        <family val="2"/>
        <charset val="238"/>
        <scheme val="minor"/>
      </font>
    </dxf>
  </rfmt>
  <rfmt sheetId="1" sqref="CR229" start="0" length="0">
    <dxf>
      <font>
        <sz val="11"/>
        <color theme="1"/>
        <name val="Calibri"/>
        <family val="2"/>
        <charset val="238"/>
        <scheme val="minor"/>
      </font>
    </dxf>
  </rfmt>
  <rfmt sheetId="1" sqref="CS229" start="0" length="0">
    <dxf>
      <font>
        <sz val="11"/>
        <color theme="1"/>
        <name val="Calibri"/>
        <family val="2"/>
        <charset val="238"/>
        <scheme val="minor"/>
      </font>
    </dxf>
  </rfmt>
  <rfmt sheetId="1" sqref="CT229" start="0" length="0">
    <dxf>
      <font>
        <sz val="11"/>
        <color theme="1"/>
        <name val="Calibri"/>
        <family val="2"/>
        <charset val="238"/>
        <scheme val="minor"/>
      </font>
    </dxf>
  </rfmt>
  <rfmt sheetId="1" sqref="CU229" start="0" length="0">
    <dxf>
      <font>
        <sz val="11"/>
        <color theme="1"/>
        <name val="Calibri"/>
        <family val="2"/>
        <charset val="238"/>
        <scheme val="minor"/>
      </font>
    </dxf>
  </rfmt>
  <rfmt sheetId="1" sqref="CV229" start="0" length="0">
    <dxf>
      <font>
        <sz val="11"/>
        <color theme="1"/>
        <name val="Calibri"/>
        <family val="2"/>
        <charset val="238"/>
        <scheme val="minor"/>
      </font>
    </dxf>
  </rfmt>
  <rfmt sheetId="1" sqref="CW229" start="0" length="0">
    <dxf>
      <font>
        <sz val="11"/>
        <color theme="1"/>
        <name val="Calibri"/>
        <family val="2"/>
        <charset val="238"/>
        <scheme val="minor"/>
      </font>
    </dxf>
  </rfmt>
  <rfmt sheetId="1" sqref="CX229" start="0" length="0">
    <dxf>
      <font>
        <sz val="11"/>
        <color theme="1"/>
        <name val="Calibri"/>
        <family val="2"/>
        <charset val="238"/>
        <scheme val="minor"/>
      </font>
    </dxf>
  </rfmt>
  <rfmt sheetId="1" sqref="CY229" start="0" length="0">
    <dxf>
      <font>
        <sz val="11"/>
        <color theme="1"/>
        <name val="Calibri"/>
        <family val="2"/>
        <charset val="238"/>
        <scheme val="minor"/>
      </font>
    </dxf>
  </rfmt>
  <rfmt sheetId="1" sqref="CZ229" start="0" length="0">
    <dxf>
      <font>
        <sz val="11"/>
        <color theme="1"/>
        <name val="Calibri"/>
        <family val="2"/>
        <charset val="238"/>
        <scheme val="minor"/>
      </font>
    </dxf>
  </rfmt>
  <rfmt sheetId="1" sqref="DA229" start="0" length="0">
    <dxf>
      <font>
        <sz val="11"/>
        <color theme="1"/>
        <name val="Calibri"/>
        <family val="2"/>
        <charset val="238"/>
        <scheme val="minor"/>
      </font>
    </dxf>
  </rfmt>
  <rfmt sheetId="1" sqref="DB229" start="0" length="0">
    <dxf>
      <font>
        <sz val="11"/>
        <color theme="1"/>
        <name val="Calibri"/>
        <family val="2"/>
        <charset val="238"/>
        <scheme val="minor"/>
      </font>
    </dxf>
  </rfmt>
  <rfmt sheetId="1" sqref="DC229" start="0" length="0">
    <dxf>
      <font>
        <sz val="11"/>
        <color theme="1"/>
        <name val="Calibri"/>
        <family val="2"/>
        <charset val="238"/>
        <scheme val="minor"/>
      </font>
    </dxf>
  </rfmt>
  <rfmt sheetId="1" sqref="DD229" start="0" length="0">
    <dxf>
      <font>
        <sz val="11"/>
        <color theme="1"/>
        <name val="Calibri"/>
        <family val="2"/>
        <charset val="238"/>
        <scheme val="minor"/>
      </font>
    </dxf>
  </rfmt>
  <rfmt sheetId="1" sqref="DE229" start="0" length="0">
    <dxf>
      <font>
        <sz val="11"/>
        <color theme="1"/>
        <name val="Calibri"/>
        <family val="2"/>
        <charset val="238"/>
        <scheme val="minor"/>
      </font>
    </dxf>
  </rfmt>
  <rfmt sheetId="1" sqref="DF229" start="0" length="0">
    <dxf>
      <font>
        <sz val="11"/>
        <color theme="1"/>
        <name val="Calibri"/>
        <family val="2"/>
        <charset val="238"/>
        <scheme val="minor"/>
      </font>
    </dxf>
  </rfmt>
  <rfmt sheetId="1" sqref="DG229" start="0" length="0">
    <dxf>
      <font>
        <sz val="11"/>
        <color theme="1"/>
        <name val="Calibri"/>
        <family val="2"/>
        <charset val="238"/>
        <scheme val="minor"/>
      </font>
    </dxf>
  </rfmt>
  <rfmt sheetId="1" sqref="A229:XFD229" start="0" length="0">
    <dxf>
      <font>
        <sz val="11"/>
        <color theme="1"/>
        <name val="Calibri"/>
        <family val="2"/>
        <charset val="238"/>
        <scheme val="minor"/>
      </font>
    </dxf>
  </rfmt>
  <rcc rId="4897" sId="1">
    <nc r="E226" t="inlineStr">
      <is>
        <t>AP 2/11i/2.1</t>
      </is>
    </nc>
  </rcc>
  <rcc rId="4898" sId="1" xfDxf="1" dxf="1">
    <nc r="F226" t="inlineStr">
      <is>
        <t>CP10 less /2018</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4899" sId="1">
    <nc r="G226" t="inlineStr">
      <is>
        <t>eCetatean@Sighisoara2021</t>
      </is>
    </nc>
  </rcc>
  <rcc rId="4900" sId="1">
    <nc r="H226" t="inlineStr">
      <is>
        <t>Municipiului Sighișoara</t>
      </is>
    </nc>
  </rcc>
  <rcc rId="4901" sId="1">
    <nc r="I226" t="inlineStr">
      <is>
        <t>n.a</t>
      </is>
    </nc>
  </rcc>
  <rcc rId="4902" sId="1">
    <oc r="I224" t="inlineStr">
      <is>
        <t>na</t>
      </is>
    </oc>
    <nc r="I224" t="inlineStr">
      <is>
        <t>n.a</t>
      </is>
    </nc>
  </rcc>
  <rcc rId="4903" sId="1">
    <nc r="J226" t="inlineStr">
      <is>
        <t>Consolidarea capacitaþii Primariei Municipiului Sighisoara de a asigura calitatea si accesul la serviciile publice oferite exclusiv de primarie prin simplificarea procedurilor administraþiei locale si reducerea birocraþiei pentru cetaþeni</t>
      </is>
    </nc>
  </rcc>
  <rcc rId="4904" sId="1" numFmtId="19">
    <nc r="K226">
      <v>43451</v>
    </nc>
  </rcc>
  <rcc rId="4905" sId="1">
    <nc r="N226">
      <v>3</v>
    </nc>
  </rcc>
  <rcc rId="4906" sId="1" numFmtId="19">
    <nc r="L226">
      <v>44182</v>
    </nc>
  </rcc>
  <rcc rId="4907" sId="1">
    <nc r="O226" t="inlineStr">
      <is>
        <t>Mureș</t>
      </is>
    </nc>
  </rcc>
  <rcc rId="4908" sId="1">
    <nc r="P226" t="inlineStr">
      <is>
        <t>Municipiul Sighișoara</t>
      </is>
    </nc>
  </rcc>
  <rcc rId="4909" sId="1">
    <nc r="Q226" t="inlineStr">
      <is>
        <t>APL</t>
      </is>
    </nc>
  </rcc>
  <rcc rId="4910" sId="1">
    <nc r="R226" t="inlineStr">
      <is>
        <t>119 -  Investiții în capacitatea instituțională și în eficiența administrațiilor și a serviciilor publice la nivel național, regional și local, în perspectiva realizării de reforme, a unei mai bune legiferări și a bunei guvernanțe</t>
      </is>
    </nc>
  </rcc>
  <rcc rId="4911" sId="1" numFmtId="4">
    <nc r="T226">
      <v>2370328.59</v>
    </nc>
  </rcc>
  <rcc rId="4912" sId="1">
    <nc r="U226">
      <v>0</v>
    </nc>
  </rcc>
  <rfmt sheetId="1" sqref="U225:U226">
    <dxf>
      <numFmt numFmtId="169" formatCode="0.0"/>
    </dxf>
  </rfmt>
  <rfmt sheetId="1" sqref="U225:U226">
    <dxf>
      <numFmt numFmtId="2" formatCode="0.00"/>
    </dxf>
  </rfmt>
  <rfmt sheetId="1" sqref="X225" start="0" length="0">
    <dxf>
      <numFmt numFmtId="2" formatCode="0.00"/>
    </dxf>
  </rfmt>
  <rfmt sheetId="1" sqref="X226" start="0" length="0">
    <dxf>
      <numFmt numFmtId="2" formatCode="0.00"/>
    </dxf>
  </rfmt>
  <rcc rId="4913" sId="1" numFmtId="4">
    <nc r="X226">
      <v>0</v>
    </nc>
  </rcc>
  <rcc rId="4914" sId="1" numFmtId="4">
    <nc r="W226">
      <v>362520.82</v>
    </nc>
  </rcc>
  <rcc rId="4915" sId="1" numFmtId="4">
    <nc r="Z226">
      <v>55772.44</v>
    </nc>
  </rcc>
  <rcc rId="4916" sId="1">
    <nc r="Y226">
      <f>Z226+AA226</f>
    </nc>
  </rcc>
  <rcc rId="4917" sId="1">
    <nc r="Y227">
      <f>Z227+AA227</f>
    </nc>
  </rcc>
  <rcc rId="4918" sId="1">
    <nc r="Y228">
      <f>Z228+AA228</f>
    </nc>
  </rcc>
  <rcc rId="4919" sId="1">
    <nc r="Y229">
      <f>Z229+AA229</f>
    </nc>
  </rcc>
  <rcc rId="4920" sId="1" numFmtId="4">
    <nc r="AA226">
      <v>0</v>
    </nc>
  </rcc>
  <rcc rId="4921" sId="1">
    <nc r="AC226">
      <v>0</v>
    </nc>
  </rcc>
  <rcc rId="4922" sId="1">
    <nc r="AD226">
      <v>0</v>
    </nc>
  </rcc>
  <rfmt sheetId="1" sqref="AC225:AD229">
    <dxf>
      <numFmt numFmtId="169" formatCode="0.0"/>
    </dxf>
  </rfmt>
  <rfmt sheetId="1" sqref="AC225:AD229">
    <dxf>
      <numFmt numFmtId="2" formatCode="0.00"/>
    </dxf>
  </rfmt>
  <rfmt sheetId="1" sqref="AF225">
    <dxf>
      <numFmt numFmtId="170" formatCode="#,##0.0"/>
    </dxf>
  </rfmt>
  <rfmt sheetId="1" sqref="AF225">
    <dxf>
      <numFmt numFmtId="4" formatCode="#,##0.00"/>
    </dxf>
  </rfmt>
  <rcc rId="4923" sId="1" odxf="1" dxf="1" numFmtId="4">
    <nc r="AF226">
      <v>0</v>
    </nc>
    <ndxf>
      <numFmt numFmtId="4" formatCode="#,##0.00"/>
    </ndxf>
  </rcc>
  <rcc rId="4924" sId="1">
    <nc r="AH226" t="inlineStr">
      <is>
        <t xml:space="preserve"> în implementare</t>
      </is>
    </nc>
  </rcc>
  <rcv guid="{7C1B4D6D-D666-48DD-AB17-E00791B6F0B6}" action="delete"/>
  <rdn rId="0" localSheetId="1" customView="1" name="Z_7C1B4D6D_D666_48DD_AB17_E00791B6F0B6_.wvu.PrintArea" hidden="1" oldHidden="1">
    <formula>Sheet1!$A$1:$AL$523</formula>
    <oldFormula>Sheet1!$A$1:$AL$523</oldFormula>
  </rdn>
  <rdn rId="0" localSheetId="1" customView="1" name="Z_7C1B4D6D_D666_48DD_AB17_E00791B6F0B6_.wvu.FilterData" hidden="1" oldHidden="1">
    <formula>Sheet1!$A$7:$DG$496</formula>
    <oldFormula>Sheet1!$A$7:$DG$496</oldFormula>
  </rdn>
  <rcv guid="{7C1B4D6D-D666-48DD-AB17-E00791B6F0B6}" action="add"/>
</revisions>
</file>

<file path=xl/revisions/revisionLog4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27" sId="1">
    <oc r="F207" t="inlineStr">
      <is>
        <t>CP10 less /2018</t>
      </is>
    </oc>
    <nc r="F207" t="inlineStr">
      <is>
        <t>CP10 more/2018</t>
      </is>
    </nc>
  </rcc>
</revisions>
</file>

<file path=xl/revisions/revisionLog4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84:L84 K138:L138">
    <dxf>
      <numFmt numFmtId="19" formatCode="dd/mm/yyyy"/>
    </dxf>
  </rfmt>
</revisions>
</file>

<file path=xl/revisions/revisionLog4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83:L83 K91:L91 K232:L232">
    <dxf>
      <numFmt numFmtId="19" formatCode="dd/mm/yyyy"/>
    </dxf>
  </rfmt>
  <rfmt sheetId="1" sqref="K83:L83 K91:L91 K232:L232" start="0" length="2147483647">
    <dxf>
      <font>
        <b/>
      </font>
    </dxf>
  </rfmt>
  <rfmt sheetId="1" sqref="K83:L83 K91:L91 K232:L232" start="0" length="2147483647">
    <dxf>
      <font>
        <b val="0"/>
      </font>
    </dxf>
  </rfmt>
</revisions>
</file>

<file path=xl/revisions/revisionLog4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28" sId="1" numFmtId="19">
    <oc r="K83" t="inlineStr">
      <is>
        <t>16.10.2018</t>
      </is>
    </oc>
    <nc r="K83">
      <v>43389</v>
    </nc>
  </rcc>
  <rcc rId="4929" sId="1" numFmtId="19">
    <oc r="K91" t="inlineStr">
      <is>
        <t>04.10.2018</t>
      </is>
    </oc>
    <nc r="K91">
      <v>43377</v>
    </nc>
  </rcc>
  <rcc rId="4930" sId="1" numFmtId="19">
    <oc r="K232" t="inlineStr">
      <is>
        <t>23.10.2018</t>
      </is>
    </oc>
    <nc r="K232">
      <v>43396</v>
    </nc>
  </rcc>
  <rcc rId="4931" sId="1" numFmtId="19">
    <oc r="L232" t="inlineStr">
      <is>
        <t>22.02.2020</t>
      </is>
    </oc>
    <nc r="L232">
      <v>43884</v>
    </nc>
  </rcc>
</revisions>
</file>

<file path=xl/revisions/revisionLog4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32" sId="1" numFmtId="19">
    <oc r="L12" t="inlineStr">
      <is>
        <t>27.10.2019</t>
      </is>
    </oc>
    <nc r="L12">
      <v>43765</v>
    </nc>
  </rcc>
  <rfmt sheetId="1" sqref="L29" start="0" length="0">
    <dxf>
      <font>
        <b val="0"/>
        <sz val="12"/>
        <color auto="1"/>
      </font>
      <numFmt numFmtId="19" formatCode="dd/mm/yyyy"/>
      <fill>
        <patternFill patternType="none">
          <bgColor indexed="65"/>
        </patternFill>
      </fill>
    </dxf>
  </rfmt>
  <rfmt sheetId="1" sqref="L30" start="0" length="0">
    <dxf>
      <fill>
        <patternFill patternType="none">
          <bgColor indexed="65"/>
        </patternFill>
      </fill>
    </dxf>
  </rfmt>
  <rfmt sheetId="1" sqref="L31" start="0" length="0">
    <dxf>
      <fill>
        <patternFill patternType="none">
          <bgColor indexed="65"/>
        </patternFill>
      </fill>
    </dxf>
  </rfmt>
  <rfmt sheetId="1" sqref="L32" start="0" length="0">
    <dxf>
      <fill>
        <patternFill patternType="none">
          <bgColor indexed="65"/>
        </patternFill>
      </fill>
    </dxf>
  </rfmt>
  <rfmt sheetId="1" sqref="L33" start="0" length="0">
    <dxf>
      <fill>
        <patternFill patternType="none">
          <bgColor indexed="65"/>
        </patternFill>
      </fill>
    </dxf>
  </rfmt>
  <rfmt sheetId="1" sqref="L34" start="0" length="0">
    <dxf>
      <fill>
        <patternFill patternType="none">
          <bgColor indexed="65"/>
        </patternFill>
      </fill>
    </dxf>
  </rfmt>
  <rfmt sheetId="1" sqref="L35" start="0" length="0">
    <dxf>
      <font>
        <b val="0"/>
        <sz val="12"/>
        <color auto="1"/>
      </font>
      <numFmt numFmtId="19" formatCode="dd/mm/yyyy"/>
    </dxf>
  </rfmt>
  <rfmt sheetId="1" sqref="L36" start="0" length="0">
    <dxf>
      <font>
        <b val="0"/>
        <sz val="12"/>
        <color auto="1"/>
      </font>
      <numFmt numFmtId="19" formatCode="dd/mm/yyyy"/>
      <fill>
        <patternFill patternType="none">
          <bgColor indexed="65"/>
        </patternFill>
      </fill>
    </dxf>
  </rfmt>
  <rfmt sheetId="1" sqref="L37" start="0" length="0">
    <dxf>
      <font>
        <sz val="12"/>
        <color auto="1"/>
      </font>
      <alignment horizontal="center"/>
    </dxf>
  </rfmt>
  <rfmt sheetId="1" sqref="L38" start="0" length="0">
    <dxf>
      <alignment horizontal="center"/>
    </dxf>
  </rfmt>
  <rfmt sheetId="1" sqref="L39" start="0" length="0">
    <dxf>
      <font>
        <sz val="12"/>
        <color auto="1"/>
      </font>
    </dxf>
  </rfmt>
  <rfmt sheetId="1" sqref="L40" start="0" length="0">
    <dxf>
      <font>
        <b val="0"/>
        <sz val="12"/>
        <color auto="1"/>
      </font>
      <numFmt numFmtId="19" formatCode="dd/mm/yyyy"/>
    </dxf>
  </rfmt>
  <rfmt sheetId="1" sqref="L41" start="0" length="0">
    <dxf>
      <font>
        <b val="0"/>
        <sz val="12"/>
        <color auto="1"/>
      </font>
      <numFmt numFmtId="19" formatCode="dd/mm/yyyy"/>
      <fill>
        <patternFill patternType="none">
          <bgColor indexed="65"/>
        </patternFill>
      </fill>
    </dxf>
  </rfmt>
  <rfmt sheetId="1" sqref="L42" start="0" length="0">
    <dxf>
      <font>
        <b val="0"/>
        <sz val="12"/>
        <color auto="1"/>
      </font>
      <numFmt numFmtId="19" formatCode="dd/mm/yyyy"/>
    </dxf>
  </rfmt>
  <rfmt sheetId="1" sqref="L43" start="0" length="0">
    <dxf>
      <alignment horizontal="center"/>
    </dxf>
  </rfmt>
  <rfmt sheetId="1" sqref="L44" start="0" length="0">
    <dxf>
      <font>
        <b val="0"/>
        <sz val="12"/>
        <color auto="1"/>
      </font>
      <numFmt numFmtId="19" formatCode="dd/mm/yyyy"/>
    </dxf>
  </rfmt>
  <rfmt sheetId="1" sqref="L45" start="0" length="0">
    <dxf>
      <font>
        <b val="0"/>
        <sz val="12"/>
        <color auto="1"/>
      </font>
      <numFmt numFmtId="19" formatCode="dd/mm/yyyy"/>
    </dxf>
  </rfmt>
  <rfmt sheetId="1" sqref="L46" start="0" length="0">
    <dxf>
      <font>
        <b val="0"/>
        <sz val="12"/>
        <color auto="1"/>
      </font>
      <numFmt numFmtId="19" formatCode="dd/mm/yyyy"/>
      <fill>
        <patternFill patternType="none">
          <bgColor indexed="65"/>
        </patternFill>
      </fill>
    </dxf>
  </rfmt>
  <rfmt sheetId="1" sqref="L47" start="0" length="0">
    <dxf>
      <fill>
        <patternFill patternType="none">
          <bgColor indexed="65"/>
        </patternFill>
      </fill>
    </dxf>
  </rfmt>
  <rfmt sheetId="1" sqref="L48" start="0" length="0">
    <dxf>
      <font>
        <sz val="12"/>
        <color auto="1"/>
      </font>
    </dxf>
  </rfmt>
  <rfmt sheetId="1" sqref="L49" start="0" length="0">
    <dxf>
      <font>
        <b val="0"/>
        <sz val="12"/>
        <color auto="1"/>
      </font>
      <numFmt numFmtId="19" formatCode="dd/mm/yyyy"/>
    </dxf>
  </rfmt>
  <rfmt sheetId="1" sqref="L50" start="0" length="0">
    <dxf>
      <font>
        <b val="0"/>
        <sz val="12"/>
        <color auto="1"/>
      </font>
      <numFmt numFmtId="19" formatCode="dd/mm/yyyy"/>
    </dxf>
  </rfmt>
  <rfmt sheetId="1" sqref="L51" start="0" length="0">
    <dxf>
      <font>
        <b val="0"/>
        <sz val="12"/>
        <color auto="1"/>
      </font>
      <numFmt numFmtId="19" formatCode="dd/mm/yyyy"/>
      <fill>
        <patternFill patternType="none">
          <bgColor indexed="65"/>
        </patternFill>
      </fill>
    </dxf>
  </rfmt>
  <rfmt sheetId="1" sqref="L52" start="0" length="0">
    <dxf>
      <font>
        <b val="0"/>
        <sz val="12"/>
        <color auto="1"/>
      </font>
      <numFmt numFmtId="19" formatCode="dd/mm/yyyy"/>
    </dxf>
  </rfmt>
  <rfmt sheetId="1" sqref="L53" start="0" length="0">
    <dxf>
      <font>
        <sz val="12"/>
        <color auto="1"/>
      </font>
    </dxf>
  </rfmt>
  <rfmt sheetId="1" sqref="L54" start="0" length="0">
    <dxf>
      <font>
        <sz val="12"/>
        <color auto="1"/>
      </font>
    </dxf>
  </rfmt>
  <rfmt sheetId="1" sqref="L55" start="0" length="0">
    <dxf>
      <font>
        <sz val="12"/>
        <color auto="1"/>
      </font>
    </dxf>
  </rfmt>
  <rfmt sheetId="1" sqref="L56" start="0" length="0">
    <dxf>
      <font>
        <sz val="12"/>
        <color auto="1"/>
      </font>
    </dxf>
  </rfmt>
  <rfmt sheetId="1" sqref="L57" start="0" length="0">
    <dxf>
      <font>
        <sz val="12"/>
        <color auto="1"/>
      </font>
    </dxf>
  </rfmt>
  <rfmt sheetId="1" sqref="L58" start="0" length="0">
    <dxf>
      <font>
        <b val="0"/>
        <sz val="12"/>
        <color auto="1"/>
      </font>
      <numFmt numFmtId="19" formatCode="dd/mm/yyyy"/>
      <fill>
        <patternFill patternType="none">
          <bgColor indexed="65"/>
        </patternFill>
      </fill>
    </dxf>
  </rfmt>
  <rfmt sheetId="1" sqref="L59" start="0" length="0">
    <dxf>
      <font>
        <b val="0"/>
        <sz val="12"/>
        <color auto="1"/>
      </font>
      <numFmt numFmtId="19" formatCode="dd/mm/yyyy"/>
    </dxf>
  </rfmt>
  <rfmt sheetId="1" sqref="L60" start="0" length="0">
    <dxf>
      <font>
        <sz val="12"/>
        <color auto="1"/>
      </font>
    </dxf>
  </rfmt>
  <rfmt sheetId="1" sqref="L61" start="0" length="0">
    <dxf>
      <font>
        <sz val="12"/>
        <color auto="1"/>
      </font>
    </dxf>
  </rfmt>
  <rfmt sheetId="1" sqref="L62" start="0" length="0">
    <dxf>
      <font>
        <sz val="12"/>
        <color auto="1"/>
      </font>
      <fill>
        <patternFill patternType="none">
          <bgColor indexed="65"/>
        </patternFill>
      </fill>
    </dxf>
  </rfmt>
  <rfmt sheetId="1" sqref="L63" start="0" length="0">
    <dxf>
      <fill>
        <patternFill patternType="none">
          <bgColor indexed="65"/>
        </patternFill>
      </fill>
    </dxf>
  </rfmt>
  <rfmt sheetId="1" sqref="L64" start="0" length="0">
    <dxf>
      <fill>
        <patternFill patternType="none">
          <bgColor indexed="65"/>
        </patternFill>
      </fill>
    </dxf>
  </rfmt>
  <rfmt sheetId="1" sqref="L65" start="0" length="0">
    <dxf>
      <fill>
        <patternFill patternType="none">
          <bgColor indexed="65"/>
        </patternFill>
      </fill>
    </dxf>
  </rfmt>
  <rfmt sheetId="1" sqref="L66" start="0" length="0">
    <dxf>
      <fill>
        <patternFill patternType="none">
          <bgColor indexed="65"/>
        </patternFill>
      </fill>
    </dxf>
  </rfmt>
  <rfmt sheetId="1" sqref="L67" start="0" length="0">
    <dxf>
      <fill>
        <patternFill patternType="none">
          <bgColor indexed="65"/>
        </patternFill>
      </fill>
    </dxf>
  </rfmt>
  <rfmt sheetId="1" sqref="L68" start="0" length="0">
    <dxf>
      <fill>
        <patternFill patternType="none">
          <bgColor indexed="65"/>
        </patternFill>
      </fill>
    </dxf>
  </rfmt>
  <rfmt sheetId="1" sqref="L69" start="0" length="0">
    <dxf>
      <font>
        <b val="0"/>
        <sz val="12"/>
        <color auto="1"/>
      </font>
      <numFmt numFmtId="19" formatCode="dd/mm/yyyy"/>
      <fill>
        <patternFill patternType="none">
          <bgColor indexed="65"/>
        </patternFill>
      </fill>
    </dxf>
  </rfmt>
  <rfmt sheetId="1" sqref="L70" start="0" length="0">
    <dxf>
      <font>
        <b val="0"/>
        <sz val="12"/>
        <color auto="1"/>
      </font>
      <numFmt numFmtId="19" formatCode="dd/mm/yyyy"/>
    </dxf>
  </rfmt>
  <rfmt sheetId="1" sqref="L71" start="0" length="0">
    <dxf>
      <font>
        <sz val="12"/>
        <color auto="1"/>
      </font>
    </dxf>
  </rfmt>
  <rfmt sheetId="1" sqref="L72" start="0" length="0">
    <dxf>
      <font>
        <b val="0"/>
        <sz val="12"/>
        <color auto="1"/>
      </font>
    </dxf>
  </rfmt>
  <rfmt sheetId="1" sqref="L73" start="0" length="0">
    <dxf>
      <fill>
        <patternFill patternType="none">
          <bgColor indexed="65"/>
        </patternFill>
      </fill>
    </dxf>
  </rfmt>
  <rfmt sheetId="1" sqref="L74" start="0" length="0">
    <dxf>
      <font>
        <sz val="12"/>
        <color auto="1"/>
        <name val="Calibri"/>
        <family val="2"/>
        <charset val="238"/>
        <scheme val="minor"/>
      </font>
      <alignment horizontal="center" wrapText="1"/>
    </dxf>
  </rfmt>
  <rfmt sheetId="1" sqref="L75" start="0" length="0">
    <dxf>
      <font>
        <b val="0"/>
        <sz val="12"/>
        <color auto="1"/>
      </font>
    </dxf>
  </rfmt>
  <rfmt sheetId="1" sqref="L76" start="0" length="0">
    <dxf>
      <font>
        <b val="0"/>
        <sz val="12"/>
        <color auto="1"/>
      </font>
    </dxf>
  </rfmt>
  <rfmt sheetId="1" sqref="L77" start="0" length="0">
    <dxf>
      <font>
        <b val="0"/>
        <sz val="12"/>
        <color auto="1"/>
      </font>
    </dxf>
  </rfmt>
  <rfmt sheetId="1" sqref="L78" start="0" length="0">
    <dxf>
      <font>
        <b val="0"/>
        <sz val="12"/>
        <color auto="1"/>
      </font>
      <numFmt numFmtId="19" formatCode="dd/mm/yyyy"/>
    </dxf>
  </rfmt>
  <rfmt sheetId="1" sqref="L79" start="0" length="0">
    <dxf>
      <font>
        <b val="0"/>
        <sz val="12"/>
        <color auto="1"/>
      </font>
      <numFmt numFmtId="19" formatCode="dd/mm/yyyy"/>
      <fill>
        <patternFill patternType="none">
          <bgColor indexed="65"/>
        </patternFill>
      </fill>
    </dxf>
  </rfmt>
  <rfmt sheetId="1" sqref="L80" start="0" length="0">
    <dxf>
      <font>
        <b val="0"/>
        <sz val="12"/>
        <color auto="1"/>
      </font>
      <numFmt numFmtId="19" formatCode="dd/mm/yyyy"/>
    </dxf>
  </rfmt>
  <rfmt sheetId="1" sqref="L81" start="0" length="0">
    <dxf>
      <font>
        <sz val="12"/>
        <color auto="1"/>
      </font>
    </dxf>
  </rfmt>
  <rfmt sheetId="1" sqref="L82" start="0" length="0">
    <dxf>
      <font>
        <sz val="12"/>
        <color auto="1"/>
      </font>
      <fill>
        <patternFill patternType="none">
          <bgColor indexed="65"/>
        </patternFill>
      </fill>
    </dxf>
  </rfmt>
  <rfmt sheetId="1" sqref="L83" start="0" length="0">
    <dxf>
      <fill>
        <patternFill patternType="none">
          <bgColor indexed="65"/>
        </patternFill>
      </fill>
      <border outline="0">
        <left style="thin">
          <color indexed="64"/>
        </left>
      </border>
    </dxf>
  </rfmt>
  <rfmt sheetId="1" sqref="L84" start="0" length="0">
    <dxf>
      <font>
        <sz val="12"/>
        <color auto="1"/>
      </font>
      <fill>
        <patternFill patternType="none">
          <bgColor indexed="65"/>
        </patternFill>
      </fill>
      <border outline="0">
        <left style="thin">
          <color indexed="64"/>
        </left>
      </border>
    </dxf>
  </rfmt>
  <rfmt sheetId="1" sqref="L85" start="0" length="0">
    <dxf>
      <font>
        <sz val="12"/>
        <color auto="1"/>
      </font>
      <numFmt numFmtId="19" formatCode="dd/mm/yyyy"/>
      <fill>
        <patternFill patternType="none">
          <bgColor indexed="65"/>
        </patternFill>
      </fill>
      <border outline="0">
        <left style="thin">
          <color indexed="64"/>
        </left>
      </border>
    </dxf>
  </rfmt>
  <rfmt sheetId="1" sqref="L86" start="0" length="0">
    <dxf>
      <font>
        <sz val="12"/>
        <color auto="1"/>
      </font>
      <numFmt numFmtId="19" formatCode="dd/mm/yyyy"/>
      <fill>
        <patternFill patternType="none">
          <bgColor indexed="65"/>
        </patternFill>
      </fill>
      <border outline="0">
        <left style="thin">
          <color indexed="64"/>
        </left>
      </border>
    </dxf>
  </rfmt>
  <rfmt sheetId="1" sqref="L87" start="0" length="0">
    <dxf>
      <font>
        <sz val="12"/>
        <color auto="1"/>
      </font>
      <numFmt numFmtId="19" formatCode="dd/mm/yyyy"/>
      <fill>
        <patternFill patternType="none">
          <bgColor indexed="65"/>
        </patternFill>
      </fill>
      <border outline="0">
        <left style="thin">
          <color indexed="64"/>
        </left>
      </border>
    </dxf>
  </rfmt>
  <rfmt sheetId="1" sqref="L88" start="0" length="0">
    <dxf>
      <font>
        <b val="0"/>
        <sz val="12"/>
        <color auto="1"/>
      </font>
      <numFmt numFmtId="19" formatCode="dd/mm/yyyy"/>
      <fill>
        <patternFill patternType="none">
          <bgColor indexed="65"/>
        </patternFill>
      </fill>
    </dxf>
  </rfmt>
  <rfmt sheetId="1" sqref="L89" start="0" length="0">
    <dxf>
      <fill>
        <patternFill patternType="none">
          <bgColor indexed="65"/>
        </patternFill>
      </fill>
    </dxf>
  </rfmt>
  <rfmt sheetId="1" sqref="L90" start="0" length="0">
    <dxf>
      <font>
        <b val="0"/>
        <sz val="12"/>
        <color auto="1"/>
      </font>
    </dxf>
  </rfmt>
  <rfmt sheetId="1" sqref="L92" start="0" length="0">
    <dxf>
      <font>
        <b val="0"/>
        <sz val="12"/>
        <color auto="1"/>
      </font>
      <numFmt numFmtId="19" formatCode="dd/mm/yyyy"/>
    </dxf>
  </rfmt>
  <rfmt sheetId="1" sqref="L93" start="0" length="0">
    <dxf>
      <font>
        <b val="0"/>
        <sz val="12"/>
        <color auto="1"/>
      </font>
      <numFmt numFmtId="19" formatCode="dd/mm/yyyy"/>
    </dxf>
  </rfmt>
  <rfmt sheetId="1" sqref="L94" start="0" length="0">
    <dxf>
      <font>
        <b val="0"/>
        <sz val="12"/>
        <color auto="1"/>
      </font>
      <numFmt numFmtId="19" formatCode="dd/mm/yyyy"/>
    </dxf>
  </rfmt>
  <rfmt sheetId="1" sqref="L95" start="0" length="0">
    <dxf>
      <font>
        <b val="0"/>
        <sz val="12"/>
        <color auto="1"/>
      </font>
      <numFmt numFmtId="19" formatCode="dd/mm/yyyy"/>
    </dxf>
  </rfmt>
  <rfmt sheetId="1" sqref="L96" start="0" length="0">
    <dxf>
      <font>
        <b val="0"/>
        <sz val="12"/>
        <color auto="1"/>
      </font>
      <numFmt numFmtId="19" formatCode="dd/mm/yyyy"/>
      <fill>
        <patternFill patternType="none">
          <bgColor indexed="65"/>
        </patternFill>
      </fill>
    </dxf>
  </rfmt>
  <rfmt sheetId="1" sqref="L97" start="0" length="0">
    <dxf>
      <font>
        <b val="0"/>
        <sz val="12"/>
        <color auto="1"/>
      </font>
      <numFmt numFmtId="19" formatCode="dd/mm/yyyy"/>
    </dxf>
  </rfmt>
  <rfmt sheetId="1" sqref="L98" start="0" length="0">
    <dxf>
      <font>
        <sz val="12"/>
        <color auto="1"/>
      </font>
    </dxf>
  </rfmt>
  <rfmt sheetId="1" sqref="L99" start="0" length="0">
    <dxf>
      <font>
        <b val="0"/>
        <sz val="12"/>
        <color auto="1"/>
      </font>
      <numFmt numFmtId="19" formatCode="dd/mm/yyyy"/>
    </dxf>
  </rfmt>
  <rfmt sheetId="1" sqref="L100" start="0" length="0">
    <dxf>
      <font>
        <b val="0"/>
        <sz val="12"/>
        <color auto="1"/>
      </font>
      <numFmt numFmtId="19" formatCode="dd/mm/yyyy"/>
    </dxf>
  </rfmt>
  <rfmt sheetId="1" sqref="L101" start="0" length="0">
    <dxf>
      <font>
        <b val="0"/>
        <sz val="12"/>
        <color auto="1"/>
      </font>
      <numFmt numFmtId="19" formatCode="dd/mm/yyyy"/>
      <fill>
        <patternFill patternType="none">
          <bgColor indexed="65"/>
        </patternFill>
      </fill>
    </dxf>
  </rfmt>
  <rfmt sheetId="1" sqref="L102" start="0" length="0">
    <dxf>
      <font>
        <b val="0"/>
        <sz val="12"/>
        <color auto="1"/>
      </font>
      <numFmt numFmtId="19" formatCode="dd/mm/yyyy"/>
    </dxf>
  </rfmt>
  <rfmt sheetId="1" sqref="L103" start="0" length="0">
    <dxf>
      <font>
        <sz val="12"/>
        <color auto="1"/>
      </font>
      <fill>
        <patternFill patternType="none">
          <bgColor indexed="65"/>
        </patternFill>
      </fill>
    </dxf>
  </rfmt>
  <rfmt sheetId="1" sqref="L104" start="0" length="0">
    <dxf>
      <font>
        <sz val="12"/>
        <color auto="1"/>
      </font>
    </dxf>
  </rfmt>
  <rfmt sheetId="1" sqref="L105" start="0" length="0">
    <dxf>
      <font>
        <sz val="12"/>
        <color auto="1"/>
      </font>
    </dxf>
  </rfmt>
  <rfmt sheetId="1" sqref="L106" start="0" length="0">
    <dxf>
      <font>
        <sz val="12"/>
        <color auto="1"/>
      </font>
    </dxf>
  </rfmt>
  <rfmt sheetId="1" sqref="L107" start="0" length="0">
    <dxf>
      <font>
        <sz val="12"/>
        <color auto="1"/>
      </font>
    </dxf>
  </rfmt>
  <rfmt sheetId="1" sqref="L108" start="0" length="0">
    <dxf>
      <font>
        <sz val="12"/>
        <color auto="1"/>
      </font>
    </dxf>
  </rfmt>
  <rfmt sheetId="1" sqref="L109" start="0" length="0">
    <dxf>
      <font>
        <b val="0"/>
        <sz val="12"/>
        <color auto="1"/>
      </font>
      <numFmt numFmtId="19" formatCode="dd/mm/yyyy"/>
      <fill>
        <patternFill patternType="none">
          <bgColor indexed="65"/>
        </patternFill>
      </fill>
    </dxf>
  </rfmt>
  <rfmt sheetId="1" sqref="L110" start="0" length="0">
    <dxf>
      <font>
        <b val="0"/>
        <sz val="12"/>
        <color auto="1"/>
      </font>
      <numFmt numFmtId="19" formatCode="dd/mm/yyyy"/>
    </dxf>
  </rfmt>
  <rfmt sheetId="1" sqref="L111" start="0" length="0">
    <dxf>
      <font>
        <sz val="12"/>
        <color auto="1"/>
      </font>
    </dxf>
  </rfmt>
  <rfmt sheetId="1" sqref="L112" start="0" length="0">
    <dxf>
      <font>
        <sz val="12"/>
        <color auto="1"/>
      </font>
    </dxf>
  </rfmt>
  <rfmt sheetId="1" sqref="L113" start="0" length="0">
    <dxf>
      <font>
        <sz val="12"/>
        <color auto="1"/>
      </font>
    </dxf>
  </rfmt>
  <rfmt sheetId="1" sqref="L114" start="0" length="0">
    <dxf>
      <font>
        <sz val="12"/>
        <color auto="1"/>
      </font>
    </dxf>
  </rfmt>
  <rfmt sheetId="1" sqref="L115" start="0" length="0">
    <dxf>
      <font>
        <sz val="12"/>
        <color auto="1"/>
      </font>
    </dxf>
  </rfmt>
  <rfmt sheetId="1" sqref="L116" start="0" length="0">
    <dxf>
      <font>
        <sz val="12"/>
        <color auto="1"/>
      </font>
    </dxf>
  </rfmt>
  <rfmt sheetId="1" sqref="L117" start="0" length="0">
    <dxf>
      <font>
        <sz val="12"/>
        <color auto="1"/>
      </font>
    </dxf>
  </rfmt>
  <rfmt sheetId="1" sqref="L118" start="0" length="0">
    <dxf>
      <font>
        <b val="0"/>
        <sz val="12"/>
        <color auto="1"/>
      </font>
      <numFmt numFmtId="19" formatCode="dd/mm/yyyy"/>
      <fill>
        <patternFill patternType="none">
          <bgColor indexed="65"/>
        </patternFill>
      </fill>
    </dxf>
  </rfmt>
  <rfmt sheetId="1" sqref="L119" start="0" length="0">
    <dxf>
      <font>
        <b val="0"/>
        <sz val="12"/>
        <color auto="1"/>
      </font>
      <numFmt numFmtId="19" formatCode="dd/mm/yyyy"/>
    </dxf>
  </rfmt>
  <rfmt sheetId="1" sqref="L120" start="0" length="0">
    <dxf>
      <font>
        <b val="0"/>
        <sz val="12"/>
        <color auto="1"/>
      </font>
      <numFmt numFmtId="19" formatCode="dd/mm/yyyy"/>
    </dxf>
  </rfmt>
  <rfmt sheetId="1" sqref="L121" start="0" length="0">
    <dxf>
      <font>
        <b val="0"/>
        <sz val="12"/>
        <color auto="1"/>
      </font>
      <numFmt numFmtId="19" formatCode="dd/mm/yyyy"/>
    </dxf>
  </rfmt>
  <rfmt sheetId="1" sqref="L122" start="0" length="0">
    <dxf>
      <font>
        <b val="0"/>
        <sz val="12"/>
        <color auto="1"/>
      </font>
      <numFmt numFmtId="19" formatCode="dd/mm/yyyy"/>
    </dxf>
  </rfmt>
  <rfmt sheetId="1" sqref="L123" start="0" length="0">
    <dxf>
      <font>
        <b val="0"/>
        <sz val="12"/>
        <color auto="1"/>
      </font>
      <numFmt numFmtId="19" formatCode="dd/mm/yyyy"/>
      <fill>
        <patternFill patternType="none">
          <bgColor indexed="65"/>
        </patternFill>
      </fill>
    </dxf>
  </rfmt>
  <rfmt sheetId="1" sqref="L124" start="0" length="0">
    <dxf>
      <font>
        <b val="0"/>
        <sz val="12"/>
        <color auto="1"/>
      </font>
      <numFmt numFmtId="19" formatCode="dd/mm/yyyy"/>
    </dxf>
  </rfmt>
  <rfmt sheetId="1" sqref="L126" start="0" length="0">
    <dxf>
      <font>
        <b val="0"/>
        <sz val="12"/>
        <color auto="1"/>
      </font>
    </dxf>
  </rfmt>
  <rfmt sheetId="1" sqref="L127" start="0" length="0">
    <dxf>
      <font>
        <b val="0"/>
        <sz val="12"/>
        <color auto="1"/>
      </font>
    </dxf>
  </rfmt>
  <rfmt sheetId="1" sqref="L128" start="0" length="0">
    <dxf>
      <font>
        <b val="0"/>
        <sz val="12"/>
        <color auto="1"/>
      </font>
    </dxf>
  </rfmt>
  <rfmt sheetId="1" sqref="L129" start="0" length="0">
    <dxf>
      <font>
        <b val="0"/>
        <sz val="12"/>
        <color auto="1"/>
      </font>
    </dxf>
  </rfmt>
  <rfmt sheetId="1" sqref="L130" start="0" length="0">
    <dxf>
      <font>
        <b val="0"/>
        <sz val="12"/>
        <color auto="1"/>
      </font>
      <numFmt numFmtId="19" formatCode="dd/mm/yyyy"/>
    </dxf>
  </rfmt>
  <rfmt sheetId="1" sqref="L131" start="0" length="0">
    <dxf>
      <font>
        <b val="0"/>
        <sz val="12"/>
        <color auto="1"/>
      </font>
      <numFmt numFmtId="19" formatCode="dd/mm/yyyy"/>
      <fill>
        <patternFill patternType="none">
          <bgColor indexed="65"/>
        </patternFill>
      </fill>
    </dxf>
  </rfmt>
  <rfmt sheetId="1" sqref="L132" start="0" length="0">
    <dxf>
      <font>
        <b val="0"/>
        <sz val="12"/>
        <color auto="1"/>
      </font>
      <numFmt numFmtId="19" formatCode="dd/mm/yyyy"/>
    </dxf>
  </rfmt>
  <rfmt sheetId="1" sqref="L134" start="0" length="0">
    <dxf>
      <font>
        <b val="0"/>
        <sz val="12"/>
        <color auto="1"/>
      </font>
    </dxf>
  </rfmt>
  <rfmt sheetId="1" sqref="L136" start="0" length="0">
    <dxf>
      <font>
        <sz val="12"/>
        <color auto="1"/>
      </font>
    </dxf>
  </rfmt>
  <rfmt sheetId="1" sqref="L137" start="0" length="0">
    <dxf>
      <font>
        <sz val="12"/>
        <color auto="1"/>
      </font>
    </dxf>
  </rfmt>
  <rfmt sheetId="1" sqref="L138" start="0" length="0">
    <dxf>
      <font>
        <sz val="12"/>
        <color auto="1"/>
      </font>
    </dxf>
  </rfmt>
  <rfmt sheetId="1" sqref="L139" start="0" length="0">
    <dxf>
      <font>
        <sz val="12"/>
        <color auto="1"/>
      </font>
      <numFmt numFmtId="19" formatCode="dd/mm/yyyy"/>
    </dxf>
  </rfmt>
  <rfmt sheetId="1" sqref="L140" start="0" length="0">
    <dxf>
      <font>
        <sz val="12"/>
        <color auto="1"/>
      </font>
      <numFmt numFmtId="19" formatCode="dd/mm/yyyy"/>
    </dxf>
  </rfmt>
  <rfmt sheetId="1" sqref="L141" start="0" length="0">
    <dxf>
      <font>
        <sz val="12"/>
        <color auto="1"/>
      </font>
      <numFmt numFmtId="19" formatCode="dd/mm/yyyy"/>
    </dxf>
  </rfmt>
  <rfmt sheetId="1" sqref="L142" start="0" length="0">
    <dxf>
      <font>
        <sz val="12"/>
        <color auto="1"/>
      </font>
      <numFmt numFmtId="19" formatCode="dd/mm/yyyy"/>
    </dxf>
  </rfmt>
  <rfmt sheetId="1" sqref="L143" start="0" length="0">
    <dxf>
      <font>
        <sz val="12"/>
        <color auto="1"/>
      </font>
      <numFmt numFmtId="19" formatCode="dd/mm/yyyy"/>
    </dxf>
  </rfmt>
  <rfmt sheetId="1" sqref="L144" start="0" length="0">
    <dxf>
      <font>
        <b val="0"/>
        <sz val="12"/>
        <color auto="1"/>
      </font>
      <numFmt numFmtId="19" formatCode="dd/mm/yyyy"/>
      <fill>
        <patternFill patternType="none">
          <bgColor indexed="65"/>
        </patternFill>
      </fill>
    </dxf>
  </rfmt>
  <rfmt sheetId="1" sqref="L145" start="0" length="0">
    <dxf>
      <font>
        <b val="0"/>
        <sz val="12"/>
        <color auto="1"/>
      </font>
      <numFmt numFmtId="19" formatCode="dd/mm/yyyy"/>
    </dxf>
  </rfmt>
  <rfmt sheetId="1" sqref="L146" start="0" length="0">
    <dxf>
      <font>
        <sz val="12"/>
        <color auto="1"/>
      </font>
    </dxf>
  </rfmt>
  <rfmt sheetId="1" sqref="L147" start="0" length="0">
    <dxf>
      <font>
        <sz val="12"/>
        <color auto="1"/>
      </font>
    </dxf>
  </rfmt>
  <rfmt sheetId="1" sqref="L148" start="0" length="0">
    <dxf>
      <fill>
        <patternFill patternType="none">
          <bgColor indexed="65"/>
        </patternFill>
      </fill>
    </dxf>
  </rfmt>
  <rfmt sheetId="1" sqref="L149" start="0" length="0">
    <dxf>
      <fill>
        <patternFill patternType="none">
          <bgColor indexed="65"/>
        </patternFill>
      </fill>
    </dxf>
  </rfmt>
  <rfmt sheetId="1" sqref="L150" start="0" length="0">
    <dxf>
      <fill>
        <patternFill patternType="none">
          <bgColor indexed="65"/>
        </patternFill>
      </fill>
    </dxf>
  </rfmt>
  <rfmt sheetId="1" sqref="L151" start="0" length="0">
    <dxf>
      <fill>
        <patternFill patternType="none">
          <bgColor indexed="65"/>
        </patternFill>
      </fill>
    </dxf>
  </rfmt>
  <rfmt sheetId="1" sqref="L152" start="0" length="0">
    <dxf>
      <fill>
        <patternFill patternType="none">
          <bgColor indexed="65"/>
        </patternFill>
      </fill>
    </dxf>
  </rfmt>
  <rfmt sheetId="1" sqref="L153" start="0" length="0">
    <dxf>
      <font>
        <b val="0"/>
        <sz val="12"/>
        <color auto="1"/>
      </font>
      <numFmt numFmtId="19" formatCode="dd/mm/yyyy"/>
      <fill>
        <patternFill patternType="none">
          <bgColor indexed="65"/>
        </patternFill>
      </fill>
    </dxf>
  </rfmt>
  <rfmt sheetId="1" sqref="L154" start="0" length="0">
    <dxf>
      <font>
        <b val="0"/>
        <sz val="12"/>
        <color auto="1"/>
      </font>
      <numFmt numFmtId="19" formatCode="dd/mm/yyyy"/>
    </dxf>
  </rfmt>
  <rfmt sheetId="1" sqref="L155" start="0" length="0">
    <dxf>
      <font>
        <sz val="12"/>
        <color auto="1"/>
      </font>
    </dxf>
  </rfmt>
  <rfmt sheetId="1" sqref="L156" start="0" length="0">
    <dxf>
      <font>
        <sz val="12"/>
        <color auto="1"/>
      </font>
    </dxf>
  </rfmt>
  <rfmt sheetId="1" sqref="L157" start="0" length="0">
    <dxf>
      <font>
        <sz val="12"/>
        <color auto="1"/>
      </font>
    </dxf>
  </rfmt>
  <rfmt sheetId="1" sqref="L158" start="0" length="0">
    <dxf>
      <font>
        <sz val="12"/>
        <color auto="1"/>
      </font>
      <fill>
        <patternFill patternType="none">
          <bgColor indexed="65"/>
        </patternFill>
      </fill>
    </dxf>
  </rfmt>
  <rfmt sheetId="1" sqref="L159" start="0" length="0">
    <dxf>
      <font>
        <sz val="12"/>
        <color auto="1"/>
      </font>
      <fill>
        <patternFill patternType="none">
          <bgColor indexed="65"/>
        </patternFill>
      </fill>
    </dxf>
  </rfmt>
  <rfmt sheetId="1" sqref="L160" start="0" length="0">
    <dxf>
      <font>
        <sz val="12"/>
        <color auto="1"/>
      </font>
      <fill>
        <patternFill patternType="none">
          <bgColor indexed="65"/>
        </patternFill>
      </fill>
    </dxf>
  </rfmt>
  <rfmt sheetId="1" sqref="L161" start="0" length="0">
    <dxf>
      <font>
        <b val="0"/>
        <sz val="12"/>
        <color auto="1"/>
      </font>
      <numFmt numFmtId="19" formatCode="dd/mm/yyyy"/>
      <fill>
        <patternFill patternType="none">
          <bgColor indexed="65"/>
        </patternFill>
      </fill>
      <alignment horizontal="center"/>
    </dxf>
  </rfmt>
  <rfmt sheetId="1" sqref="L162" start="0" length="0">
    <dxf>
      <font>
        <sz val="12"/>
        <color auto="1"/>
      </font>
    </dxf>
  </rfmt>
  <rfmt sheetId="1" sqref="L163" start="0" length="0">
    <dxf>
      <font>
        <sz val="12"/>
        <color auto="1"/>
      </font>
    </dxf>
  </rfmt>
  <rfmt sheetId="1" sqref="L164" start="0" length="0">
    <dxf>
      <font>
        <sz val="12"/>
        <color auto="1"/>
      </font>
    </dxf>
  </rfmt>
  <rfmt sheetId="1" sqref="L165" start="0" length="0">
    <dxf>
      <font>
        <sz val="12"/>
        <color auto="1"/>
      </font>
    </dxf>
  </rfmt>
  <rfmt sheetId="1" sqref="L166" start="0" length="0">
    <dxf>
      <font>
        <sz val="12"/>
        <color auto="1"/>
      </font>
    </dxf>
  </rfmt>
  <rfmt sheetId="1" sqref="L167" start="0" length="0">
    <dxf>
      <font>
        <sz val="12"/>
        <color auto="1"/>
      </font>
    </dxf>
  </rfmt>
  <rfmt sheetId="1" sqref="L168" start="0" length="0">
    <dxf>
      <font>
        <sz val="12"/>
        <color auto="1"/>
      </font>
    </dxf>
  </rfmt>
  <rfmt sheetId="1" sqref="L169" start="0" length="0">
    <dxf>
      <font>
        <sz val="12"/>
        <color auto="1"/>
      </font>
    </dxf>
  </rfmt>
  <rfmt sheetId="1" sqref="L170" start="0" length="0">
    <dxf>
      <font>
        <sz val="12"/>
        <color auto="1"/>
      </font>
    </dxf>
  </rfmt>
  <rfmt sheetId="1" sqref="L171" start="0" length="0">
    <dxf>
      <font>
        <sz val="12"/>
        <color auto="1"/>
      </font>
    </dxf>
  </rfmt>
  <rfmt sheetId="1" sqref="L172" start="0" length="0">
    <dxf>
      <font>
        <b val="0"/>
        <sz val="12"/>
        <color auto="1"/>
      </font>
      <numFmt numFmtId="19" formatCode="dd/mm/yyyy"/>
      <fill>
        <patternFill patternType="none">
          <bgColor indexed="65"/>
        </patternFill>
      </fill>
    </dxf>
  </rfmt>
  <rfmt sheetId="1" sqref="L173" start="0" length="0">
    <dxf>
      <font>
        <b val="0"/>
        <sz val="12"/>
        <color auto="1"/>
      </font>
      <numFmt numFmtId="19" formatCode="dd/mm/yyyy"/>
    </dxf>
  </rfmt>
  <rfmt sheetId="1" sqref="L174" start="0" length="0">
    <dxf>
      <font>
        <sz val="12"/>
        <color auto="1"/>
      </font>
    </dxf>
  </rfmt>
  <rfmt sheetId="1" sqref="L176" start="0" length="0">
    <dxf>
      <font>
        <b val="0"/>
        <sz val="12"/>
        <color auto="1"/>
      </font>
      <numFmt numFmtId="19" formatCode="dd/mm/yyyy"/>
    </dxf>
  </rfmt>
  <rfmt sheetId="1" sqref="L177" start="0" length="0">
    <dxf>
      <font>
        <b val="0"/>
        <sz val="12"/>
        <color auto="1"/>
      </font>
      <numFmt numFmtId="19" formatCode="dd/mm/yyyy"/>
    </dxf>
  </rfmt>
  <rfmt sheetId="1" sqref="L178" start="0" length="0">
    <dxf>
      <font>
        <b val="0"/>
        <sz val="12"/>
        <color auto="1"/>
      </font>
      <numFmt numFmtId="19" formatCode="dd/mm/yyyy"/>
    </dxf>
  </rfmt>
  <rfmt sheetId="1" sqref="L179" start="0" length="0">
    <dxf>
      <font>
        <b val="0"/>
        <sz val="12"/>
        <color auto="1"/>
      </font>
      <numFmt numFmtId="19" formatCode="dd/mm/yyyy"/>
    </dxf>
  </rfmt>
  <rfmt sheetId="1" sqref="L180" start="0" length="0">
    <dxf>
      <font>
        <b val="0"/>
        <sz val="12"/>
        <color auto="1"/>
      </font>
      <numFmt numFmtId="19" formatCode="dd/mm/yyyy"/>
      <fill>
        <patternFill patternType="none">
          <bgColor indexed="65"/>
        </patternFill>
      </fill>
    </dxf>
  </rfmt>
  <rfmt sheetId="1" sqref="L181" start="0" length="0">
    <dxf>
      <font>
        <b val="0"/>
        <sz val="12"/>
        <color auto="1"/>
      </font>
      <numFmt numFmtId="19" formatCode="dd/mm/yyyy"/>
    </dxf>
  </rfmt>
  <rfmt sheetId="1" sqref="L182" start="0" length="0">
    <dxf>
      <font>
        <sz val="12"/>
        <color auto="1"/>
      </font>
    </dxf>
  </rfmt>
  <rfmt sheetId="1" sqref="L184" start="0" length="0">
    <dxf>
      <font>
        <sz val="12"/>
        <color auto="1"/>
      </font>
      <fill>
        <patternFill patternType="none">
          <bgColor indexed="65"/>
        </patternFill>
      </fill>
    </dxf>
  </rfmt>
  <rfmt sheetId="1" sqref="L185" start="0" length="0">
    <dxf>
      <font>
        <sz val="12"/>
        <color auto="1"/>
      </font>
    </dxf>
  </rfmt>
  <rfmt sheetId="1" sqref="L186" start="0" length="0">
    <dxf>
      <font>
        <b val="0"/>
        <sz val="12"/>
        <color auto="1"/>
      </font>
      <numFmt numFmtId="19" formatCode="dd/mm/yyyy"/>
    </dxf>
  </rfmt>
  <rfmt sheetId="1" sqref="L187" start="0" length="0">
    <dxf>
      <font>
        <b val="0"/>
        <sz val="12"/>
        <color auto="1"/>
      </font>
      <numFmt numFmtId="19" formatCode="dd/mm/yyyy"/>
    </dxf>
  </rfmt>
  <rfmt sheetId="1" sqref="L188" start="0" length="0">
    <dxf>
      <font>
        <b val="0"/>
        <sz val="12"/>
        <color auto="1"/>
      </font>
      <numFmt numFmtId="19" formatCode="dd/mm/yyyy"/>
    </dxf>
  </rfmt>
  <rfmt sheetId="1" sqref="L189" start="0" length="0">
    <dxf>
      <font>
        <b val="0"/>
        <sz val="12"/>
        <color auto="1"/>
      </font>
      <numFmt numFmtId="19" formatCode="dd/mm/yyyy"/>
      <fill>
        <patternFill patternType="none">
          <bgColor indexed="65"/>
        </patternFill>
      </fill>
    </dxf>
  </rfmt>
  <rfmt sheetId="1" sqref="L190" start="0" length="0">
    <dxf>
      <font>
        <b val="0"/>
        <sz val="12"/>
        <color auto="1"/>
      </font>
      <numFmt numFmtId="19" formatCode="dd/mm/yyyy"/>
    </dxf>
  </rfmt>
  <rfmt sheetId="1" sqref="L191" start="0" length="0">
    <dxf>
      <font>
        <sz val="12"/>
        <color auto="1"/>
      </font>
    </dxf>
  </rfmt>
  <rfmt sheetId="1" sqref="L192" start="0" length="0">
    <dxf>
      <font>
        <sz val="12"/>
        <color auto="1"/>
      </font>
    </dxf>
  </rfmt>
  <rfmt sheetId="1" sqref="L193" start="0" length="0">
    <dxf>
      <font>
        <b val="0"/>
        <sz val="12"/>
        <color auto="1"/>
      </font>
    </dxf>
  </rfmt>
  <rfmt sheetId="1" sqref="L194" start="0" length="0">
    <dxf>
      <font>
        <b val="0"/>
        <sz val="12"/>
        <color auto="1"/>
      </font>
    </dxf>
  </rfmt>
  <rfmt sheetId="1" sqref="L195" start="0" length="0">
    <dxf>
      <font>
        <b val="0"/>
        <sz val="12"/>
        <color auto="1"/>
      </font>
      <numFmt numFmtId="19" formatCode="dd/mm/yyyy"/>
    </dxf>
  </rfmt>
  <rfmt sheetId="1" sqref="L196" start="0" length="0">
    <dxf>
      <font>
        <b val="0"/>
        <sz val="12"/>
        <color auto="1"/>
      </font>
      <numFmt numFmtId="19" formatCode="dd/mm/yyyy"/>
    </dxf>
  </rfmt>
  <rfmt sheetId="1" sqref="L197" start="0" length="0">
    <dxf>
      <font>
        <b val="0"/>
        <sz val="12"/>
        <color auto="1"/>
      </font>
      <numFmt numFmtId="19" formatCode="dd/mm/yyyy"/>
    </dxf>
  </rfmt>
  <rfmt sheetId="1" sqref="L198" start="0" length="0">
    <dxf>
      <font>
        <b val="0"/>
        <sz val="12"/>
        <color auto="1"/>
      </font>
      <numFmt numFmtId="19" formatCode="dd/mm/yyyy"/>
    </dxf>
  </rfmt>
  <rfmt sheetId="1" sqref="L199" start="0" length="0">
    <dxf>
      <font>
        <b val="0"/>
        <sz val="12"/>
        <color auto="1"/>
      </font>
      <numFmt numFmtId="19" formatCode="dd/mm/yyyy"/>
      <fill>
        <patternFill patternType="none">
          <bgColor indexed="65"/>
        </patternFill>
      </fill>
    </dxf>
  </rfmt>
  <rfmt sheetId="1" sqref="L200" start="0" length="0">
    <dxf>
      <font>
        <b val="0"/>
        <sz val="12"/>
        <color auto="1"/>
      </font>
      <numFmt numFmtId="19" formatCode="dd/mm/yyyy"/>
    </dxf>
  </rfmt>
  <rfmt sheetId="1" sqref="L201" start="0" length="0">
    <dxf>
      <font>
        <b val="0"/>
        <sz val="12"/>
        <color auto="1"/>
      </font>
      <numFmt numFmtId="19" formatCode="dd/mm/yyyy"/>
    </dxf>
  </rfmt>
  <rfmt sheetId="1" sqref="L202" start="0" length="0">
    <dxf>
      <font>
        <b val="0"/>
        <sz val="12"/>
        <color auto="1"/>
      </font>
      <numFmt numFmtId="19" formatCode="dd/mm/yyyy"/>
    </dxf>
  </rfmt>
  <rfmt sheetId="1" sqref="L203" start="0" length="0">
    <dxf>
      <font>
        <b val="0"/>
        <sz val="12"/>
        <color auto="1"/>
      </font>
      <numFmt numFmtId="19" formatCode="dd/mm/yyyy"/>
    </dxf>
  </rfmt>
  <rfmt sheetId="1" sqref="L204" start="0" length="0">
    <dxf>
      <font>
        <b val="0"/>
        <sz val="12"/>
        <color auto="1"/>
      </font>
      <numFmt numFmtId="19" formatCode="dd/mm/yyyy"/>
      <fill>
        <patternFill patternType="none">
          <bgColor indexed="65"/>
        </patternFill>
      </fill>
    </dxf>
  </rfmt>
  <rfmt sheetId="1" sqref="L205" start="0" length="0">
    <dxf>
      <font>
        <b val="0"/>
        <sz val="12"/>
        <color auto="1"/>
      </font>
      <numFmt numFmtId="19" formatCode="dd/mm/yyyy"/>
    </dxf>
  </rfmt>
  <rfmt sheetId="1" sqref="L206" start="0" length="0">
    <dxf>
      <font>
        <sz val="12"/>
        <color auto="1"/>
      </font>
    </dxf>
  </rfmt>
  <rfmt sheetId="1" sqref="L208" start="0" length="0">
    <dxf>
      <font>
        <b val="0"/>
        <sz val="12"/>
        <color auto="1"/>
      </font>
      <numFmt numFmtId="19" formatCode="dd/mm/yyyy"/>
    </dxf>
  </rfmt>
  <rfmt sheetId="1" sqref="L209" start="0" length="0">
    <dxf>
      <font>
        <b val="0"/>
        <sz val="12"/>
        <color auto="1"/>
      </font>
      <numFmt numFmtId="19" formatCode="dd/mm/yyyy"/>
      <fill>
        <patternFill patternType="none">
          <bgColor indexed="65"/>
        </patternFill>
      </fill>
    </dxf>
  </rfmt>
  <rfmt sheetId="1" sqref="L210" start="0" length="0">
    <dxf>
      <font>
        <b val="0"/>
        <sz val="12"/>
        <color auto="1"/>
      </font>
      <numFmt numFmtId="19" formatCode="dd/mm/yyyy"/>
    </dxf>
  </rfmt>
  <rfmt sheetId="1" sqref="L211" start="0" length="0">
    <dxf>
      <font>
        <sz val="12"/>
        <color auto="1"/>
      </font>
    </dxf>
  </rfmt>
  <rfmt sheetId="1" sqref="L212" start="0" length="0">
    <dxf>
      <font>
        <b val="0"/>
        <sz val="12"/>
        <color auto="1"/>
      </font>
      <numFmt numFmtId="19" formatCode="dd/mm/yyyy"/>
    </dxf>
  </rfmt>
  <rfmt sheetId="1" sqref="L213" start="0" length="0">
    <dxf>
      <font>
        <b val="0"/>
        <sz val="12"/>
        <color auto="1"/>
      </font>
      <numFmt numFmtId="19" formatCode="dd/mm/yyyy"/>
    </dxf>
  </rfmt>
  <rfmt sheetId="1" sqref="L214" start="0" length="0">
    <dxf>
      <font>
        <b val="0"/>
        <sz val="12"/>
        <color auto="1"/>
      </font>
      <numFmt numFmtId="19" formatCode="dd/mm/yyyy"/>
      <fill>
        <patternFill patternType="none">
          <bgColor indexed="65"/>
        </patternFill>
      </fill>
    </dxf>
  </rfmt>
  <rfmt sheetId="1" sqref="L215" start="0" length="0">
    <dxf>
      <font>
        <b val="0"/>
        <sz val="12"/>
        <color auto="1"/>
      </font>
      <numFmt numFmtId="19" formatCode="dd/mm/yyyy"/>
    </dxf>
  </rfmt>
  <rfmt sheetId="1" sqref="L216" start="0" length="0">
    <dxf>
      <font>
        <sz val="12"/>
        <color auto="1"/>
      </font>
    </dxf>
  </rfmt>
  <rfmt sheetId="1" sqref="L217" start="0" length="0">
    <dxf>
      <font>
        <sz val="12"/>
        <color auto="1"/>
      </font>
    </dxf>
  </rfmt>
  <rfmt sheetId="1" sqref="L218" start="0" length="0">
    <dxf>
      <font>
        <b val="0"/>
        <sz val="12"/>
        <color auto="1"/>
      </font>
      <numFmt numFmtId="19" formatCode="dd/mm/yyyy"/>
    </dxf>
  </rfmt>
  <rfmt sheetId="1" sqref="L219" start="0" length="0">
    <dxf>
      <font>
        <b val="0"/>
        <sz val="12"/>
        <color auto="1"/>
      </font>
      <numFmt numFmtId="19" formatCode="dd/mm/yyyy"/>
    </dxf>
  </rfmt>
  <rfmt sheetId="1" sqref="L220" start="0" length="0">
    <dxf>
      <font>
        <b val="0"/>
        <sz val="12"/>
        <color auto="1"/>
      </font>
      <numFmt numFmtId="19" formatCode="dd/mm/yyyy"/>
    </dxf>
  </rfmt>
  <rfmt sheetId="1" sqref="L221" start="0" length="0">
    <dxf>
      <font>
        <b val="0"/>
        <sz val="12"/>
        <color auto="1"/>
      </font>
      <numFmt numFmtId="19" formatCode="dd/mm/yyyy"/>
      <fill>
        <patternFill patternType="none">
          <bgColor indexed="65"/>
        </patternFill>
      </fill>
    </dxf>
  </rfmt>
  <rfmt sheetId="1" sqref="L222" start="0" length="0">
    <dxf>
      <font>
        <b val="0"/>
        <sz val="12"/>
        <color auto="1"/>
      </font>
      <numFmt numFmtId="19" formatCode="dd/mm/yyyy"/>
    </dxf>
  </rfmt>
  <rfmt sheetId="1" sqref="L230" start="0" length="0">
    <dxf>
      <font>
        <b val="0"/>
        <sz val="12"/>
        <color auto="1"/>
      </font>
      <numFmt numFmtId="19" formatCode="dd/mm/yyyy"/>
      <fill>
        <patternFill patternType="none">
          <bgColor indexed="65"/>
        </patternFill>
      </fill>
    </dxf>
  </rfmt>
  <rfmt sheetId="1" sqref="L231" start="0" length="0">
    <dxf>
      <font>
        <sz val="12"/>
        <color auto="1"/>
      </font>
    </dxf>
  </rfmt>
  <rfmt sheetId="1" sqref="L233" start="0" length="0">
    <dxf>
      <font>
        <sz val="12"/>
        <color auto="1"/>
      </font>
    </dxf>
  </rfmt>
  <rfmt sheetId="1" sqref="L234" start="0" length="0">
    <dxf>
      <font>
        <sz val="12"/>
        <color auto="1"/>
      </font>
    </dxf>
  </rfmt>
  <rfmt sheetId="1" sqref="L235" start="0" length="0">
    <dxf>
      <font>
        <sz val="12"/>
        <color auto="1"/>
      </font>
    </dxf>
  </rfmt>
  <rfmt sheetId="1" sqref="L236" start="0" length="0">
    <dxf>
      <font>
        <sz val="12"/>
        <color auto="1"/>
      </font>
    </dxf>
  </rfmt>
  <rfmt sheetId="1" sqref="L237" start="0" length="0">
    <dxf>
      <font>
        <sz val="12"/>
        <color auto="1"/>
      </font>
    </dxf>
  </rfmt>
  <rfmt sheetId="1" sqref="L238" start="0" length="0">
    <dxf>
      <font>
        <b val="0"/>
        <sz val="12"/>
        <color auto="1"/>
      </font>
      <numFmt numFmtId="19" formatCode="dd/mm/yyyy"/>
      <fill>
        <patternFill patternType="none">
          <bgColor indexed="65"/>
        </patternFill>
      </fill>
    </dxf>
  </rfmt>
  <rfmt sheetId="1" sqref="L239" start="0" length="0">
    <dxf>
      <font>
        <sz val="12"/>
        <color auto="1"/>
      </font>
    </dxf>
  </rfmt>
  <rfmt sheetId="1" sqref="L242" start="0" length="0">
    <dxf>
      <font>
        <b val="0"/>
        <sz val="12"/>
        <color auto="1"/>
      </font>
      <numFmt numFmtId="19" formatCode="dd/mm/yyyy"/>
    </dxf>
  </rfmt>
  <rfmt sheetId="1" sqref="L243" start="0" length="0">
    <dxf>
      <font>
        <b val="0"/>
        <sz val="12"/>
        <color auto="1"/>
      </font>
      <numFmt numFmtId="19" formatCode="dd/mm/yyyy"/>
    </dxf>
  </rfmt>
  <rfmt sheetId="1" sqref="L244" start="0" length="0">
    <dxf>
      <font>
        <b val="0"/>
        <sz val="12"/>
        <color auto="1"/>
      </font>
      <numFmt numFmtId="19" formatCode="dd/mm/yyyy"/>
    </dxf>
  </rfmt>
  <rfmt sheetId="1" sqref="L245" start="0" length="0">
    <dxf>
      <font>
        <b val="0"/>
        <sz val="12"/>
        <color auto="1"/>
      </font>
      <numFmt numFmtId="19" formatCode="dd/mm/yyyy"/>
      <fill>
        <patternFill patternType="none">
          <bgColor indexed="65"/>
        </patternFill>
      </fill>
    </dxf>
  </rfmt>
  <rfmt sheetId="1" sqref="L246" start="0" length="0">
    <dxf>
      <font>
        <b val="0"/>
        <sz val="12"/>
        <color auto="1"/>
      </font>
      <numFmt numFmtId="19" formatCode="dd/mm/yyyy"/>
    </dxf>
  </rfmt>
  <rfmt sheetId="1" sqref="L247" start="0" length="0">
    <dxf>
      <font>
        <sz val="12"/>
        <color auto="1"/>
      </font>
    </dxf>
  </rfmt>
  <rfmt sheetId="1" sqref="L248" start="0" length="0">
    <dxf>
      <font>
        <b val="0"/>
        <sz val="12"/>
        <color auto="1"/>
      </font>
    </dxf>
  </rfmt>
  <rfmt sheetId="1" sqref="L250" start="0" length="0">
    <dxf>
      <font>
        <b val="0"/>
        <sz val="12"/>
        <color auto="1"/>
      </font>
    </dxf>
  </rfmt>
  <rfmt sheetId="1" sqref="L251" start="0" length="0">
    <dxf>
      <font>
        <b val="0"/>
        <sz val="12"/>
        <color auto="1"/>
      </font>
      <numFmt numFmtId="19" formatCode="dd/mm/yyyy"/>
    </dxf>
  </rfmt>
  <rfmt sheetId="1" sqref="L252" start="0" length="0">
    <dxf>
      <font>
        <b val="0"/>
        <sz val="12"/>
        <color auto="1"/>
      </font>
      <numFmt numFmtId="19" formatCode="dd/mm/yyyy"/>
      <fill>
        <patternFill patternType="none">
          <bgColor indexed="65"/>
        </patternFill>
      </fill>
    </dxf>
  </rfmt>
  <rfmt sheetId="1" sqref="L253" start="0" length="0">
    <dxf>
      <font>
        <b val="0"/>
        <sz val="12"/>
        <color auto="1"/>
      </font>
      <numFmt numFmtId="19" formatCode="dd/mm/yyyy"/>
    </dxf>
  </rfmt>
  <rfmt sheetId="1" sqref="L255" start="0" length="0">
    <dxf>
      <font>
        <b val="0"/>
        <sz val="12"/>
        <color auto="1"/>
      </font>
      <numFmt numFmtId="19" formatCode="dd/mm/yyyy"/>
    </dxf>
  </rfmt>
  <rfmt sheetId="1" sqref="L256" start="0" length="0">
    <dxf>
      <font>
        <b val="0"/>
        <sz val="12"/>
        <color auto="1"/>
      </font>
      <numFmt numFmtId="19" formatCode="dd/mm/yyyy"/>
    </dxf>
  </rfmt>
  <rfmt sheetId="1" sqref="L257" start="0" length="0">
    <dxf>
      <font>
        <b val="0"/>
        <sz val="12"/>
        <color auto="1"/>
      </font>
      <numFmt numFmtId="19" formatCode="dd/mm/yyyy"/>
    </dxf>
  </rfmt>
  <rfmt sheetId="1" sqref="L258" start="0" length="0">
    <dxf>
      <font>
        <b val="0"/>
        <sz val="12"/>
        <color auto="1"/>
      </font>
      <numFmt numFmtId="19" formatCode="dd/mm/yyyy"/>
      <fill>
        <patternFill patternType="none">
          <bgColor indexed="65"/>
        </patternFill>
      </fill>
    </dxf>
  </rfmt>
  <rfmt sheetId="1" sqref="L259" start="0" length="0">
    <dxf>
      <font>
        <b val="0"/>
        <sz val="12"/>
        <color auto="1"/>
      </font>
      <numFmt numFmtId="19" formatCode="dd/mm/yyyy"/>
    </dxf>
  </rfmt>
  <rfmt sheetId="1" sqref="L260" start="0" length="0">
    <dxf>
      <font>
        <sz val="12"/>
        <color auto="1"/>
      </font>
    </dxf>
  </rfmt>
  <rfmt sheetId="1" sqref="L261" start="0" length="0">
    <dxf>
      <font>
        <b val="0"/>
        <sz val="12"/>
        <color auto="1"/>
      </font>
      <numFmt numFmtId="19" formatCode="dd/mm/yyyy"/>
    </dxf>
  </rfmt>
  <rfmt sheetId="1" sqref="L262" start="0" length="0">
    <dxf>
      <font>
        <b val="0"/>
        <sz val="12"/>
        <color auto="1"/>
      </font>
      <numFmt numFmtId="19" formatCode="dd/mm/yyyy"/>
    </dxf>
  </rfmt>
  <rfmt sheetId="1" sqref="L263" start="0" length="0">
    <dxf>
      <font>
        <b val="0"/>
        <sz val="12"/>
        <color auto="1"/>
      </font>
      <numFmt numFmtId="19" formatCode="dd/mm/yyyy"/>
      <fill>
        <patternFill patternType="none">
          <bgColor indexed="65"/>
        </patternFill>
      </fill>
    </dxf>
  </rfmt>
  <rfmt sheetId="1" sqref="L264" start="0" length="0">
    <dxf>
      <font>
        <b val="0"/>
        <sz val="12"/>
        <color auto="1"/>
      </font>
      <numFmt numFmtId="19" formatCode="dd/mm/yyyy"/>
    </dxf>
  </rfmt>
  <rfmt sheetId="1" sqref="L265" start="0" length="0">
    <dxf>
      <font>
        <sz val="12"/>
        <color auto="1"/>
      </font>
    </dxf>
  </rfmt>
  <rfmt sheetId="1" sqref="L266" start="0" length="0">
    <dxf>
      <font>
        <sz val="12"/>
        <color auto="1"/>
      </font>
    </dxf>
  </rfmt>
  <rfmt sheetId="1" sqref="L267" start="0" length="0">
    <dxf>
      <font>
        <b val="0"/>
        <sz val="12"/>
        <color auto="1"/>
      </font>
      <numFmt numFmtId="19" formatCode="dd/mm/yyyy"/>
    </dxf>
  </rfmt>
  <rfmt sheetId="1" sqref="L268" start="0" length="0">
    <dxf>
      <font>
        <b val="0"/>
        <sz val="12"/>
        <color auto="1"/>
      </font>
      <numFmt numFmtId="19" formatCode="dd/mm/yyyy"/>
      <fill>
        <patternFill patternType="none">
          <bgColor indexed="65"/>
        </patternFill>
      </fill>
    </dxf>
  </rfmt>
  <rfmt sheetId="1" sqref="L269" start="0" length="0">
    <dxf>
      <font>
        <b val="0"/>
        <sz val="12"/>
        <color auto="1"/>
      </font>
      <numFmt numFmtId="19" formatCode="dd/mm/yyyy"/>
    </dxf>
  </rfmt>
  <rfmt sheetId="1" sqref="L270" start="0" length="0">
    <dxf>
      <font>
        <sz val="12"/>
        <color auto="1"/>
      </font>
    </dxf>
  </rfmt>
  <rfmt sheetId="1" sqref="L271" start="0" length="0">
    <dxf>
      <font>
        <b val="0"/>
        <sz val="12"/>
        <color auto="1"/>
      </font>
      <numFmt numFmtId="19" formatCode="dd/mm/yyyy"/>
    </dxf>
  </rfmt>
  <rfmt sheetId="1" sqref="L272" start="0" length="0">
    <dxf>
      <font>
        <b val="0"/>
        <sz val="12"/>
        <color auto="1"/>
      </font>
      <numFmt numFmtId="19" formatCode="dd/mm/yyyy"/>
    </dxf>
  </rfmt>
  <rfmt sheetId="1" sqref="L273" start="0" length="0">
    <dxf>
      <font>
        <b val="0"/>
        <sz val="12"/>
        <color auto="1"/>
      </font>
      <numFmt numFmtId="19" formatCode="dd/mm/yyyy"/>
      <fill>
        <patternFill patternType="none">
          <bgColor indexed="65"/>
        </patternFill>
      </fill>
    </dxf>
  </rfmt>
  <rfmt sheetId="1" sqref="L274" start="0" length="0">
    <dxf>
      <font>
        <b val="0"/>
        <sz val="12"/>
        <color auto="1"/>
      </font>
      <numFmt numFmtId="19" formatCode="dd/mm/yyyy"/>
    </dxf>
  </rfmt>
  <rfmt sheetId="1" sqref="L275" start="0" length="0">
    <dxf>
      <font>
        <sz val="12"/>
        <color auto="1"/>
      </font>
    </dxf>
  </rfmt>
  <rfmt sheetId="1" sqref="L276" start="0" length="0">
    <dxf>
      <font>
        <sz val="12"/>
        <color auto="1"/>
      </font>
    </dxf>
  </rfmt>
  <rfmt sheetId="1" sqref="L277" start="0" length="0">
    <dxf>
      <font>
        <b val="0"/>
        <sz val="12"/>
        <color auto="1"/>
      </font>
      <numFmt numFmtId="19" formatCode="dd/mm/yyyy"/>
    </dxf>
  </rfmt>
  <rfmt sheetId="1" sqref="L278" start="0" length="0">
    <dxf>
      <font>
        <b val="0"/>
        <sz val="12"/>
        <color auto="1"/>
      </font>
      <numFmt numFmtId="19" formatCode="dd/mm/yyyy"/>
      <fill>
        <patternFill patternType="none">
          <bgColor indexed="65"/>
        </patternFill>
      </fill>
    </dxf>
  </rfmt>
  <rfmt sheetId="1" sqref="L279" start="0" length="0">
    <dxf>
      <font>
        <b val="0"/>
        <sz val="12"/>
        <color auto="1"/>
      </font>
      <numFmt numFmtId="19" formatCode="dd/mm/yyyy"/>
    </dxf>
  </rfmt>
  <rfmt sheetId="1" sqref="L283" start="0" length="0">
    <dxf>
      <font>
        <b val="0"/>
        <sz val="12"/>
        <color auto="1"/>
      </font>
      <numFmt numFmtId="19" formatCode="dd/mm/yyyy"/>
      <fill>
        <patternFill patternType="none">
          <bgColor indexed="65"/>
        </patternFill>
      </fill>
    </dxf>
  </rfmt>
  <rfmt sheetId="1" sqref="L284" start="0" length="0">
    <dxf>
      <font>
        <b val="0"/>
        <sz val="12"/>
        <color auto="1"/>
      </font>
      <numFmt numFmtId="19" formatCode="dd/mm/yyyy"/>
    </dxf>
  </rfmt>
  <rfmt sheetId="1" sqref="L285" start="0" length="0">
    <dxf>
      <font>
        <b val="0"/>
        <sz val="12"/>
        <color auto="1"/>
      </font>
    </dxf>
  </rfmt>
  <rfmt sheetId="1" sqref="L286" start="0" length="0">
    <dxf>
      <font>
        <sz val="12"/>
        <color auto="1"/>
      </font>
    </dxf>
  </rfmt>
  <rfmt sheetId="1" sqref="L287" start="0" length="0">
    <dxf>
      <font>
        <b val="0"/>
        <sz val="12"/>
        <color auto="1"/>
      </font>
      <numFmt numFmtId="19" formatCode="dd/mm/yyyy"/>
    </dxf>
  </rfmt>
  <rfmt sheetId="1" sqref="L288" start="0" length="0">
    <dxf>
      <font>
        <b val="0"/>
        <sz val="12"/>
        <color auto="1"/>
      </font>
      <numFmt numFmtId="19" formatCode="dd/mm/yyyy"/>
      <fill>
        <patternFill patternType="none">
          <bgColor indexed="65"/>
        </patternFill>
      </fill>
    </dxf>
  </rfmt>
  <rfmt sheetId="1" sqref="L289" start="0" length="0">
    <dxf>
      <font>
        <b val="0"/>
        <sz val="12"/>
        <color auto="1"/>
      </font>
      <numFmt numFmtId="19" formatCode="dd/mm/yyyy"/>
    </dxf>
  </rfmt>
  <rfmt sheetId="1" sqref="L290" start="0" length="0">
    <dxf>
      <font>
        <b val="0"/>
        <sz val="12"/>
        <color auto="1"/>
      </font>
    </dxf>
  </rfmt>
  <rfmt sheetId="1" sqref="L292" start="0" length="0">
    <dxf>
      <font>
        <b val="0"/>
        <sz val="12"/>
        <color auto="1"/>
      </font>
      <numFmt numFmtId="19" formatCode="dd/mm/yyyy"/>
    </dxf>
  </rfmt>
  <rfmt sheetId="1" sqref="L293" start="0" length="0">
    <dxf>
      <font>
        <b val="0"/>
        <sz val="12"/>
        <color auto="1"/>
      </font>
      <numFmt numFmtId="19" formatCode="dd/mm/yyyy"/>
      <fill>
        <patternFill patternType="none">
          <bgColor indexed="65"/>
        </patternFill>
      </fill>
    </dxf>
  </rfmt>
  <rfmt sheetId="1" sqref="L294" start="0" length="0">
    <dxf>
      <font>
        <b val="0"/>
        <sz val="12"/>
        <color auto="1"/>
      </font>
      <numFmt numFmtId="19" formatCode="dd/mm/yyyy"/>
    </dxf>
  </rfmt>
  <rfmt sheetId="1" sqref="L295" start="0" length="0">
    <dxf>
      <font>
        <sz val="12"/>
        <color auto="1"/>
      </font>
    </dxf>
  </rfmt>
  <rfmt sheetId="1" sqref="L296" start="0" length="0">
    <dxf>
      <font>
        <sz val="12"/>
        <color auto="1"/>
      </font>
    </dxf>
  </rfmt>
  <rfmt sheetId="1" sqref="L297" start="0" length="0">
    <dxf>
      <font>
        <sz val="12"/>
        <color auto="1"/>
      </font>
    </dxf>
  </rfmt>
  <rfmt sheetId="1" sqref="L298" start="0" length="0">
    <dxf>
      <font>
        <sz val="12"/>
        <color auto="1"/>
      </font>
    </dxf>
  </rfmt>
  <rfmt sheetId="1" sqref="L299" start="0" length="0">
    <dxf>
      <font>
        <sz val="12"/>
        <color auto="1"/>
      </font>
    </dxf>
  </rfmt>
  <rfmt sheetId="1" sqref="L300" start="0" length="0">
    <dxf>
      <font>
        <sz val="12"/>
        <color auto="1"/>
      </font>
    </dxf>
  </rfmt>
  <rfmt sheetId="1" sqref="L301" start="0" length="0">
    <dxf>
      <font>
        <sz val="12"/>
        <color auto="1"/>
      </font>
    </dxf>
  </rfmt>
  <rfmt sheetId="1" sqref="L302" start="0" length="0">
    <dxf>
      <font>
        <sz val="12"/>
        <color auto="1"/>
      </font>
    </dxf>
  </rfmt>
  <rfmt sheetId="1" sqref="L303" start="0" length="0">
    <dxf>
      <font>
        <b val="0"/>
        <sz val="12"/>
        <color auto="1"/>
      </font>
      <numFmt numFmtId="19" formatCode="dd/mm/yyyy"/>
      <fill>
        <patternFill patternType="none">
          <bgColor indexed="65"/>
        </patternFill>
      </fill>
    </dxf>
  </rfmt>
  <rfmt sheetId="1" sqref="L304" start="0" length="0">
    <dxf>
      <font>
        <sz val="12"/>
        <color auto="1"/>
      </font>
    </dxf>
  </rfmt>
  <rfmt sheetId="1" sqref="L305" start="0" length="0">
    <dxf>
      <font>
        <sz val="12"/>
        <color auto="1"/>
      </font>
    </dxf>
  </rfmt>
  <rfmt sheetId="1" sqref="L306" start="0" length="0">
    <dxf>
      <numFmt numFmtId="19" formatCode="dd/mm/yyyy"/>
    </dxf>
  </rfmt>
  <rfmt sheetId="1" sqref="L307" start="0" length="0">
    <dxf>
      <font>
        <b val="0"/>
        <sz val="12"/>
        <color auto="1"/>
      </font>
      <numFmt numFmtId="19" formatCode="dd/mm/yyyy"/>
    </dxf>
  </rfmt>
  <rfmt sheetId="1" sqref="L308" start="0" length="0">
    <dxf>
      <font>
        <b val="0"/>
        <sz val="12"/>
        <color auto="1"/>
      </font>
      <numFmt numFmtId="19" formatCode="dd/mm/yyyy"/>
    </dxf>
  </rfmt>
  <rfmt sheetId="1" sqref="L309" start="0" length="0">
    <dxf>
      <font>
        <b val="0"/>
        <sz val="12"/>
        <color auto="1"/>
      </font>
      <numFmt numFmtId="19" formatCode="dd/mm/yyyy"/>
      <fill>
        <patternFill patternType="none">
          <bgColor indexed="65"/>
        </patternFill>
      </fill>
    </dxf>
  </rfmt>
  <rfmt sheetId="1" sqref="L310" start="0" length="0">
    <dxf>
      <font>
        <b val="0"/>
        <sz val="12"/>
        <color auto="1"/>
      </font>
      <numFmt numFmtId="19" formatCode="dd/mm/yyyy"/>
    </dxf>
  </rfmt>
  <rfmt sheetId="1" sqref="L311" start="0" length="0">
    <dxf>
      <font>
        <sz val="12"/>
        <color auto="1"/>
      </font>
    </dxf>
  </rfmt>
  <rfmt sheetId="1" sqref="L312" start="0" length="0">
    <dxf>
      <font>
        <sz val="12"/>
        <color auto="1"/>
      </font>
    </dxf>
  </rfmt>
  <rfmt sheetId="1" sqref="L313" start="0" length="0">
    <dxf>
      <font>
        <sz val="12"/>
        <color auto="1"/>
      </font>
    </dxf>
  </rfmt>
  <rfmt sheetId="1" sqref="L314" start="0" length="0">
    <dxf>
      <font>
        <sz val="12"/>
        <color auto="1"/>
      </font>
    </dxf>
  </rfmt>
  <rfmt sheetId="1" sqref="L315" start="0" length="0">
    <dxf>
      <font>
        <sz val="12"/>
        <color auto="1"/>
      </font>
    </dxf>
  </rfmt>
  <rfmt sheetId="1" sqref="L316" start="0" length="0">
    <dxf>
      <font>
        <sz val="12"/>
        <color auto="1"/>
      </font>
    </dxf>
  </rfmt>
  <rfmt sheetId="1" sqref="L317" start="0" length="0">
    <dxf>
      <font>
        <sz val="12"/>
        <color auto="1"/>
      </font>
    </dxf>
  </rfmt>
  <rfmt sheetId="1" sqref="L318" start="0" length="0">
    <dxf>
      <font>
        <sz val="12"/>
        <color auto="1"/>
      </font>
    </dxf>
  </rfmt>
  <rfmt sheetId="1" sqref="L319" start="0" length="0">
    <dxf>
      <font>
        <sz val="12"/>
        <color auto="1"/>
      </font>
    </dxf>
  </rfmt>
  <rfmt sheetId="1" sqref="L320" start="0" length="0">
    <dxf>
      <font>
        <sz val="12"/>
        <color auto="1"/>
      </font>
    </dxf>
  </rfmt>
  <rfmt sheetId="1" sqref="L321" start="0" length="0">
    <dxf>
      <font>
        <sz val="12"/>
        <color auto="1"/>
      </font>
    </dxf>
  </rfmt>
  <rfmt sheetId="1" sqref="L322" start="0" length="0">
    <dxf>
      <font>
        <sz val="12"/>
        <color auto="1"/>
      </font>
    </dxf>
  </rfmt>
  <rfmt sheetId="1" sqref="L323" start="0" length="0">
    <dxf>
      <font>
        <sz val="12"/>
        <color auto="1"/>
      </font>
    </dxf>
  </rfmt>
  <rfmt sheetId="1" sqref="L324" start="0" length="0">
    <dxf>
      <font>
        <sz val="12"/>
        <color auto="1"/>
      </font>
    </dxf>
  </rfmt>
  <rfmt sheetId="1" sqref="L325" start="0" length="0">
    <dxf>
      <font>
        <sz val="12"/>
        <color auto="1"/>
      </font>
    </dxf>
  </rfmt>
  <rfmt sheetId="1" sqref="L326" start="0" length="0">
    <dxf>
      <font>
        <sz val="12"/>
        <color auto="1"/>
      </font>
    </dxf>
  </rfmt>
  <rfmt sheetId="1" sqref="L327" start="0" length="0">
    <dxf>
      <font>
        <sz val="12"/>
        <color auto="1"/>
      </font>
    </dxf>
  </rfmt>
  <rfmt sheetId="1" sqref="L328" start="0" length="0">
    <dxf>
      <font>
        <sz val="12"/>
        <color auto="1"/>
      </font>
    </dxf>
  </rfmt>
  <rfmt sheetId="1" sqref="L329" start="0" length="0">
    <dxf>
      <font>
        <sz val="12"/>
        <color auto="1"/>
      </font>
    </dxf>
  </rfmt>
  <rfmt sheetId="1" sqref="L330" start="0" length="0">
    <dxf>
      <font>
        <sz val="12"/>
        <color auto="1"/>
      </font>
    </dxf>
  </rfmt>
  <rfmt sheetId="1" sqref="L331" start="0" length="0">
    <dxf>
      <font>
        <sz val="12"/>
        <color auto="1"/>
      </font>
    </dxf>
  </rfmt>
  <rfmt sheetId="1" sqref="L332" start="0" length="0">
    <dxf>
      <font>
        <sz val="12"/>
        <color auto="1"/>
      </font>
    </dxf>
  </rfmt>
  <rfmt sheetId="1" sqref="L333" start="0" length="0">
    <dxf>
      <font>
        <sz val="12"/>
        <color auto="1"/>
      </font>
    </dxf>
  </rfmt>
  <rfmt sheetId="1" sqref="L334" start="0" length="0">
    <dxf>
      <font>
        <sz val="12"/>
        <color auto="1"/>
      </font>
    </dxf>
  </rfmt>
  <rfmt sheetId="1" sqref="L335" start="0" length="0">
    <dxf>
      <font>
        <sz val="12"/>
        <color auto="1"/>
      </font>
    </dxf>
  </rfmt>
  <rfmt sheetId="1" sqref="L336" start="0" length="0">
    <dxf>
      <font>
        <sz val="12"/>
        <color auto="1"/>
      </font>
    </dxf>
  </rfmt>
  <rfmt sheetId="1" sqref="L337" start="0" length="0">
    <dxf>
      <font>
        <sz val="12"/>
        <color auto="1"/>
      </font>
    </dxf>
  </rfmt>
  <rfmt sheetId="1" sqref="L338" start="0" length="0">
    <dxf>
      <font>
        <sz val="12"/>
        <color auto="1"/>
      </font>
    </dxf>
  </rfmt>
  <rfmt sheetId="1" sqref="L339" start="0" length="0">
    <dxf>
      <font>
        <sz val="12"/>
        <color auto="1"/>
      </font>
    </dxf>
  </rfmt>
  <rfmt sheetId="1" sqref="L340" start="0" length="0">
    <dxf>
      <font>
        <sz val="12"/>
        <color auto="1"/>
      </font>
    </dxf>
  </rfmt>
  <rfmt sheetId="1" sqref="L341" start="0" length="0">
    <dxf>
      <font>
        <sz val="12"/>
        <color auto="1"/>
      </font>
    </dxf>
  </rfmt>
  <rfmt sheetId="1" sqref="L342" start="0" length="0">
    <dxf>
      <font>
        <sz val="12"/>
        <color auto="1"/>
      </font>
    </dxf>
  </rfmt>
  <rfmt sheetId="1" sqref="L343" start="0" length="0">
    <dxf>
      <font>
        <sz val="12"/>
        <color auto="1"/>
      </font>
    </dxf>
  </rfmt>
  <rfmt sheetId="1" sqref="L344" start="0" length="0">
    <dxf>
      <font>
        <sz val="12"/>
        <color auto="1"/>
      </font>
    </dxf>
  </rfmt>
  <rfmt sheetId="1" sqref="L345" start="0" length="0">
    <dxf>
      <font>
        <sz val="12"/>
        <color auto="1"/>
      </font>
    </dxf>
  </rfmt>
  <rfmt sheetId="1" sqref="L346" start="0" length="0">
    <dxf>
      <font>
        <sz val="12"/>
        <color auto="1"/>
      </font>
    </dxf>
  </rfmt>
  <rfmt sheetId="1" sqref="L347" start="0" length="0">
    <dxf>
      <font>
        <sz val="12"/>
        <color auto="1"/>
      </font>
    </dxf>
  </rfmt>
  <rfmt sheetId="1" sqref="L348" start="0" length="0">
    <dxf>
      <font>
        <sz val="12"/>
        <color auto="1"/>
      </font>
    </dxf>
  </rfmt>
  <rfmt sheetId="1" sqref="L349" start="0" length="0">
    <dxf>
      <font>
        <sz val="12"/>
        <color auto="1"/>
      </font>
    </dxf>
  </rfmt>
  <rfmt sheetId="1" sqref="L350" start="0" length="0">
    <dxf>
      <font>
        <sz val="12"/>
        <color auto="1"/>
      </font>
    </dxf>
  </rfmt>
  <rfmt sheetId="1" sqref="L351" start="0" length="0">
    <dxf>
      <font>
        <sz val="12"/>
        <color auto="1"/>
      </font>
    </dxf>
  </rfmt>
  <rfmt sheetId="1" sqref="L352" start="0" length="0">
    <dxf>
      <font>
        <sz val="12"/>
        <color auto="1"/>
      </font>
    </dxf>
  </rfmt>
  <rfmt sheetId="1" sqref="L353" start="0" length="0">
    <dxf>
      <font>
        <sz val="12"/>
        <color auto="1"/>
      </font>
    </dxf>
  </rfmt>
  <rfmt sheetId="1" sqref="L354" start="0" length="0">
    <dxf>
      <font>
        <sz val="12"/>
        <color auto="1"/>
      </font>
    </dxf>
  </rfmt>
  <rfmt sheetId="1" sqref="L355" start="0" length="0">
    <dxf>
      <font>
        <sz val="12"/>
        <color auto="1"/>
      </font>
    </dxf>
  </rfmt>
  <rfmt sheetId="1" sqref="L356" start="0" length="0">
    <dxf>
      <font>
        <sz val="12"/>
        <color auto="1"/>
      </font>
    </dxf>
  </rfmt>
  <rfmt sheetId="1" sqref="L357" start="0" length="0">
    <dxf>
      <font>
        <sz val="12"/>
        <color auto="1"/>
      </font>
    </dxf>
  </rfmt>
  <rfmt sheetId="1" sqref="L358" start="0" length="0">
    <dxf>
      <font>
        <sz val="12"/>
        <color auto="1"/>
      </font>
    </dxf>
  </rfmt>
  <rfmt sheetId="1" sqref="L359" start="0" length="0">
    <dxf>
      <font>
        <sz val="12"/>
        <color auto="1"/>
      </font>
    </dxf>
  </rfmt>
  <rfmt sheetId="1" sqref="L360" start="0" length="0">
    <dxf>
      <font>
        <sz val="12"/>
        <color auto="1"/>
      </font>
    </dxf>
  </rfmt>
  <rfmt sheetId="1" sqref="L361" start="0" length="0">
    <dxf>
      <font>
        <sz val="12"/>
        <color auto="1"/>
      </font>
    </dxf>
  </rfmt>
  <rfmt sheetId="1" sqref="L362" start="0" length="0">
    <dxf>
      <font>
        <sz val="12"/>
        <color auto="1"/>
      </font>
    </dxf>
  </rfmt>
  <rfmt sheetId="1" sqref="L363" start="0" length="0">
    <dxf>
      <font>
        <sz val="12"/>
        <color auto="1"/>
      </font>
    </dxf>
  </rfmt>
  <rfmt sheetId="1" sqref="L364" start="0" length="0">
    <dxf>
      <font>
        <sz val="12"/>
        <color auto="1"/>
      </font>
    </dxf>
  </rfmt>
  <rfmt sheetId="1" sqref="L365" start="0" length="0">
    <dxf>
      <font>
        <sz val="12"/>
        <color auto="1"/>
      </font>
    </dxf>
  </rfmt>
  <rfmt sheetId="1" sqref="L366" start="0" length="0">
    <dxf>
      <font>
        <sz val="12"/>
        <color auto="1"/>
      </font>
    </dxf>
  </rfmt>
  <rfmt sheetId="1" sqref="L367" start="0" length="0">
    <dxf>
      <font>
        <sz val="12"/>
        <color auto="1"/>
      </font>
    </dxf>
  </rfmt>
  <rfmt sheetId="1" sqref="L368" start="0" length="0">
    <dxf>
      <font>
        <sz val="12"/>
        <color auto="1"/>
      </font>
    </dxf>
  </rfmt>
  <rfmt sheetId="1" sqref="L369" start="0" length="0">
    <dxf>
      <font>
        <sz val="12"/>
        <color auto="1"/>
      </font>
    </dxf>
  </rfmt>
  <rfmt sheetId="1" sqref="L370" start="0" length="0">
    <dxf>
      <font>
        <sz val="12"/>
        <color auto="1"/>
      </font>
    </dxf>
  </rfmt>
  <rfmt sheetId="1" sqref="L371" start="0" length="0">
    <dxf>
      <font>
        <sz val="12"/>
        <color auto="1"/>
      </font>
    </dxf>
  </rfmt>
  <rfmt sheetId="1" sqref="L372" start="0" length="0">
    <dxf>
      <font>
        <sz val="12"/>
        <color auto="1"/>
      </font>
    </dxf>
  </rfmt>
  <rfmt sheetId="1" sqref="L373" start="0" length="0">
    <dxf>
      <font>
        <sz val="12"/>
        <color auto="1"/>
      </font>
    </dxf>
  </rfmt>
  <rfmt sheetId="1" sqref="L374" start="0" length="0">
    <dxf>
      <font>
        <sz val="12"/>
        <color auto="1"/>
      </font>
    </dxf>
  </rfmt>
  <rfmt sheetId="1" sqref="L375" start="0" length="0">
    <dxf>
      <font>
        <sz val="12"/>
        <color auto="1"/>
      </font>
    </dxf>
  </rfmt>
  <rfmt sheetId="1" sqref="L376" start="0" length="0">
    <dxf>
      <font>
        <sz val="12"/>
        <color auto="1"/>
      </font>
    </dxf>
  </rfmt>
  <rfmt sheetId="1" sqref="L377" start="0" length="0">
    <dxf>
      <font>
        <sz val="12"/>
        <color auto="1"/>
      </font>
    </dxf>
  </rfmt>
  <rfmt sheetId="1" sqref="L378" start="0" length="0">
    <dxf>
      <font>
        <sz val="12"/>
        <color auto="1"/>
      </font>
    </dxf>
  </rfmt>
  <rfmt sheetId="1" sqref="L379" start="0" length="0">
    <dxf>
      <font>
        <sz val="12"/>
        <color auto="1"/>
      </font>
    </dxf>
  </rfmt>
  <rfmt sheetId="1" sqref="L380" start="0" length="0">
    <dxf>
      <font>
        <sz val="12"/>
        <color auto="1"/>
      </font>
    </dxf>
  </rfmt>
  <rfmt sheetId="1" sqref="L381" start="0" length="0">
    <dxf>
      <font>
        <sz val="12"/>
        <color auto="1"/>
      </font>
    </dxf>
  </rfmt>
  <rfmt sheetId="1" sqref="L382" start="0" length="0">
    <dxf>
      <font>
        <sz val="12"/>
        <color auto="1"/>
      </font>
    </dxf>
  </rfmt>
  <rfmt sheetId="1" sqref="L383" start="0" length="0">
    <dxf>
      <font>
        <sz val="12"/>
        <color auto="1"/>
      </font>
    </dxf>
  </rfmt>
  <rfmt sheetId="1" sqref="L384" start="0" length="0">
    <dxf>
      <font>
        <sz val="12"/>
        <color auto="1"/>
      </font>
    </dxf>
  </rfmt>
  <rfmt sheetId="1" sqref="L385" start="0" length="0">
    <dxf>
      <font>
        <sz val="12"/>
        <color auto="1"/>
      </font>
    </dxf>
  </rfmt>
  <rfmt sheetId="1" sqref="L386" start="0" length="0">
    <dxf>
      <font>
        <sz val="12"/>
        <color auto="1"/>
      </font>
    </dxf>
  </rfmt>
  <rfmt sheetId="1" sqref="L387" start="0" length="0">
    <dxf>
      <font>
        <sz val="12"/>
        <color auto="1"/>
      </font>
    </dxf>
  </rfmt>
  <rfmt sheetId="1" sqref="L388" start="0" length="0">
    <dxf>
      <font>
        <sz val="12"/>
        <color auto="1"/>
      </font>
    </dxf>
  </rfmt>
  <rfmt sheetId="1" sqref="L389" start="0" length="0">
    <dxf>
      <font>
        <sz val="12"/>
        <color auto="1"/>
      </font>
    </dxf>
  </rfmt>
  <rfmt sheetId="1" sqref="L390" start="0" length="0">
    <dxf>
      <font>
        <sz val="12"/>
        <color auto="1"/>
      </font>
    </dxf>
  </rfmt>
  <rfmt sheetId="1" sqref="L391" start="0" length="0">
    <dxf>
      <font>
        <sz val="12"/>
        <color auto="1"/>
      </font>
    </dxf>
  </rfmt>
  <rfmt sheetId="1" sqref="L392" start="0" length="0">
    <dxf>
      <font>
        <sz val="12"/>
        <color auto="1"/>
      </font>
    </dxf>
  </rfmt>
  <rfmt sheetId="1" sqref="L393" start="0" length="0">
    <dxf>
      <font>
        <sz val="12"/>
        <color auto="1"/>
      </font>
    </dxf>
  </rfmt>
  <rfmt sheetId="1" sqref="L394" start="0" length="0">
    <dxf>
      <font>
        <sz val="12"/>
        <color auto="1"/>
      </font>
    </dxf>
  </rfmt>
  <rfmt sheetId="1" sqref="L395" start="0" length="0">
    <dxf>
      <font>
        <sz val="12"/>
        <color auto="1"/>
      </font>
    </dxf>
  </rfmt>
  <rfmt sheetId="1" sqref="L396" start="0" length="0">
    <dxf>
      <font>
        <sz val="12"/>
        <color auto="1"/>
      </font>
    </dxf>
  </rfmt>
  <rfmt sheetId="1" sqref="L397" start="0" length="0">
    <dxf>
      <font>
        <sz val="12"/>
        <color auto="1"/>
      </font>
    </dxf>
  </rfmt>
  <rfmt sheetId="1" sqref="L398" start="0" length="0">
    <dxf>
      <font>
        <sz val="12"/>
        <color auto="1"/>
        <name val="Calibri"/>
        <family val="2"/>
        <charset val="238"/>
        <scheme val="minor"/>
      </font>
      <alignment vertical="center" wrapText="1"/>
    </dxf>
  </rfmt>
  <rfmt sheetId="1" sqref="L399" start="0" length="0">
    <dxf>
      <font>
        <sz val="12"/>
        <color auto="1"/>
      </font>
    </dxf>
  </rfmt>
  <rfmt sheetId="1" sqref="L400" start="0" length="0">
    <dxf>
      <font>
        <sz val="12"/>
        <color auto="1"/>
      </font>
    </dxf>
  </rfmt>
  <rfmt sheetId="1" sqref="L401" start="0" length="0">
    <dxf>
      <font>
        <sz val="12"/>
        <color auto="1"/>
      </font>
    </dxf>
  </rfmt>
  <rfmt sheetId="1" sqref="L402" start="0" length="0">
    <dxf>
      <font>
        <sz val="12"/>
        <color auto="1"/>
      </font>
    </dxf>
  </rfmt>
  <rfmt sheetId="1" sqref="L403" start="0" length="0">
    <dxf>
      <font>
        <sz val="12"/>
        <color auto="1"/>
      </font>
    </dxf>
  </rfmt>
  <rfmt sheetId="1" sqref="L404" start="0" length="0">
    <dxf>
      <font>
        <sz val="12"/>
        <color auto="1"/>
      </font>
    </dxf>
  </rfmt>
  <rfmt sheetId="1" sqref="L405" start="0" length="0">
    <dxf>
      <font>
        <sz val="12"/>
        <color auto="1"/>
      </font>
    </dxf>
  </rfmt>
  <rfmt sheetId="1" sqref="L406" start="0" length="0">
    <dxf>
      <font>
        <sz val="12"/>
        <color auto="1"/>
      </font>
    </dxf>
  </rfmt>
  <rfmt sheetId="1" sqref="L407" start="0" length="0">
    <dxf>
      <font>
        <sz val="12"/>
        <color auto="1"/>
      </font>
    </dxf>
  </rfmt>
  <rfmt sheetId="1" sqref="L408" start="0" length="0">
    <dxf>
      <font>
        <sz val="12"/>
        <color auto="1"/>
      </font>
    </dxf>
  </rfmt>
  <rfmt sheetId="1" sqref="L409" start="0" length="0">
    <dxf>
      <font>
        <sz val="12"/>
        <color auto="1"/>
      </font>
    </dxf>
  </rfmt>
  <rfmt sheetId="1" sqref="L410" start="0" length="0">
    <dxf>
      <font>
        <sz val="12"/>
        <color auto="1"/>
      </font>
    </dxf>
  </rfmt>
  <rfmt sheetId="1" sqref="L411" start="0" length="0">
    <dxf>
      <font>
        <sz val="12"/>
        <color auto="1"/>
      </font>
    </dxf>
  </rfmt>
  <rfmt sheetId="1" sqref="L412" start="0" length="0">
    <dxf>
      <font>
        <sz val="12"/>
        <color auto="1"/>
      </font>
    </dxf>
  </rfmt>
  <rfmt sheetId="1" sqref="L413" start="0" length="0">
    <dxf>
      <font>
        <sz val="12"/>
        <color auto="1"/>
      </font>
    </dxf>
  </rfmt>
  <rfmt sheetId="1" s="1" sqref="L414" start="0" length="0">
    <dxf>
      <font>
        <sz val="12"/>
        <color auto="1"/>
        <name val="Calibri"/>
        <family val="2"/>
        <charset val="238"/>
        <scheme val="minor"/>
      </font>
    </dxf>
  </rfmt>
  <rfmt sheetId="1" sqref="L415" start="0" length="0">
    <dxf>
      <font>
        <sz val="12"/>
        <color auto="1"/>
      </font>
    </dxf>
  </rfmt>
  <rfmt sheetId="1" sqref="L416" start="0" length="0">
    <dxf>
      <font>
        <sz val="12"/>
        <color auto="1"/>
      </font>
    </dxf>
  </rfmt>
  <rfmt sheetId="1" sqref="L417" start="0" length="0">
    <dxf>
      <font>
        <sz val="12"/>
        <color auto="1"/>
      </font>
    </dxf>
  </rfmt>
  <rfmt sheetId="1" sqref="L418" start="0" length="0">
    <dxf>
      <font>
        <sz val="12"/>
        <color auto="1"/>
      </font>
    </dxf>
  </rfmt>
  <rfmt sheetId="1" sqref="L419" start="0" length="0">
    <dxf>
      <font>
        <sz val="12"/>
        <color auto="1"/>
      </font>
    </dxf>
  </rfmt>
  <rfmt sheetId="1" sqref="L420" start="0" length="0">
    <dxf>
      <font>
        <sz val="12"/>
        <color auto="1"/>
      </font>
    </dxf>
  </rfmt>
  <rfmt sheetId="1" sqref="L421" start="0" length="0">
    <dxf>
      <font>
        <sz val="12"/>
        <color auto="1"/>
      </font>
    </dxf>
  </rfmt>
  <rfmt sheetId="1" sqref="L422" start="0" length="0">
    <dxf>
      <font>
        <sz val="12"/>
        <color auto="1"/>
      </font>
    </dxf>
  </rfmt>
  <rfmt sheetId="1" sqref="L423" start="0" length="0">
    <dxf>
      <font>
        <sz val="12"/>
        <color auto="1"/>
      </font>
    </dxf>
  </rfmt>
  <rfmt sheetId="1" sqref="L424" start="0" length="0">
    <dxf>
      <font>
        <sz val="12"/>
        <color auto="1"/>
      </font>
    </dxf>
  </rfmt>
  <rfmt sheetId="1" sqref="L425" start="0" length="0">
    <dxf>
      <font>
        <sz val="12"/>
        <color auto="1"/>
      </font>
    </dxf>
  </rfmt>
  <rfmt sheetId="1" sqref="L426" start="0" length="0">
    <dxf>
      <font>
        <sz val="12"/>
        <color auto="1"/>
      </font>
    </dxf>
  </rfmt>
  <rfmt sheetId="1" sqref="L427" start="0" length="0">
    <dxf>
      <font>
        <sz val="12"/>
        <color auto="1"/>
      </font>
    </dxf>
  </rfmt>
  <rfmt sheetId="1" sqref="L428" start="0" length="0">
    <dxf>
      <font>
        <sz val="12"/>
        <color auto="1"/>
      </font>
    </dxf>
  </rfmt>
  <rfmt sheetId="1" sqref="L429" start="0" length="0">
    <dxf>
      <font>
        <sz val="12"/>
        <color auto="1"/>
      </font>
    </dxf>
  </rfmt>
  <rfmt sheetId="1" sqref="L430" start="0" length="0">
    <dxf>
      <font>
        <sz val="12"/>
        <color auto="1"/>
      </font>
    </dxf>
  </rfmt>
  <rfmt sheetId="1" sqref="L431" start="0" length="0">
    <dxf>
      <font>
        <sz val="12"/>
        <color auto="1"/>
      </font>
    </dxf>
  </rfmt>
  <rfmt sheetId="1" sqref="L432" start="0" length="0">
    <dxf>
      <font>
        <sz val="12"/>
        <color auto="1"/>
      </font>
    </dxf>
  </rfmt>
  <rfmt sheetId="1" sqref="L433" start="0" length="0">
    <dxf>
      <font>
        <sz val="12"/>
        <color auto="1"/>
      </font>
    </dxf>
  </rfmt>
  <rfmt sheetId="1" sqref="L434" start="0" length="0">
    <dxf>
      <font>
        <sz val="12"/>
        <color auto="1"/>
      </font>
    </dxf>
  </rfmt>
  <rfmt sheetId="1" sqref="L435" start="0" length="0">
    <dxf>
      <font>
        <sz val="12"/>
        <color auto="1"/>
      </font>
    </dxf>
  </rfmt>
  <rfmt sheetId="1" sqref="L436" start="0" length="0">
    <dxf>
      <font>
        <sz val="12"/>
        <color auto="1"/>
      </font>
    </dxf>
  </rfmt>
  <rfmt sheetId="1" sqref="L437" start="0" length="0">
    <dxf>
      <font>
        <sz val="12"/>
        <color auto="1"/>
      </font>
    </dxf>
  </rfmt>
  <rfmt sheetId="1" sqref="L438" start="0" length="0">
    <dxf>
      <font>
        <sz val="12"/>
        <color auto="1"/>
      </font>
    </dxf>
  </rfmt>
  <rfmt sheetId="1" sqref="L439" start="0" length="0">
    <dxf>
      <font>
        <sz val="12"/>
        <color auto="1"/>
      </font>
    </dxf>
  </rfmt>
  <rfmt sheetId="1" sqref="L440" start="0" length="0">
    <dxf>
      <font>
        <sz val="12"/>
        <color auto="1"/>
      </font>
    </dxf>
  </rfmt>
  <rfmt sheetId="1" sqref="L441" start="0" length="0">
    <dxf>
      <font>
        <sz val="12"/>
        <color auto="1"/>
      </font>
    </dxf>
  </rfmt>
  <rfmt sheetId="1" sqref="L442" start="0" length="0">
    <dxf>
      <font>
        <sz val="12"/>
        <color auto="1"/>
      </font>
      <fill>
        <patternFill patternType="none">
          <bgColor indexed="65"/>
        </patternFill>
      </fill>
    </dxf>
  </rfmt>
  <rfmt sheetId="1" sqref="L443" start="0" length="0">
    <dxf>
      <font>
        <sz val="12"/>
        <color auto="1"/>
      </font>
    </dxf>
  </rfmt>
  <rfmt sheetId="1" sqref="L444" start="0" length="0">
    <dxf>
      <font>
        <sz val="12"/>
        <color auto="1"/>
      </font>
    </dxf>
  </rfmt>
  <rfmt sheetId="1" sqref="L445" start="0" length="0">
    <dxf>
      <font>
        <sz val="12"/>
        <color auto="1"/>
      </font>
    </dxf>
  </rfmt>
  <rfmt sheetId="1" sqref="L446" start="0" length="0">
    <dxf>
      <font>
        <sz val="12"/>
        <color auto="1"/>
      </font>
    </dxf>
  </rfmt>
  <rfmt sheetId="1" sqref="L447" start="0" length="0">
    <dxf>
      <font>
        <sz val="12"/>
        <color auto="1"/>
      </font>
    </dxf>
  </rfmt>
  <rfmt sheetId="1" sqref="L448" start="0" length="0">
    <dxf>
      <font>
        <sz val="12"/>
        <color auto="1"/>
      </font>
    </dxf>
  </rfmt>
  <rfmt sheetId="1" sqref="L449" start="0" length="0">
    <dxf>
      <font>
        <sz val="12"/>
        <color auto="1"/>
      </font>
    </dxf>
  </rfmt>
  <rfmt sheetId="1" sqref="L450" start="0" length="0">
    <dxf>
      <font>
        <sz val="12"/>
        <color auto="1"/>
      </font>
    </dxf>
  </rfmt>
  <rfmt sheetId="1" sqref="L451" start="0" length="0">
    <dxf>
      <font>
        <sz val="12"/>
        <color auto="1"/>
      </font>
    </dxf>
  </rfmt>
  <rfmt sheetId="1" sqref="L452" start="0" length="0">
    <dxf>
      <font>
        <sz val="12"/>
        <color auto="1"/>
      </font>
    </dxf>
  </rfmt>
  <rfmt sheetId="1" sqref="L453" start="0" length="0">
    <dxf>
      <font>
        <sz val="12"/>
        <color auto="1"/>
      </font>
    </dxf>
  </rfmt>
  <rfmt sheetId="1" sqref="L454" start="0" length="0">
    <dxf>
      <font>
        <sz val="12"/>
        <color auto="1"/>
      </font>
    </dxf>
  </rfmt>
  <rfmt sheetId="1" sqref="L455" start="0" length="0">
    <dxf>
      <font>
        <sz val="12"/>
        <color auto="1"/>
      </font>
    </dxf>
  </rfmt>
  <rfmt sheetId="1" sqref="L456" start="0" length="0">
    <dxf>
      <font>
        <sz val="12"/>
        <color auto="1"/>
      </font>
    </dxf>
  </rfmt>
  <rfmt sheetId="1" sqref="L457" start="0" length="0">
    <dxf>
      <font>
        <sz val="12"/>
        <color auto="1"/>
      </font>
    </dxf>
  </rfmt>
  <rfmt sheetId="1" sqref="L458" start="0" length="0">
    <dxf>
      <font>
        <sz val="12"/>
        <color auto="1"/>
      </font>
    </dxf>
  </rfmt>
  <rfmt sheetId="1" sqref="L459" start="0" length="0">
    <dxf>
      <font>
        <sz val="12"/>
        <color auto="1"/>
      </font>
    </dxf>
  </rfmt>
  <rfmt sheetId="1" sqref="L460" start="0" length="0">
    <dxf>
      <font>
        <sz val="12"/>
        <color auto="1"/>
      </font>
    </dxf>
  </rfmt>
  <rfmt sheetId="1" sqref="L461" start="0" length="0">
    <dxf>
      <font>
        <sz val="12"/>
        <color auto="1"/>
      </font>
    </dxf>
  </rfmt>
  <rfmt sheetId="1" sqref="L462" start="0" length="0">
    <dxf>
      <font>
        <sz val="12"/>
        <color auto="1"/>
      </font>
    </dxf>
  </rfmt>
  <rfmt sheetId="1" sqref="L463" start="0" length="0">
    <dxf>
      <font>
        <sz val="12"/>
        <color auto="1"/>
      </font>
    </dxf>
  </rfmt>
  <rfmt sheetId="1" sqref="L464" start="0" length="0">
    <dxf>
      <font>
        <sz val="12"/>
        <color auto="1"/>
      </font>
    </dxf>
  </rfmt>
  <rfmt sheetId="1" sqref="L465" start="0" length="0">
    <dxf>
      <font>
        <sz val="12"/>
        <color auto="1"/>
      </font>
    </dxf>
  </rfmt>
  <rfmt sheetId="1" sqref="L466" start="0" length="0">
    <dxf>
      <font>
        <sz val="12"/>
        <color auto="1"/>
      </font>
    </dxf>
  </rfmt>
  <rfmt sheetId="1" sqref="L467" start="0" length="0">
    <dxf>
      <font>
        <sz val="12"/>
        <color auto="1"/>
      </font>
    </dxf>
  </rfmt>
  <rfmt sheetId="1" sqref="L468" start="0" length="0">
    <dxf>
      <font>
        <sz val="12"/>
        <color auto="1"/>
      </font>
    </dxf>
  </rfmt>
  <rfmt sheetId="1" sqref="L469" start="0" length="0">
    <dxf>
      <font>
        <sz val="12"/>
        <color auto="1"/>
      </font>
    </dxf>
  </rfmt>
  <rfmt sheetId="1" sqref="L470" start="0" length="0">
    <dxf>
      <font>
        <sz val="12"/>
        <color auto="1"/>
      </font>
    </dxf>
  </rfmt>
  <rfmt sheetId="1" sqref="L471" start="0" length="0">
    <dxf>
      <font>
        <sz val="12"/>
        <color auto="1"/>
      </font>
    </dxf>
  </rfmt>
  <rfmt sheetId="1" sqref="L472" start="0" length="0">
    <dxf>
      <font>
        <sz val="12"/>
        <color auto="1"/>
        <name val="Calibri"/>
        <family val="2"/>
        <charset val="238"/>
        <scheme val="minor"/>
      </font>
      <alignment wrapText="1"/>
    </dxf>
  </rfmt>
  <rfmt sheetId="1" sqref="L473" start="0" length="0">
    <dxf>
      <font>
        <sz val="12"/>
        <color auto="1"/>
      </font>
    </dxf>
  </rfmt>
  <rfmt sheetId="1" sqref="L474" start="0" length="0">
    <dxf>
      <font>
        <sz val="12"/>
        <color auto="1"/>
      </font>
    </dxf>
  </rfmt>
  <rfmt sheetId="1" sqref="L475" start="0" length="0">
    <dxf>
      <font>
        <sz val="12"/>
        <color auto="1"/>
      </font>
    </dxf>
  </rfmt>
  <rfmt sheetId="1" sqref="L476" start="0" length="0">
    <dxf>
      <font>
        <sz val="12"/>
        <color auto="1"/>
      </font>
    </dxf>
  </rfmt>
  <rfmt sheetId="1" sqref="L477" start="0" length="0">
    <dxf>
      <font>
        <sz val="12"/>
        <color auto="1"/>
      </font>
    </dxf>
  </rfmt>
  <rfmt sheetId="1" sqref="L478" start="0" length="0">
    <dxf>
      <font>
        <sz val="12"/>
        <color auto="1"/>
      </font>
    </dxf>
  </rfmt>
  <rfmt sheetId="1" sqref="L479" start="0" length="0">
    <dxf>
      <font>
        <sz val="12"/>
        <color auto="1"/>
      </font>
    </dxf>
  </rfmt>
  <rfmt sheetId="1" sqref="L480" start="0" length="0">
    <dxf>
      <font>
        <sz val="12"/>
        <color auto="1"/>
      </font>
    </dxf>
  </rfmt>
  <rfmt sheetId="1" sqref="L481" start="0" length="0">
    <dxf>
      <font>
        <sz val="12"/>
        <color auto="1"/>
      </font>
    </dxf>
  </rfmt>
  <rfmt sheetId="1" sqref="L482" start="0" length="0">
    <dxf>
      <font>
        <sz val="12"/>
        <color auto="1"/>
      </font>
    </dxf>
  </rfmt>
  <rfmt sheetId="1" sqref="L483" start="0" length="0">
    <dxf>
      <font>
        <sz val="12"/>
        <color auto="1"/>
      </font>
    </dxf>
  </rfmt>
  <rfmt sheetId="1" sqref="L484" start="0" length="0">
    <dxf>
      <font>
        <sz val="12"/>
        <color auto="1"/>
      </font>
    </dxf>
  </rfmt>
  <rfmt sheetId="1" sqref="L485" start="0" length="0">
    <dxf>
      <font>
        <sz val="12"/>
        <color auto="1"/>
      </font>
    </dxf>
  </rfmt>
  <rfmt sheetId="1" sqref="L486" start="0" length="0">
    <dxf>
      <font>
        <sz val="12"/>
        <color auto="1"/>
      </font>
    </dxf>
  </rfmt>
  <rcc rId="4933" sId="1" numFmtId="19">
    <oc r="L25" t="inlineStr">
      <is>
        <t>09.11.2019</t>
      </is>
    </oc>
    <nc r="L25">
      <v>43778</v>
    </nc>
  </rcc>
  <rcc rId="4934" sId="1" numFmtId="19">
    <oc r="L83" t="inlineStr">
      <is>
        <t>15.07.2019</t>
      </is>
    </oc>
    <nc r="L83">
      <v>43661</v>
    </nc>
  </rcc>
  <rcc rId="4935" sId="1" numFmtId="19">
    <oc r="L91" t="inlineStr">
      <is>
        <t>03.02.2020</t>
      </is>
    </oc>
    <nc r="L91">
      <v>43864</v>
    </nc>
  </rcc>
  <rcc rId="4936" sId="1" numFmtId="19">
    <oc r="L435">
      <v>43778</v>
    </oc>
    <nc r="L435">
      <v>43779</v>
    </nc>
  </rcc>
  <rcc rId="4937" sId="1" numFmtId="19">
    <oc r="L436">
      <v>43778</v>
    </oc>
    <nc r="L436">
      <v>43779</v>
    </nc>
  </rcc>
  <rcc rId="4938" sId="1" numFmtId="19">
    <oc r="L103" t="inlineStr">
      <is>
        <t>26.09.2018</t>
      </is>
    </oc>
    <nc r="L103">
      <v>43369</v>
    </nc>
  </rcc>
  <rcc rId="4939" sId="1">
    <oc r="L298" t="inlineStr">
      <is>
        <t>18.10.2019</t>
      </is>
    </oc>
    <nc r="L298" t="inlineStr">
      <is>
        <t>18..0.2019</t>
      </is>
    </nc>
  </rcc>
</revisions>
</file>

<file path=xl/revisions/revisionLog4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40" sId="1" numFmtId="19">
    <oc r="L298" t="inlineStr">
      <is>
        <t>18..0.2019</t>
      </is>
    </oc>
    <nc r="L298">
      <v>43756</v>
    </nc>
  </rcc>
</revisions>
</file>

<file path=xl/revisions/revisionLog4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98" start="0" length="0">
    <dxf>
      <font>
        <sz val="12"/>
        <color auto="1"/>
      </font>
      <fill>
        <patternFill patternType="solid">
          <bgColor theme="0"/>
        </patternFill>
      </fill>
    </dxf>
  </rfmt>
  <rcc rId="4941" sId="1" numFmtId="19">
    <oc r="L166" t="inlineStr">
      <is>
        <t>27.10.2019</t>
      </is>
    </oc>
    <nc r="L166">
      <v>43765</v>
    </nc>
  </rcc>
</revisions>
</file>

<file path=xl/revisions/revisionLog4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42" sId="1" numFmtId="19">
    <oc r="L146" t="inlineStr">
      <is>
        <t>29.03.2019</t>
      </is>
    </oc>
    <nc r="L146">
      <v>43553</v>
    </nc>
  </rcc>
</revisions>
</file>

<file path=xl/revisions/revisionLog4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43" sId="1" numFmtId="19">
    <oc r="L295" t="inlineStr">
      <is>
        <t>29.05.2019</t>
      </is>
    </oc>
    <nc r="L295">
      <v>43614</v>
    </nc>
  </rcc>
</revisions>
</file>

<file path=xl/revisions/revisionLog4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448" start="0" length="0">
    <dxf>
      <font>
        <sz val="12"/>
        <color auto="1"/>
      </font>
      <fill>
        <patternFill patternType="solid">
          <bgColor theme="0"/>
        </patternFill>
      </fill>
    </dxf>
  </rfmt>
</revisions>
</file>

<file path=xl/revisions/revisionLog4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Sheet1!$A$1:$AL$523</formula>
    <oldFormula>Sheet1!$A$1:$AL$523</oldFormula>
  </rdn>
  <rdn rId="0" localSheetId="1" customView="1" name="Z_7C1B4D6D_D666_48DD_AB17_E00791B6F0B6_.wvu.FilterData" hidden="1" oldHidden="1">
    <formula>Sheet1!$A$7:$DG$496</formula>
    <oldFormula>Sheet1!$A$7:$DG$496</oldFormula>
  </rdn>
  <rcv guid="{7C1B4D6D-D666-48DD-AB17-E00791B6F0B6}" action="add"/>
</revisions>
</file>

<file path=xl/revisions/revisionLog4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46" sId="1" numFmtId="19">
    <oc r="L448" t="inlineStr">
      <is>
        <t>31.09.2019</t>
      </is>
    </oc>
    <nc r="L448">
      <v>43738</v>
    </nc>
  </rcc>
  <rcc rId="4947" sId="1" numFmtId="19">
    <oc r="L486" t="inlineStr">
      <is>
        <t>31.02.2020</t>
      </is>
    </oc>
    <nc r="L486">
      <v>43890</v>
    </nc>
  </rcc>
  <rcv guid="{36624B2D-80F9-4F79-AC4A-B3547C36F23F}" action="delete"/>
  <rdn rId="0" localSheetId="1" customView="1" name="Z_36624B2D_80F9_4F79_AC4A_B3547C36F23F_.wvu.PrintArea" hidden="1" oldHidden="1">
    <formula>Sheet1!$A$1:$AL$523</formula>
    <oldFormula>Sheet1!$A$1:$AL$523</oldFormula>
  </rdn>
  <rdn rId="0" localSheetId="1" customView="1" name="Z_36624B2D_80F9_4F79_AC4A_B3547C36F23F_.wvu.FilterData" hidden="1" oldHidden="1">
    <formula>Sheet1!$A$1:$DG$497</formula>
    <oldFormula>Sheet1!$A$1:$DG$497</oldFormula>
  </rdn>
  <rcv guid="{36624B2D-80F9-4F79-AC4A-B3547C36F23F}" action="add"/>
</revisions>
</file>

<file path=xl/revisions/revisionLog4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0" sId="1" numFmtId="19">
    <oc r="L300">
      <v>43256</v>
    </oc>
    <nc r="L300">
      <v>43621</v>
    </nc>
  </rcc>
</revisions>
</file>

<file path=xl/revisions/revisionLog4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1" sId="1">
    <oc r="AH311" t="inlineStr">
      <is>
        <t xml:space="preserve"> în implementare</t>
      </is>
    </oc>
    <nc r="AH311" t="inlineStr">
      <is>
        <t>Finalizat</t>
      </is>
    </nc>
  </rcc>
</revisions>
</file>

<file path=xl/revisions/revisionLog4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2" sId="1">
    <oc r="AH329" t="inlineStr">
      <is>
        <t>finalizat</t>
      </is>
    </oc>
    <nc r="AH329" t="inlineStr">
      <is>
        <t>Finalizat</t>
      </is>
    </nc>
  </rcc>
</revisions>
</file>

<file path=xl/revisions/revisionLog4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3" sId="1" numFmtId="19">
    <oc r="L312">
      <v>43446</v>
    </oc>
    <nc r="L312">
      <v>43585</v>
    </nc>
  </rcc>
  <rcv guid="{901F9774-8BE7-424D-87C2-1026F3FA2E93}" action="delete"/>
  <rdn rId="0" localSheetId="1" customView="1" name="Z_901F9774_8BE7_424D_87C2_1026F3FA2E93_.wvu.PrintArea" hidden="1" oldHidden="1">
    <formula>Sheet1!$A$1:$AL$523</formula>
    <oldFormula>Sheet1!$A$1:$AL$523</oldFormula>
  </rdn>
  <rdn rId="0" localSheetId="1" customView="1" name="Z_901F9774_8BE7_424D_87C2_1026F3FA2E93_.wvu.FilterData" hidden="1" oldHidden="1">
    <formula>Sheet1!$C$1:$C$546</formula>
    <oldFormula>Sheet1!$F$1:$F$530</oldFormula>
  </rdn>
  <rcv guid="{901F9774-8BE7-424D-87C2-1026F3FA2E93}" action="add"/>
</revisions>
</file>

<file path=xl/revisions/revisionLog4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6" sId="1" numFmtId="19">
    <oc r="L30">
      <v>43258</v>
    </oc>
    <nc r="L30">
      <v>43624</v>
    </nc>
  </rcc>
  <rcv guid="{65C35D6D-934F-4431-BA92-90255FC17BA4}" action="delete"/>
  <rdn rId="0" localSheetId="1" customView="1" name="Z_65C35D6D_934F_4431_BA92_90255FC17BA4_.wvu.PrintArea" hidden="1" oldHidden="1">
    <formula>Sheet1!$A$1:$AL$523</formula>
    <oldFormula>Sheet1!$A$1:$AL$523</oldFormula>
  </rdn>
  <rdn rId="0" localSheetId="1" customView="1" name="Z_65C35D6D_934F_4431_BA92_90255FC17BA4_.wvu.FilterData" hidden="1" oldHidden="1">
    <formula>Sheet1!$A$1:$AL$496</formula>
    <oldFormula>Sheet1!$A$1:$AL$496</oldFormula>
  </rdn>
  <rcv guid="{65C35D6D-934F-4431-BA92-90255FC17BA4}" action="add"/>
</revisions>
</file>

<file path=xl/revisions/revisionLog4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9" sId="1">
    <oc r="AI312" t="inlineStr">
      <is>
        <t>AA4/12.03.2018</t>
      </is>
    </oc>
    <nc r="AI312" t="inlineStr">
      <is>
        <t>AA6/02.11.2018</t>
      </is>
    </nc>
  </rcc>
</revisions>
</file>

<file path=xl/revisions/revisionLog4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0" sId="1" numFmtId="19">
    <oc r="L316">
      <v>43322</v>
    </oc>
    <nc r="L316">
      <v>43687</v>
    </nc>
  </rcc>
</revisions>
</file>

<file path=xl/revisions/revisionLog4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1" sId="1">
    <oc r="AI316" t="inlineStr">
      <is>
        <t>AA2 / 28.06.2017</t>
      </is>
    </oc>
    <nc r="AI316" t="inlineStr">
      <is>
        <t>AA3 / 30.07.2018</t>
      </is>
    </nc>
  </rcc>
</revisions>
</file>

<file path=xl/revisions/revisionLog4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2" sId="1">
    <oc r="AI406" t="inlineStr">
      <is>
        <t>AA1/10.07.2018</t>
      </is>
    </oc>
    <nc r="AI406" t="inlineStr">
      <is>
        <t>AA2/17.12.2018</t>
      </is>
    </nc>
  </rcc>
  <rcv guid="{A5B1481C-EF26-486A-984F-85CDDC2FD94F}" action="delete"/>
  <rdn rId="0" localSheetId="1" customView="1" name="Z_A5B1481C_EF26_486A_984F_85CDDC2FD94F_.wvu.PrintArea" hidden="1" oldHidden="1">
    <formula>Sheet1!$A$1:$AL$523</formula>
    <oldFormula>Sheet1!$A$1:$AL$523</oldFormula>
  </rdn>
  <rdn rId="0" localSheetId="1" customView="1" name="Z_A5B1481C_EF26_486A_984F_85CDDC2FD94F_.wvu.FilterData" hidden="1" oldHidden="1">
    <formula>Sheet1!$A$1:$DG$497</formula>
    <oldFormula>Sheet1!$A$3:$DG$496</oldFormula>
  </rdn>
  <rcv guid="{A5B1481C-EF26-486A-984F-85CDDC2FD94F}" action="add"/>
</revisions>
</file>

<file path=xl/revisions/revisionLog4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5" sId="1" numFmtId="19">
    <oc r="L77">
      <v>44541</v>
    </oc>
    <nc r="L77">
      <v>44358</v>
    </nc>
  </rcc>
  <rcv guid="{36624B2D-80F9-4F79-AC4A-B3547C36F23F}" action="delete"/>
  <rdn rId="0" localSheetId="1" customView="1" name="Z_36624B2D_80F9_4F79_AC4A_B3547C36F23F_.wvu.PrintArea" hidden="1" oldHidden="1">
    <formula>Sheet1!$A$1:$AL$523</formula>
    <oldFormula>Sheet1!$A$1:$AL$523</oldFormula>
  </rdn>
  <rdn rId="0" localSheetId="1" customView="1" name="Z_36624B2D_80F9_4F79_AC4A_B3547C36F23F_.wvu.FilterData" hidden="1" oldHidden="1">
    <formula>Sheet1!$A$1:$DG$497</formula>
    <oldFormula>Sheet1!$A$1:$DG$497</oldFormula>
  </rdn>
  <rcv guid="{36624B2D-80F9-4F79-AC4A-B3547C36F23F}" action="add"/>
</revisions>
</file>

<file path=xl/revisions/revisionLog4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Sheet1!$A$1:$AL$523</formula>
    <oldFormula>Sheet1!$A$1:$AL$523</oldFormula>
  </rdn>
  <rdn rId="0" localSheetId="1" customView="1" name="Z_36624B2D_80F9_4F79_AC4A_B3547C36F23F_.wvu.FilterData" hidden="1" oldHidden="1">
    <formula>Sheet1!$A$1:$DG$497</formula>
    <oldFormula>Sheet1!$A$1:$DG$497</oldFormula>
  </rdn>
  <rcv guid="{36624B2D-80F9-4F79-AC4A-B3547C36F23F}" action="add"/>
</revisions>
</file>

<file path=xl/revisions/revisionLog4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70" sId="1" numFmtId="19">
    <oc r="L347">
      <v>43606</v>
    </oc>
    <nc r="L347">
      <v>43820</v>
    </nc>
  </rcc>
  <rcc rId="4971" sId="1">
    <oc r="AI347" t="inlineStr">
      <is>
        <t>n.a</t>
      </is>
    </oc>
    <nc r="AI347" t="inlineStr">
      <is>
        <t>AA1/21.12.2018</t>
      </is>
    </nc>
  </rcc>
  <rcv guid="{A5B1481C-EF26-486A-984F-85CDDC2FD94F}" action="delete"/>
  <rdn rId="0" localSheetId="1" customView="1" name="Z_A5B1481C_EF26_486A_984F_85CDDC2FD94F_.wvu.PrintArea" hidden="1" oldHidden="1">
    <formula>Sheet1!$A$1:$AL$523</formula>
    <oldFormula>Sheet1!$A$1:$AL$523</oldFormula>
  </rdn>
  <rdn rId="0" localSheetId="1" customView="1" name="Z_A5B1481C_EF26_486A_984F_85CDDC2FD94F_.wvu.FilterData" hidden="1" oldHidden="1">
    <formula>Sheet1!$A$1:$DG$497</formula>
    <oldFormula>Sheet1!$A$1:$DG$497</oldFormula>
  </rdn>
  <rcv guid="{A5B1481C-EF26-486A-984F-85CDDC2FD94F}" action="add"/>
</revisions>
</file>

<file path=xl/revisions/revisionLog4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74" sId="1">
    <nc r="B106">
      <v>126485</v>
    </nc>
  </rcc>
  <rcc rId="4975" sId="1">
    <nc r="C106">
      <v>546</v>
    </nc>
  </rcc>
  <rcc rId="4976" sId="1">
    <nc r="D106" t="inlineStr">
      <is>
        <t>MM</t>
      </is>
    </nc>
  </rcc>
  <rcc rId="4977" sId="1" odxf="1" dxf="1">
    <nc r="E106" t="inlineStr">
      <is>
        <t>AP 2/11i/2.1</t>
      </is>
    </nc>
    <odxf>
      <fill>
        <patternFill patternType="none">
          <bgColor indexed="65"/>
        </patternFill>
      </fill>
      <alignment horizontal="center"/>
    </odxf>
    <ndxf>
      <fill>
        <patternFill patternType="solid">
          <bgColor theme="0"/>
        </patternFill>
      </fill>
      <alignment horizontal="left"/>
    </ndxf>
  </rcc>
  <rcc rId="4978" sId="1">
    <nc r="H106" t="inlineStr">
      <is>
        <t>Municipiul Turda</t>
      </is>
    </nc>
  </rcc>
  <rcc rId="4979" sId="1">
    <nc r="F106" t="inlineStr">
      <is>
        <t>CP10 less /2018</t>
      </is>
    </nc>
  </rcc>
  <rcc rId="4980" sId="1" xfDxf="1" dxf="1">
    <nc r="G106" t="inlineStr">
      <is>
        <t>ADEPT – Administraþie digitala eficienta pentru cetaþenii din Turda</t>
      </is>
    </nc>
    <ndxf>
      <font>
        <sz val="12"/>
        <color auto="1"/>
        <name val="Trebuchet MS"/>
        <scheme val="none"/>
      </font>
      <alignment horizontal="left" vertical="center" wrapText="1"/>
      <border outline="0">
        <left style="thin">
          <color indexed="64"/>
        </left>
        <right style="thin">
          <color indexed="64"/>
        </right>
        <top style="thin">
          <color indexed="64"/>
        </top>
        <bottom style="thin">
          <color indexed="64"/>
        </bottom>
      </border>
    </ndxf>
  </rcc>
  <rcc rId="4981" sId="1">
    <nc r="I106" t="inlineStr">
      <is>
        <t>n.a</t>
      </is>
    </nc>
  </rcc>
  <rcc rId="4982" sId="1" numFmtId="19">
    <nc r="K106">
      <v>43455</v>
    </nc>
  </rcc>
  <rcc rId="4983" sId="1">
    <nc r="J106" t="inlineStr">
      <is>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is>
    </nc>
  </rcc>
  <rcc rId="4984" sId="1" numFmtId="19">
    <nc r="L106">
      <v>44186</v>
    </nc>
  </rcc>
  <rcc rId="4985" sId="1">
    <nc r="N106">
      <v>2</v>
    </nc>
  </rcc>
  <rcc rId="4986" sId="1">
    <nc r="O106" t="inlineStr">
      <is>
        <t>Cluj</t>
      </is>
    </nc>
  </rcc>
  <rcc rId="4987" sId="1">
    <nc r="Q106" t="inlineStr">
      <is>
        <t>APL</t>
      </is>
    </nc>
  </rcc>
  <rcc rId="4988" sId="1">
    <nc r="R106" t="inlineStr">
      <is>
        <t>119 - Investiții în capacitatea instituțională și în eficiența administrațiilor și a serviciilor publice la nivel național, regional și local, în perspectiva realizării de reforme, a unei mai bune legiferări și a bunei guvernanțe</t>
      </is>
    </nc>
  </rcc>
  <rcc rId="4989" sId="1">
    <nc r="P106" t="inlineStr">
      <is>
        <t>Turda</t>
      </is>
    </nc>
  </rcc>
  <rcc rId="4990" sId="1" numFmtId="4">
    <nc r="U106">
      <v>0</v>
    </nc>
  </rcc>
  <rcc rId="4991" sId="1" numFmtId="4">
    <nc r="X106">
      <v>0</v>
    </nc>
  </rcc>
  <rcc rId="4992" sId="1" numFmtId="4">
    <nc r="AA106">
      <v>0</v>
    </nc>
  </rcc>
  <rcc rId="4993" sId="1" numFmtId="4">
    <nc r="AC106">
      <v>0</v>
    </nc>
  </rcc>
  <rcc rId="4994" sId="1" numFmtId="4">
    <nc r="AD106">
      <v>0</v>
    </nc>
  </rcc>
  <rcc rId="4995" sId="1" numFmtId="4">
    <nc r="T106">
      <v>3257796.87</v>
    </nc>
  </rcc>
  <rcc rId="4996" sId="1" numFmtId="4">
    <nc r="W106">
      <v>498251.29</v>
    </nc>
  </rcc>
  <rcc rId="4997" sId="1" numFmtId="4">
    <nc r="Z106">
      <v>76654.039999999994</v>
    </nc>
  </rcc>
  <rcc rId="4998" sId="1">
    <nc r="AH106" t="inlineStr">
      <is>
        <t xml:space="preserve"> în implementare</t>
      </is>
    </nc>
  </rcc>
  <rcc rId="4999" sId="1">
    <nc r="AI106" t="inlineStr">
      <is>
        <t>n.a</t>
      </is>
    </nc>
  </rcc>
  <rcv guid="{65C35D6D-934F-4431-BA92-90255FC17BA4}" action="delete"/>
  <rdn rId="0" localSheetId="1" customView="1" name="Z_65C35D6D_934F_4431_BA92_90255FC17BA4_.wvu.PrintArea" hidden="1" oldHidden="1">
    <formula>Sheet1!$A$1:$AL$523</formula>
    <oldFormula>Sheet1!$A$1:$AL$523</oldFormula>
  </rdn>
  <rdn rId="0" localSheetId="1" customView="1" name="Z_65C35D6D_934F_4431_BA92_90255FC17BA4_.wvu.FilterData" hidden="1" oldHidden="1">
    <formula>Sheet1!$A$1:$AL$496</formula>
    <oldFormula>Sheet1!$A$1:$AL$496</oldFormula>
  </rdn>
  <rcv guid="{65C35D6D-934F-4431-BA92-90255FC17BA4}" action="add"/>
</revisions>
</file>

<file path=xl/revisions/revisionLog4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02" sId="1">
    <oc r="G106" t="inlineStr">
      <is>
        <t>ADEPT – Administraþie digitala eficienta pentru cetaþenii din Turda</t>
      </is>
    </oc>
    <nc r="G106" t="inlineStr">
      <is>
        <t>ADEPT – Administrație digitala eficienta pentru cetaþenii din Turda</t>
      </is>
    </nc>
  </rcc>
</revisions>
</file>

<file path=xl/revisions/revisionLog4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2FD7F7E_681B_4254_A0DA_1E308AB96A20_.wvu.PrintArea" hidden="1" oldHidden="1">
    <formula>Sheet1!$A$1:$AL$523</formula>
  </rdn>
  <rdn rId="0" localSheetId="1" customView="1" name="Z_D2FD7F7E_681B_4254_A0DA_1E308AB96A20_.wvu.FilterData" hidden="1" oldHidden="1">
    <formula>Sheet1!$A$1:$AL$496</formula>
  </rdn>
  <rcv guid="{D2FD7F7E-681B-4254-A0DA-1E308AB96A2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12"/>
  <sheetViews>
    <sheetView tabSelected="1" zoomScale="70" zoomScaleNormal="112" workbookViewId="0">
      <selection sqref="A1:A3"/>
    </sheetView>
  </sheetViews>
  <sheetFormatPr defaultColWidth="9.140625" defaultRowHeight="15" x14ac:dyDescent="0.25"/>
  <cols>
    <col min="1" max="1" width="7.42578125" style="1" customWidth="1"/>
    <col min="2" max="2" width="15.140625" style="1" customWidth="1"/>
    <col min="3" max="3" width="8.140625" style="265" customWidth="1"/>
    <col min="4" max="4" width="7.28515625" style="1" customWidth="1"/>
    <col min="5" max="5" width="14.28515625" style="1" customWidth="1"/>
    <col min="6" max="6" width="18.5703125" style="1" customWidth="1"/>
    <col min="7" max="7" width="46.140625" style="266" customWidth="1"/>
    <col min="8" max="8" width="36.5703125" style="266" customWidth="1"/>
    <col min="9" max="9" width="31.28515625" style="10" customWidth="1"/>
    <col min="10" max="10" width="122.7109375" style="1" customWidth="1"/>
    <col min="11" max="11" width="20.5703125" style="10" customWidth="1"/>
    <col min="12" max="12" width="20" style="10" customWidth="1"/>
    <col min="13" max="13" width="24.28515625" style="10" customWidth="1"/>
    <col min="14" max="14" width="24.42578125" style="10" customWidth="1"/>
    <col min="15" max="15" width="31.85546875" style="10" customWidth="1"/>
    <col min="16" max="16" width="15.42578125" style="10" customWidth="1"/>
    <col min="17" max="17" width="17" style="10" customWidth="1"/>
    <col min="18" max="18" width="29.140625" style="10" customWidth="1"/>
    <col min="19" max="21" width="21.85546875" style="9" customWidth="1"/>
    <col min="22" max="22" width="15.5703125" style="9" customWidth="1"/>
    <col min="23" max="23" width="24" style="9" customWidth="1"/>
    <col min="24" max="24" width="15" style="9" customWidth="1"/>
    <col min="25" max="26" width="19.42578125" style="9" customWidth="1"/>
    <col min="27" max="27" width="19.85546875" style="9" customWidth="1"/>
    <col min="28" max="28" width="16.140625" style="9" customWidth="1"/>
    <col min="29" max="29" width="20" style="9" customWidth="1"/>
    <col min="30" max="30" width="13.42578125" style="9" customWidth="1"/>
    <col min="31" max="31" width="29" style="9" customWidth="1"/>
    <col min="32" max="32" width="16" style="9" customWidth="1"/>
    <col min="33" max="33" width="21.85546875" style="9" customWidth="1"/>
    <col min="34" max="34" width="27.7109375" style="9" bestFit="1" customWidth="1"/>
    <col min="35" max="35" width="25" style="189" customWidth="1"/>
    <col min="36" max="36" width="18.28515625" style="9" bestFit="1" customWidth="1"/>
    <col min="37" max="37" width="22.42578125" style="9" bestFit="1" customWidth="1"/>
    <col min="38" max="16384" width="9.140625" style="1"/>
  </cols>
  <sheetData>
    <row r="1" spans="1:37" ht="76.150000000000006" customHeight="1" x14ac:dyDescent="0.25">
      <c r="A1" s="267" t="s">
        <v>0</v>
      </c>
      <c r="B1" s="268" t="s">
        <v>473</v>
      </c>
      <c r="C1" s="269" t="s">
        <v>159</v>
      </c>
      <c r="D1" s="270" t="s">
        <v>160</v>
      </c>
      <c r="E1" s="270" t="s">
        <v>9</v>
      </c>
      <c r="F1" s="270" t="s">
        <v>164</v>
      </c>
      <c r="G1" s="271" t="s">
        <v>1</v>
      </c>
      <c r="H1" s="272" t="s">
        <v>15</v>
      </c>
      <c r="I1" s="273" t="s">
        <v>194</v>
      </c>
      <c r="J1" s="270" t="s">
        <v>17</v>
      </c>
      <c r="K1" s="270" t="s">
        <v>16</v>
      </c>
      <c r="L1" s="270" t="s">
        <v>18</v>
      </c>
      <c r="M1" s="270" t="s">
        <v>19</v>
      </c>
      <c r="N1" s="270" t="s">
        <v>2</v>
      </c>
      <c r="O1" s="270" t="s">
        <v>20</v>
      </c>
      <c r="P1" s="270" t="s">
        <v>3</v>
      </c>
      <c r="Q1" s="270" t="s">
        <v>4</v>
      </c>
      <c r="R1" s="270" t="s">
        <v>21</v>
      </c>
      <c r="S1" s="274" t="s">
        <v>10</v>
      </c>
      <c r="T1" s="275"/>
      <c r="U1" s="275"/>
      <c r="V1" s="275"/>
      <c r="W1" s="275"/>
      <c r="X1" s="275"/>
      <c r="Y1" s="275"/>
      <c r="Z1" s="276"/>
      <c r="AA1" s="276"/>
      <c r="AB1" s="277"/>
      <c r="AC1" s="278"/>
      <c r="AD1" s="278"/>
      <c r="AE1" s="279" t="s">
        <v>158</v>
      </c>
      <c r="AF1" s="280"/>
      <c r="AG1" s="279" t="s">
        <v>5</v>
      </c>
      <c r="AH1" s="281" t="s">
        <v>14</v>
      </c>
      <c r="AI1" s="281" t="s">
        <v>6</v>
      </c>
      <c r="AJ1" s="279" t="s">
        <v>23</v>
      </c>
      <c r="AK1" s="282"/>
    </row>
    <row r="2" spans="1:37" ht="15.75" customHeight="1" x14ac:dyDescent="0.25">
      <c r="A2" s="283"/>
      <c r="B2" s="284"/>
      <c r="C2" s="285"/>
      <c r="D2" s="286"/>
      <c r="E2" s="286"/>
      <c r="F2" s="286"/>
      <c r="G2" s="287"/>
      <c r="H2" s="288"/>
      <c r="I2" s="289"/>
      <c r="J2" s="286"/>
      <c r="K2" s="286"/>
      <c r="L2" s="286"/>
      <c r="M2" s="286"/>
      <c r="N2" s="286"/>
      <c r="O2" s="286"/>
      <c r="P2" s="286"/>
      <c r="Q2" s="286"/>
      <c r="R2" s="286"/>
      <c r="S2" s="290" t="s">
        <v>11</v>
      </c>
      <c r="T2" s="291"/>
      <c r="U2" s="291"/>
      <c r="V2" s="291"/>
      <c r="W2" s="292"/>
      <c r="X2" s="293"/>
      <c r="Y2" s="126" t="s">
        <v>13</v>
      </c>
      <c r="Z2" s="117"/>
      <c r="AA2" s="117"/>
      <c r="AB2" s="294" t="s">
        <v>22</v>
      </c>
      <c r="AC2" s="117"/>
      <c r="AD2" s="117"/>
      <c r="AE2" s="126"/>
      <c r="AF2" s="126" t="s">
        <v>7</v>
      </c>
      <c r="AG2" s="126"/>
      <c r="AH2" s="295"/>
      <c r="AI2" s="295"/>
      <c r="AJ2" s="126" t="s">
        <v>8</v>
      </c>
      <c r="AK2" s="126" t="s">
        <v>24</v>
      </c>
    </row>
    <row r="3" spans="1:37" ht="36.75" customHeight="1" thickBot="1" x14ac:dyDescent="0.3">
      <c r="A3" s="296"/>
      <c r="B3" s="297"/>
      <c r="C3" s="285"/>
      <c r="D3" s="286"/>
      <c r="E3" s="286"/>
      <c r="F3" s="286"/>
      <c r="G3" s="287"/>
      <c r="H3" s="288"/>
      <c r="I3" s="298"/>
      <c r="J3" s="286"/>
      <c r="K3" s="286"/>
      <c r="L3" s="286"/>
      <c r="M3" s="286"/>
      <c r="N3" s="286"/>
      <c r="O3" s="286"/>
      <c r="P3" s="286"/>
      <c r="Q3" s="286"/>
      <c r="R3" s="286"/>
      <c r="S3" s="117" t="s">
        <v>8</v>
      </c>
      <c r="T3" s="117" t="s">
        <v>185</v>
      </c>
      <c r="U3" s="117" t="s">
        <v>184</v>
      </c>
      <c r="V3" s="117" t="s">
        <v>12</v>
      </c>
      <c r="W3" s="117" t="s">
        <v>185</v>
      </c>
      <c r="X3" s="117" t="s">
        <v>184</v>
      </c>
      <c r="Y3" s="126"/>
      <c r="Z3" s="117" t="s">
        <v>185</v>
      </c>
      <c r="AA3" s="117" t="s">
        <v>184</v>
      </c>
      <c r="AB3" s="299"/>
      <c r="AC3" s="117" t="s">
        <v>185</v>
      </c>
      <c r="AD3" s="117" t="s">
        <v>184</v>
      </c>
      <c r="AE3" s="126"/>
      <c r="AF3" s="126"/>
      <c r="AG3" s="126"/>
      <c r="AH3" s="295"/>
      <c r="AI3" s="295"/>
      <c r="AJ3" s="126"/>
      <c r="AK3" s="126"/>
    </row>
    <row r="4" spans="1:37" ht="89.25" customHeight="1" x14ac:dyDescent="0.25">
      <c r="A4" s="300" t="s">
        <v>231</v>
      </c>
      <c r="B4" s="123" t="s">
        <v>474</v>
      </c>
      <c r="C4" s="121" t="s">
        <v>235</v>
      </c>
      <c r="D4" s="121" t="s">
        <v>160</v>
      </c>
      <c r="E4" s="125" t="s">
        <v>232</v>
      </c>
      <c r="F4" s="121" t="s">
        <v>233</v>
      </c>
      <c r="G4" s="125" t="s">
        <v>234</v>
      </c>
      <c r="H4" s="125" t="s">
        <v>236</v>
      </c>
      <c r="I4" s="125" t="s">
        <v>237</v>
      </c>
      <c r="J4" s="125" t="s">
        <v>238</v>
      </c>
      <c r="K4" s="120" t="s">
        <v>239</v>
      </c>
      <c r="L4" s="125" t="s">
        <v>240</v>
      </c>
      <c r="M4" s="125" t="s">
        <v>244</v>
      </c>
      <c r="N4" s="125" t="s">
        <v>241</v>
      </c>
      <c r="O4" s="125" t="s">
        <v>242</v>
      </c>
      <c r="P4" s="125" t="s">
        <v>243</v>
      </c>
      <c r="Q4" s="125" t="s">
        <v>245</v>
      </c>
      <c r="R4" s="125" t="s">
        <v>246</v>
      </c>
      <c r="S4" s="301" t="s">
        <v>247</v>
      </c>
      <c r="T4" s="302"/>
      <c r="U4" s="302"/>
      <c r="V4" s="302"/>
      <c r="W4" s="302"/>
      <c r="X4" s="302"/>
      <c r="Y4" s="302"/>
      <c r="Z4" s="303"/>
      <c r="AA4" s="303"/>
      <c r="AB4" s="304"/>
      <c r="AC4" s="24"/>
      <c r="AD4" s="24"/>
      <c r="AE4" s="305" t="s">
        <v>254</v>
      </c>
      <c r="AF4" s="305" t="s">
        <v>255</v>
      </c>
      <c r="AG4" s="305" t="s">
        <v>256</v>
      </c>
      <c r="AH4" s="306" t="s">
        <v>257</v>
      </c>
      <c r="AI4" s="307" t="s">
        <v>258</v>
      </c>
      <c r="AJ4" s="305" t="s">
        <v>248</v>
      </c>
      <c r="AK4" s="305" t="s">
        <v>259</v>
      </c>
    </row>
    <row r="5" spans="1:37" ht="56.25" customHeight="1" x14ac:dyDescent="0.25">
      <c r="A5" s="308"/>
      <c r="B5" s="124"/>
      <c r="C5" s="122"/>
      <c r="D5" s="122"/>
      <c r="E5" s="124"/>
      <c r="F5" s="122"/>
      <c r="G5" s="124"/>
      <c r="H5" s="124"/>
      <c r="I5" s="124"/>
      <c r="J5" s="124"/>
      <c r="K5" s="116"/>
      <c r="L5" s="124"/>
      <c r="M5" s="124"/>
      <c r="N5" s="124"/>
      <c r="O5" s="124"/>
      <c r="P5" s="124"/>
      <c r="Q5" s="124"/>
      <c r="R5" s="124"/>
      <c r="S5" s="115" t="s">
        <v>248</v>
      </c>
      <c r="T5" s="115" t="s">
        <v>250</v>
      </c>
      <c r="U5" s="115" t="s">
        <v>249</v>
      </c>
      <c r="V5" s="115" t="s">
        <v>251</v>
      </c>
      <c r="W5" s="115" t="s">
        <v>250</v>
      </c>
      <c r="X5" s="115" t="s">
        <v>249</v>
      </c>
      <c r="Y5" s="115" t="s">
        <v>252</v>
      </c>
      <c r="Z5" s="115" t="s">
        <v>250</v>
      </c>
      <c r="AA5" s="115" t="s">
        <v>249</v>
      </c>
      <c r="AB5" s="115" t="s">
        <v>253</v>
      </c>
      <c r="AC5" s="115" t="s">
        <v>250</v>
      </c>
      <c r="AD5" s="115" t="s">
        <v>249</v>
      </c>
      <c r="AE5" s="309"/>
      <c r="AF5" s="309"/>
      <c r="AG5" s="309"/>
      <c r="AH5" s="310"/>
      <c r="AI5" s="311"/>
      <c r="AJ5" s="309"/>
      <c r="AK5" s="309"/>
    </row>
    <row r="6" spans="1:37" ht="40.5" customHeight="1" x14ac:dyDescent="0.25">
      <c r="A6" s="56">
        <v>0</v>
      </c>
      <c r="B6" s="82"/>
      <c r="C6" s="127">
        <v>1</v>
      </c>
      <c r="D6" s="113" t="s">
        <v>180</v>
      </c>
      <c r="E6" s="113">
        <v>2</v>
      </c>
      <c r="F6" s="113">
        <v>3</v>
      </c>
      <c r="G6" s="113">
        <v>4</v>
      </c>
      <c r="H6" s="113">
        <v>5</v>
      </c>
      <c r="I6" s="113">
        <v>6</v>
      </c>
      <c r="J6" s="113">
        <v>7</v>
      </c>
      <c r="K6" s="113">
        <v>8</v>
      </c>
      <c r="L6" s="113">
        <v>9</v>
      </c>
      <c r="M6" s="113">
        <v>10</v>
      </c>
      <c r="N6" s="113">
        <v>11</v>
      </c>
      <c r="O6" s="113">
        <v>12</v>
      </c>
      <c r="P6" s="113">
        <v>13</v>
      </c>
      <c r="Q6" s="113">
        <v>14</v>
      </c>
      <c r="R6" s="113">
        <v>15</v>
      </c>
      <c r="S6" s="119">
        <v>16</v>
      </c>
      <c r="T6" s="119"/>
      <c r="U6" s="119"/>
      <c r="V6" s="119">
        <v>17</v>
      </c>
      <c r="W6" s="119"/>
      <c r="X6" s="119"/>
      <c r="Y6" s="119">
        <v>18</v>
      </c>
      <c r="Z6" s="111"/>
      <c r="AA6" s="111"/>
      <c r="AB6" s="119">
        <v>19</v>
      </c>
      <c r="AC6" s="119"/>
      <c r="AD6" s="119"/>
      <c r="AE6" s="111" t="s">
        <v>181</v>
      </c>
      <c r="AF6" s="112">
        <v>20</v>
      </c>
      <c r="AG6" s="112">
        <v>21</v>
      </c>
      <c r="AH6" s="112">
        <v>22</v>
      </c>
      <c r="AI6" s="112">
        <v>23</v>
      </c>
      <c r="AJ6" s="112">
        <v>24</v>
      </c>
      <c r="AK6" s="112">
        <v>25</v>
      </c>
    </row>
    <row r="7" spans="1:37" ht="310.5" customHeight="1" x14ac:dyDescent="0.25">
      <c r="A7" s="5">
        <v>1</v>
      </c>
      <c r="B7" s="68">
        <v>110755</v>
      </c>
      <c r="C7" s="127">
        <v>121</v>
      </c>
      <c r="D7" s="2" t="s">
        <v>178</v>
      </c>
      <c r="E7" s="7" t="s">
        <v>1019</v>
      </c>
      <c r="F7" s="128" t="s">
        <v>366</v>
      </c>
      <c r="G7" s="6" t="s">
        <v>289</v>
      </c>
      <c r="H7" s="6" t="s">
        <v>290</v>
      </c>
      <c r="I7" s="13" t="s">
        <v>187</v>
      </c>
      <c r="J7" s="11" t="s">
        <v>555</v>
      </c>
      <c r="K7" s="105">
        <v>43145</v>
      </c>
      <c r="L7" s="105">
        <v>43630</v>
      </c>
      <c r="M7" s="4">
        <f t="shared" ref="M7:M12" si="0">S7/AE7*100</f>
        <v>84.999999517641427</v>
      </c>
      <c r="N7" s="2">
        <v>7</v>
      </c>
      <c r="O7" s="2" t="s">
        <v>299</v>
      </c>
      <c r="P7" s="2" t="s">
        <v>293</v>
      </c>
      <c r="Q7" s="23" t="s">
        <v>216</v>
      </c>
      <c r="R7" s="13" t="s">
        <v>36</v>
      </c>
      <c r="S7" s="25">
        <f t="shared" ref="S7:S9" si="1">T7+U7</f>
        <v>352434.92</v>
      </c>
      <c r="T7" s="129">
        <v>352434.92</v>
      </c>
      <c r="U7" s="25">
        <v>0</v>
      </c>
      <c r="V7" s="26">
        <f t="shared" ref="V7:V12" si="2">W7+X7</f>
        <v>53844.59</v>
      </c>
      <c r="W7" s="129">
        <v>53844.59</v>
      </c>
      <c r="X7" s="26">
        <v>0</v>
      </c>
      <c r="Y7" s="26">
        <f t="shared" ref="Y7" si="3">Z7+AA7</f>
        <v>8349.81</v>
      </c>
      <c r="Z7" s="129">
        <v>8349.81</v>
      </c>
      <c r="AA7" s="26">
        <v>0</v>
      </c>
      <c r="AB7" s="27">
        <f>AC7+AD7</f>
        <v>0</v>
      </c>
      <c r="AC7" s="27"/>
      <c r="AD7" s="27"/>
      <c r="AE7" s="27">
        <f>S7+V7+Y7+AB7</f>
        <v>414629.32</v>
      </c>
      <c r="AF7" s="27">
        <v>0</v>
      </c>
      <c r="AG7" s="27">
        <f t="shared" ref="AG7:AG12" si="4">AE7+AF7</f>
        <v>414629.32</v>
      </c>
      <c r="AH7" s="28" t="s">
        <v>628</v>
      </c>
      <c r="AI7" s="73" t="s">
        <v>187</v>
      </c>
      <c r="AJ7" s="40">
        <f>18251.2+30807.23</f>
        <v>49058.43</v>
      </c>
      <c r="AK7" s="29">
        <f>2788.4+4706.69</f>
        <v>7495.09</v>
      </c>
    </row>
    <row r="8" spans="1:37" ht="123" customHeight="1" x14ac:dyDescent="0.25">
      <c r="A8" s="2">
        <v>2</v>
      </c>
      <c r="B8" s="2">
        <v>109854</v>
      </c>
      <c r="C8" s="127">
        <v>116</v>
      </c>
      <c r="D8" s="2" t="s">
        <v>174</v>
      </c>
      <c r="E8" s="7" t="s">
        <v>1019</v>
      </c>
      <c r="F8" s="128" t="s">
        <v>366</v>
      </c>
      <c r="G8" s="130" t="s">
        <v>392</v>
      </c>
      <c r="H8" s="6" t="s">
        <v>393</v>
      </c>
      <c r="I8" s="13" t="s">
        <v>393</v>
      </c>
      <c r="J8" s="131" t="s">
        <v>396</v>
      </c>
      <c r="K8" s="105">
        <v>43186</v>
      </c>
      <c r="L8" s="105">
        <v>43551</v>
      </c>
      <c r="M8" s="4">
        <f t="shared" si="0"/>
        <v>85.000000944809514</v>
      </c>
      <c r="N8" s="2">
        <v>7</v>
      </c>
      <c r="O8" s="2" t="s">
        <v>299</v>
      </c>
      <c r="P8" s="2" t="s">
        <v>394</v>
      </c>
      <c r="Q8" s="23" t="s">
        <v>216</v>
      </c>
      <c r="R8" s="2" t="s">
        <v>36</v>
      </c>
      <c r="S8" s="26">
        <f t="shared" si="1"/>
        <v>359860.9</v>
      </c>
      <c r="T8" s="25">
        <v>359860.9</v>
      </c>
      <c r="U8" s="25">
        <v>0</v>
      </c>
      <c r="V8" s="26">
        <f t="shared" si="2"/>
        <v>55037.54</v>
      </c>
      <c r="W8" s="25">
        <v>55037.54</v>
      </c>
      <c r="X8" s="25">
        <v>0</v>
      </c>
      <c r="Y8" s="26">
        <f>Z8+AA8</f>
        <v>8467.32</v>
      </c>
      <c r="Z8" s="25">
        <v>8467.32</v>
      </c>
      <c r="AA8" s="25">
        <v>0</v>
      </c>
      <c r="AB8" s="27">
        <f t="shared" ref="AB8:AB12" si="5">AC8+AD8</f>
        <v>0</v>
      </c>
      <c r="AC8" s="25"/>
      <c r="AD8" s="25"/>
      <c r="AE8" s="25">
        <f>S8+V8+Y8+AB8</f>
        <v>423365.76</v>
      </c>
      <c r="AF8" s="25">
        <v>0</v>
      </c>
      <c r="AG8" s="25">
        <f t="shared" si="4"/>
        <v>423365.76</v>
      </c>
      <c r="AH8" s="28" t="s">
        <v>628</v>
      </c>
      <c r="AI8" s="73" t="s">
        <v>385</v>
      </c>
      <c r="AJ8" s="40">
        <f>21516.9+45941.89</f>
        <v>67458.790000000008</v>
      </c>
      <c r="AK8" s="29">
        <f>3290.82+7026.4</f>
        <v>10317.219999999999</v>
      </c>
    </row>
    <row r="9" spans="1:37" ht="220.5" x14ac:dyDescent="0.25">
      <c r="A9" s="5">
        <v>3</v>
      </c>
      <c r="B9" s="82">
        <v>119560</v>
      </c>
      <c r="C9" s="127">
        <v>471</v>
      </c>
      <c r="D9" s="2" t="s">
        <v>178</v>
      </c>
      <c r="E9" s="13" t="s">
        <v>1094</v>
      </c>
      <c r="F9" s="128" t="s">
        <v>585</v>
      </c>
      <c r="G9" s="7" t="s">
        <v>651</v>
      </c>
      <c r="H9" s="7" t="s">
        <v>650</v>
      </c>
      <c r="I9" s="13" t="s">
        <v>373</v>
      </c>
      <c r="J9" s="7" t="s">
        <v>652</v>
      </c>
      <c r="K9" s="8">
        <v>43265</v>
      </c>
      <c r="L9" s="8">
        <v>43752</v>
      </c>
      <c r="M9" s="4">
        <f t="shared" si="0"/>
        <v>84.216178284166972</v>
      </c>
      <c r="N9" s="2">
        <v>7</v>
      </c>
      <c r="O9" s="2" t="s">
        <v>299</v>
      </c>
      <c r="P9" s="2" t="s">
        <v>653</v>
      </c>
      <c r="Q9" s="23" t="s">
        <v>216</v>
      </c>
      <c r="R9" s="2" t="s">
        <v>36</v>
      </c>
      <c r="S9" s="26">
        <f t="shared" si="1"/>
        <v>336316.07</v>
      </c>
      <c r="T9" s="25">
        <v>336316.07</v>
      </c>
      <c r="U9" s="25">
        <v>0</v>
      </c>
      <c r="V9" s="26">
        <f t="shared" si="2"/>
        <v>55045.45</v>
      </c>
      <c r="W9" s="25">
        <v>55045.45</v>
      </c>
      <c r="X9" s="25">
        <v>0</v>
      </c>
      <c r="Y9" s="26">
        <f t="shared" ref="Y9:Y12" si="6">Z9+AA9</f>
        <v>7987.01</v>
      </c>
      <c r="Z9" s="25">
        <v>7987.01</v>
      </c>
      <c r="AA9" s="25">
        <v>0</v>
      </c>
      <c r="AB9" s="27">
        <f t="shared" si="5"/>
        <v>0</v>
      </c>
      <c r="AC9" s="25">
        <v>0</v>
      </c>
      <c r="AD9" s="25">
        <v>0</v>
      </c>
      <c r="AE9" s="25">
        <f t="shared" ref="AE9:AE12" si="7">S9+V9+Y9</f>
        <v>399348.53</v>
      </c>
      <c r="AF9" s="25"/>
      <c r="AG9" s="25">
        <f t="shared" si="4"/>
        <v>399348.53</v>
      </c>
      <c r="AH9" s="28" t="s">
        <v>628</v>
      </c>
      <c r="AI9" s="73" t="s">
        <v>385</v>
      </c>
      <c r="AJ9" s="40">
        <v>49080.06</v>
      </c>
      <c r="AK9" s="29">
        <v>3856</v>
      </c>
    </row>
    <row r="10" spans="1:37" ht="141.75" x14ac:dyDescent="0.25">
      <c r="A10" s="5">
        <v>4</v>
      </c>
      <c r="B10" s="82">
        <v>117934</v>
      </c>
      <c r="C10" s="127">
        <v>417</v>
      </c>
      <c r="D10" s="113" t="s">
        <v>644</v>
      </c>
      <c r="E10" s="7" t="s">
        <v>749</v>
      </c>
      <c r="F10" s="128" t="s">
        <v>654</v>
      </c>
      <c r="G10" s="7" t="s">
        <v>703</v>
      </c>
      <c r="H10" s="7" t="s">
        <v>650</v>
      </c>
      <c r="I10" s="113" t="s">
        <v>187</v>
      </c>
      <c r="J10" s="7" t="s">
        <v>704</v>
      </c>
      <c r="K10" s="8">
        <v>43275</v>
      </c>
      <c r="L10" s="8">
        <v>43765</v>
      </c>
      <c r="M10" s="4">
        <f t="shared" si="0"/>
        <v>84.999998780098935</v>
      </c>
      <c r="N10" s="2">
        <v>7</v>
      </c>
      <c r="O10" s="2" t="s">
        <v>299</v>
      </c>
      <c r="P10" s="2" t="s">
        <v>653</v>
      </c>
      <c r="Q10" s="23" t="s">
        <v>216</v>
      </c>
      <c r="R10" s="2" t="s">
        <v>36</v>
      </c>
      <c r="S10" s="26">
        <f>T10+U10</f>
        <v>243872.23</v>
      </c>
      <c r="T10" s="25">
        <v>243872.23</v>
      </c>
      <c r="U10" s="25">
        <v>0</v>
      </c>
      <c r="V10" s="26">
        <f t="shared" si="2"/>
        <v>37298.080000000002</v>
      </c>
      <c r="W10" s="25">
        <v>37298.080000000002</v>
      </c>
      <c r="X10" s="25">
        <v>0</v>
      </c>
      <c r="Y10" s="26">
        <f t="shared" si="6"/>
        <v>5738.2</v>
      </c>
      <c r="Z10" s="25">
        <v>5738.2</v>
      </c>
      <c r="AA10" s="25">
        <v>0</v>
      </c>
      <c r="AB10" s="27">
        <f t="shared" si="5"/>
        <v>0</v>
      </c>
      <c r="AC10" s="34">
        <v>0</v>
      </c>
      <c r="AD10" s="34">
        <v>0</v>
      </c>
      <c r="AE10" s="25">
        <f t="shared" si="7"/>
        <v>286908.51</v>
      </c>
      <c r="AF10" s="25">
        <v>0</v>
      </c>
      <c r="AG10" s="25">
        <f t="shared" si="4"/>
        <v>286908.51</v>
      </c>
      <c r="AH10" s="28" t="s">
        <v>628</v>
      </c>
      <c r="AI10" s="32"/>
      <c r="AJ10" s="25">
        <v>25442.69</v>
      </c>
      <c r="AK10" s="25">
        <v>3248.16</v>
      </c>
    </row>
    <row r="11" spans="1:37" ht="230.25" customHeight="1" x14ac:dyDescent="0.25">
      <c r="A11" s="2">
        <v>5</v>
      </c>
      <c r="B11" s="132">
        <v>118740</v>
      </c>
      <c r="C11" s="13">
        <v>436</v>
      </c>
      <c r="D11" s="13" t="s">
        <v>178</v>
      </c>
      <c r="E11" s="7" t="s">
        <v>749</v>
      </c>
      <c r="F11" s="128" t="s">
        <v>654</v>
      </c>
      <c r="G11" s="69" t="s">
        <v>956</v>
      </c>
      <c r="H11" s="13" t="s">
        <v>290</v>
      </c>
      <c r="I11" s="113" t="s">
        <v>187</v>
      </c>
      <c r="J11" s="7" t="s">
        <v>958</v>
      </c>
      <c r="K11" s="8">
        <v>43321</v>
      </c>
      <c r="L11" s="8">
        <v>43808</v>
      </c>
      <c r="M11" s="4">
        <f t="shared" si="0"/>
        <v>85.000000362805537</v>
      </c>
      <c r="N11" s="2">
        <v>7</v>
      </c>
      <c r="O11" s="2" t="s">
        <v>299</v>
      </c>
      <c r="P11" s="2" t="s">
        <v>293</v>
      </c>
      <c r="Q11" s="23" t="s">
        <v>216</v>
      </c>
      <c r="R11" s="2" t="s">
        <v>36</v>
      </c>
      <c r="S11" s="26">
        <f t="shared" ref="S11:S12" si="8">T11+U11</f>
        <v>234285.28</v>
      </c>
      <c r="T11" s="25">
        <v>234285.28</v>
      </c>
      <c r="U11" s="25">
        <v>0</v>
      </c>
      <c r="V11" s="26">
        <f t="shared" si="2"/>
        <v>35831.870000000003</v>
      </c>
      <c r="W11" s="25">
        <v>35831.870000000003</v>
      </c>
      <c r="X11" s="25"/>
      <c r="Y11" s="26">
        <f t="shared" si="6"/>
        <v>5512.59</v>
      </c>
      <c r="Z11" s="25">
        <v>5512.59</v>
      </c>
      <c r="AA11" s="25">
        <v>0</v>
      </c>
      <c r="AB11" s="27">
        <f t="shared" si="5"/>
        <v>0</v>
      </c>
      <c r="AC11" s="34">
        <v>0</v>
      </c>
      <c r="AD11" s="34">
        <v>0</v>
      </c>
      <c r="AE11" s="25">
        <f t="shared" si="7"/>
        <v>275629.74000000005</v>
      </c>
      <c r="AF11" s="25"/>
      <c r="AG11" s="25">
        <f t="shared" si="4"/>
        <v>275629.74000000005</v>
      </c>
      <c r="AH11" s="28" t="s">
        <v>628</v>
      </c>
      <c r="AI11" s="32"/>
      <c r="AJ11" s="25">
        <v>0</v>
      </c>
      <c r="AK11" s="25">
        <v>0</v>
      </c>
    </row>
    <row r="12" spans="1:37" ht="219.6" customHeight="1" x14ac:dyDescent="0.25">
      <c r="A12" s="5">
        <v>6</v>
      </c>
      <c r="B12" s="132">
        <v>119862</v>
      </c>
      <c r="C12" s="13">
        <v>483</v>
      </c>
      <c r="D12" s="13" t="s">
        <v>742</v>
      </c>
      <c r="E12" s="13" t="s">
        <v>1094</v>
      </c>
      <c r="F12" s="13" t="s">
        <v>585</v>
      </c>
      <c r="G12" s="69" t="s">
        <v>980</v>
      </c>
      <c r="H12" s="13" t="s">
        <v>981</v>
      </c>
      <c r="I12" s="113" t="s">
        <v>187</v>
      </c>
      <c r="J12" s="7" t="s">
        <v>982</v>
      </c>
      <c r="K12" s="8">
        <v>43325</v>
      </c>
      <c r="L12" s="8">
        <v>43629</v>
      </c>
      <c r="M12" s="4">
        <f t="shared" si="0"/>
        <v>84.999998288155666</v>
      </c>
      <c r="N12" s="2">
        <v>7</v>
      </c>
      <c r="O12" s="2" t="s">
        <v>983</v>
      </c>
      <c r="P12" s="2" t="s">
        <v>984</v>
      </c>
      <c r="Q12" s="23" t="s">
        <v>216</v>
      </c>
      <c r="R12" s="2" t="s">
        <v>36</v>
      </c>
      <c r="S12" s="26">
        <f t="shared" si="8"/>
        <v>223443.21</v>
      </c>
      <c r="T12" s="25">
        <v>223443.21</v>
      </c>
      <c r="U12" s="25">
        <v>0</v>
      </c>
      <c r="V12" s="26">
        <f t="shared" si="2"/>
        <v>34173.67</v>
      </c>
      <c r="W12" s="25">
        <v>34173.67</v>
      </c>
      <c r="X12" s="25">
        <v>0</v>
      </c>
      <c r="Y12" s="26">
        <f t="shared" si="6"/>
        <v>5257.4900000000007</v>
      </c>
      <c r="Z12" s="25">
        <v>5257.4900000000007</v>
      </c>
      <c r="AA12" s="25">
        <v>0</v>
      </c>
      <c r="AB12" s="27">
        <f t="shared" si="5"/>
        <v>0</v>
      </c>
      <c r="AC12" s="94">
        <v>0</v>
      </c>
      <c r="AD12" s="94">
        <v>0</v>
      </c>
      <c r="AE12" s="25">
        <f t="shared" si="7"/>
        <v>262874.37</v>
      </c>
      <c r="AF12" s="25"/>
      <c r="AG12" s="25">
        <f t="shared" si="4"/>
        <v>262874.37</v>
      </c>
      <c r="AH12" s="28"/>
      <c r="AI12" s="32"/>
      <c r="AJ12" s="78">
        <v>24006.26</v>
      </c>
      <c r="AK12" s="40">
        <v>3671.55</v>
      </c>
    </row>
    <row r="13" spans="1:37" ht="157.5" x14ac:dyDescent="0.25">
      <c r="A13" s="5">
        <v>7</v>
      </c>
      <c r="B13" s="68">
        <v>120637</v>
      </c>
      <c r="C13" s="127">
        <v>86</v>
      </c>
      <c r="D13" s="2" t="s">
        <v>177</v>
      </c>
      <c r="E13" s="7" t="s">
        <v>1019</v>
      </c>
      <c r="F13" s="128" t="s">
        <v>366</v>
      </c>
      <c r="G13" s="6" t="s">
        <v>306</v>
      </c>
      <c r="H13" s="6" t="s">
        <v>307</v>
      </c>
      <c r="I13" s="2" t="s">
        <v>187</v>
      </c>
      <c r="J13" s="3" t="s">
        <v>957</v>
      </c>
      <c r="K13" s="105">
        <v>43145</v>
      </c>
      <c r="L13" s="105">
        <v>43510</v>
      </c>
      <c r="M13" s="4">
        <f t="shared" ref="M13:M15" si="9">S13/AE13*100</f>
        <v>85.000001183738732</v>
      </c>
      <c r="N13" s="2">
        <v>5</v>
      </c>
      <c r="O13" s="2" t="s">
        <v>308</v>
      </c>
      <c r="P13" s="2" t="s">
        <v>308</v>
      </c>
      <c r="Q13" s="18" t="s">
        <v>216</v>
      </c>
      <c r="R13" s="2" t="s">
        <v>36</v>
      </c>
      <c r="S13" s="25">
        <f t="shared" ref="S13:S15" si="10">T13+U13</f>
        <v>359031.93</v>
      </c>
      <c r="T13" s="129">
        <v>359031.93</v>
      </c>
      <c r="U13" s="25">
        <v>0</v>
      </c>
      <c r="V13" s="25">
        <f t="shared" ref="V13:V15" si="11">W13+X13</f>
        <v>54910.76</v>
      </c>
      <c r="W13" s="25">
        <v>54910.76</v>
      </c>
      <c r="X13" s="25">
        <v>0</v>
      </c>
      <c r="Y13" s="25">
        <f t="shared" ref="Y13:Y15" si="12">Z13+AA13</f>
        <v>8447.81</v>
      </c>
      <c r="Z13" s="25">
        <v>8447.81</v>
      </c>
      <c r="AA13" s="25">
        <v>0</v>
      </c>
      <c r="AB13" s="25">
        <f>AC13+AD13</f>
        <v>0</v>
      </c>
      <c r="AC13" s="25"/>
      <c r="AD13" s="25"/>
      <c r="AE13" s="25">
        <f>S13+V13+Y13+AB13</f>
        <v>422390.5</v>
      </c>
      <c r="AF13" s="25">
        <v>0</v>
      </c>
      <c r="AG13" s="25">
        <f t="shared" ref="AG13:AG15" si="13">AE13+AF13</f>
        <v>422390.5</v>
      </c>
      <c r="AH13" s="28" t="s">
        <v>628</v>
      </c>
      <c r="AI13" s="73" t="s">
        <v>187</v>
      </c>
      <c r="AJ13" s="40">
        <v>50.58</v>
      </c>
      <c r="AK13" s="29">
        <v>7.73</v>
      </c>
    </row>
    <row r="14" spans="1:37" ht="141.75" x14ac:dyDescent="0.25">
      <c r="A14" s="2">
        <v>8</v>
      </c>
      <c r="B14" s="68">
        <v>119520</v>
      </c>
      <c r="C14" s="68">
        <v>465</v>
      </c>
      <c r="D14" s="68" t="s">
        <v>728</v>
      </c>
      <c r="E14" s="13" t="s">
        <v>1094</v>
      </c>
      <c r="F14" s="7" t="s">
        <v>585</v>
      </c>
      <c r="G14" s="7" t="s">
        <v>804</v>
      </c>
      <c r="H14" s="7" t="s">
        <v>805</v>
      </c>
      <c r="I14" s="13" t="s">
        <v>806</v>
      </c>
      <c r="J14" s="7" t="s">
        <v>807</v>
      </c>
      <c r="K14" s="8">
        <v>43292</v>
      </c>
      <c r="L14" s="8">
        <v>43780</v>
      </c>
      <c r="M14" s="4">
        <f t="shared" si="9"/>
        <v>85.000001465751467</v>
      </c>
      <c r="N14" s="113">
        <v>5</v>
      </c>
      <c r="O14" s="2" t="s">
        <v>308</v>
      </c>
      <c r="P14" s="2" t="s">
        <v>308</v>
      </c>
      <c r="Q14" s="113" t="s">
        <v>216</v>
      </c>
      <c r="R14" s="2" t="s">
        <v>36</v>
      </c>
      <c r="S14" s="25">
        <f t="shared" si="10"/>
        <v>231962.93</v>
      </c>
      <c r="T14" s="29">
        <v>231962.93</v>
      </c>
      <c r="U14" s="133">
        <v>0</v>
      </c>
      <c r="V14" s="25">
        <f t="shared" si="11"/>
        <v>35476.67</v>
      </c>
      <c r="W14" s="29">
        <v>35476.67</v>
      </c>
      <c r="X14" s="133">
        <v>0</v>
      </c>
      <c r="Y14" s="25">
        <f t="shared" si="12"/>
        <v>5457.96</v>
      </c>
      <c r="Z14" s="29">
        <v>5457.96</v>
      </c>
      <c r="AA14" s="29">
        <v>0</v>
      </c>
      <c r="AB14" s="25">
        <f t="shared" ref="AB14:AB15" si="14">AC14+AD14</f>
        <v>0</v>
      </c>
      <c r="AC14" s="94">
        <v>0</v>
      </c>
      <c r="AD14" s="94">
        <v>0</v>
      </c>
      <c r="AE14" s="25">
        <f t="shared" ref="AE14:AE15" si="15">S14+V14+Y14+AB14</f>
        <v>272897.56</v>
      </c>
      <c r="AF14" s="32">
        <v>0</v>
      </c>
      <c r="AG14" s="25">
        <f t="shared" si="13"/>
        <v>272897.56</v>
      </c>
      <c r="AH14" s="28" t="s">
        <v>628</v>
      </c>
      <c r="AI14" s="32" t="s">
        <v>187</v>
      </c>
      <c r="AJ14" s="40">
        <v>0</v>
      </c>
      <c r="AK14" s="29">
        <v>0</v>
      </c>
    </row>
    <row r="15" spans="1:37" s="135" customFormat="1" ht="141.75" x14ac:dyDescent="0.25">
      <c r="A15" s="5">
        <v>9</v>
      </c>
      <c r="B15" s="132">
        <v>116692</v>
      </c>
      <c r="C15" s="13">
        <v>408</v>
      </c>
      <c r="D15" s="13" t="s">
        <v>893</v>
      </c>
      <c r="E15" s="7" t="s">
        <v>749</v>
      </c>
      <c r="F15" s="7" t="s">
        <v>654</v>
      </c>
      <c r="G15" s="7" t="s">
        <v>959</v>
      </c>
      <c r="H15" s="13" t="s">
        <v>805</v>
      </c>
      <c r="I15" s="13" t="s">
        <v>187</v>
      </c>
      <c r="J15" s="134" t="s">
        <v>960</v>
      </c>
      <c r="K15" s="8">
        <v>43321</v>
      </c>
      <c r="L15" s="8">
        <v>43720</v>
      </c>
      <c r="M15" s="16">
        <f t="shared" si="9"/>
        <v>85.000000534892237</v>
      </c>
      <c r="N15" s="13">
        <v>5</v>
      </c>
      <c r="O15" s="2" t="s">
        <v>308</v>
      </c>
      <c r="P15" s="2" t="s">
        <v>308</v>
      </c>
      <c r="Q15" s="113" t="s">
        <v>216</v>
      </c>
      <c r="R15" s="2" t="s">
        <v>36</v>
      </c>
      <c r="S15" s="27">
        <f t="shared" si="10"/>
        <v>317821.02</v>
      </c>
      <c r="T15" s="40">
        <v>317821.02</v>
      </c>
      <c r="U15" s="75">
        <v>0</v>
      </c>
      <c r="V15" s="27">
        <f t="shared" si="11"/>
        <v>48607.91</v>
      </c>
      <c r="W15" s="40">
        <v>48607.91</v>
      </c>
      <c r="X15" s="75">
        <v>0</v>
      </c>
      <c r="Y15" s="27">
        <f t="shared" si="12"/>
        <v>7478.15</v>
      </c>
      <c r="Z15" s="40">
        <v>7478.15</v>
      </c>
      <c r="AA15" s="40">
        <v>0</v>
      </c>
      <c r="AB15" s="27">
        <f t="shared" si="14"/>
        <v>0</v>
      </c>
      <c r="AC15" s="94">
        <v>0</v>
      </c>
      <c r="AD15" s="94">
        <v>0</v>
      </c>
      <c r="AE15" s="27">
        <f t="shared" si="15"/>
        <v>373907.08000000007</v>
      </c>
      <c r="AF15" s="28">
        <v>0</v>
      </c>
      <c r="AG15" s="27">
        <f t="shared" si="13"/>
        <v>373907.08000000007</v>
      </c>
      <c r="AH15" s="28" t="s">
        <v>628</v>
      </c>
      <c r="AI15" s="32" t="s">
        <v>187</v>
      </c>
      <c r="AJ15" s="40">
        <v>0</v>
      </c>
      <c r="AK15" s="40">
        <v>0</v>
      </c>
    </row>
    <row r="16" spans="1:37" ht="141.75" x14ac:dyDescent="0.25">
      <c r="A16" s="5">
        <v>10</v>
      </c>
      <c r="B16" s="68">
        <v>120652</v>
      </c>
      <c r="C16" s="127">
        <v>91</v>
      </c>
      <c r="D16" s="2" t="s">
        <v>174</v>
      </c>
      <c r="E16" s="7" t="s">
        <v>1019</v>
      </c>
      <c r="F16" s="128" t="s">
        <v>366</v>
      </c>
      <c r="G16" s="6" t="s">
        <v>273</v>
      </c>
      <c r="H16" s="6" t="s">
        <v>278</v>
      </c>
      <c r="I16" s="2" t="s">
        <v>187</v>
      </c>
      <c r="J16" s="3" t="s">
        <v>279</v>
      </c>
      <c r="K16" s="105">
        <v>43145</v>
      </c>
      <c r="L16" s="105">
        <v>43510</v>
      </c>
      <c r="M16" s="4">
        <f t="shared" ref="M16:M22" si="16">S16/AE16*100</f>
        <v>84.999999389755786</v>
      </c>
      <c r="N16" s="2">
        <v>3</v>
      </c>
      <c r="O16" s="2" t="s">
        <v>275</v>
      </c>
      <c r="P16" s="2" t="s">
        <v>277</v>
      </c>
      <c r="Q16" s="18" t="s">
        <v>216</v>
      </c>
      <c r="R16" s="2" t="s">
        <v>36</v>
      </c>
      <c r="S16" s="25">
        <f t="shared" ref="S16:S17" si="17">T16+U16</f>
        <v>348221.24</v>
      </c>
      <c r="T16" s="25">
        <v>348221.24</v>
      </c>
      <c r="U16" s="25">
        <v>0</v>
      </c>
      <c r="V16" s="25">
        <f t="shared" ref="V16:V22" si="18">W16+X16</f>
        <v>53257.37</v>
      </c>
      <c r="W16" s="25">
        <v>53257.37</v>
      </c>
      <c r="X16" s="25">
        <v>0</v>
      </c>
      <c r="Y16" s="25">
        <f t="shared" ref="Y16:Y22" si="19">Z16+AA16</f>
        <v>8193.44</v>
      </c>
      <c r="Z16" s="25">
        <v>8193.44</v>
      </c>
      <c r="AA16" s="25">
        <v>0</v>
      </c>
      <c r="AB16" s="25">
        <f>AC16+AD16</f>
        <v>0</v>
      </c>
      <c r="AC16" s="25"/>
      <c r="AD16" s="25"/>
      <c r="AE16" s="25">
        <f>S16+V16+Y16+AB16</f>
        <v>409672.05</v>
      </c>
      <c r="AF16" s="25">
        <v>0</v>
      </c>
      <c r="AG16" s="25">
        <f t="shared" ref="AG16:AG22" si="20">AE16+AF16</f>
        <v>409672.05</v>
      </c>
      <c r="AH16" s="28" t="s">
        <v>628</v>
      </c>
      <c r="AI16" s="73" t="s">
        <v>1183</v>
      </c>
      <c r="AJ16" s="40">
        <f>12919.73+21747.25+49513.87-529.62+197106.06</f>
        <v>280757.29000000004</v>
      </c>
      <c r="AK16" s="35">
        <f>12122.18+529.62+30287.56</f>
        <v>42939.360000000001</v>
      </c>
    </row>
    <row r="17" spans="1:37" ht="220.5" x14ac:dyDescent="0.25">
      <c r="A17" s="2">
        <v>11</v>
      </c>
      <c r="B17" s="68">
        <v>120730</v>
      </c>
      <c r="C17" s="127">
        <v>92</v>
      </c>
      <c r="D17" s="2" t="s">
        <v>174</v>
      </c>
      <c r="E17" s="7" t="s">
        <v>1019</v>
      </c>
      <c r="F17" s="128" t="s">
        <v>366</v>
      </c>
      <c r="G17" s="6" t="s">
        <v>272</v>
      </c>
      <c r="H17" s="6" t="s">
        <v>271</v>
      </c>
      <c r="I17" s="13" t="s">
        <v>187</v>
      </c>
      <c r="J17" s="11" t="s">
        <v>274</v>
      </c>
      <c r="K17" s="105">
        <v>43145</v>
      </c>
      <c r="L17" s="105">
        <v>43630</v>
      </c>
      <c r="M17" s="4">
        <f t="shared" si="16"/>
        <v>85.000000355065879</v>
      </c>
      <c r="N17" s="2">
        <v>3</v>
      </c>
      <c r="O17" s="2" t="s">
        <v>275</v>
      </c>
      <c r="P17" s="2" t="s">
        <v>277</v>
      </c>
      <c r="Q17" s="23" t="s">
        <v>216</v>
      </c>
      <c r="R17" s="13" t="s">
        <v>36</v>
      </c>
      <c r="S17" s="25">
        <f t="shared" si="17"/>
        <v>359088.29</v>
      </c>
      <c r="T17" s="25">
        <v>359088.29</v>
      </c>
      <c r="U17" s="25">
        <v>0</v>
      </c>
      <c r="V17" s="25">
        <f t="shared" si="18"/>
        <v>54919.39</v>
      </c>
      <c r="W17" s="25">
        <v>54919.39</v>
      </c>
      <c r="X17" s="25">
        <v>0</v>
      </c>
      <c r="Y17" s="25">
        <f t="shared" si="19"/>
        <v>8449.1299999999992</v>
      </c>
      <c r="Z17" s="25">
        <v>8449.1299999999992</v>
      </c>
      <c r="AA17" s="25">
        <v>0</v>
      </c>
      <c r="AB17" s="25">
        <f t="shared" ref="AB17:AB24" si="21">AC17+AD17</f>
        <v>0</v>
      </c>
      <c r="AC17" s="25"/>
      <c r="AD17" s="25"/>
      <c r="AE17" s="25">
        <f>S17+V17+Y17+AB17</f>
        <v>422456.81</v>
      </c>
      <c r="AF17" s="25">
        <v>66435.22</v>
      </c>
      <c r="AG17" s="25">
        <f t="shared" si="20"/>
        <v>488892.03</v>
      </c>
      <c r="AH17" s="28" t="s">
        <v>628</v>
      </c>
      <c r="AI17" s="73" t="s">
        <v>187</v>
      </c>
      <c r="AJ17" s="40">
        <v>61496.4</v>
      </c>
      <c r="AK17" s="29">
        <v>9405.33</v>
      </c>
    </row>
    <row r="18" spans="1:37" ht="141.75" x14ac:dyDescent="0.25">
      <c r="A18" s="5">
        <v>12</v>
      </c>
      <c r="B18" s="68">
        <v>118191</v>
      </c>
      <c r="C18" s="127">
        <v>423</v>
      </c>
      <c r="D18" s="2" t="s">
        <v>742</v>
      </c>
      <c r="E18" s="7" t="s">
        <v>749</v>
      </c>
      <c r="F18" s="128" t="s">
        <v>654</v>
      </c>
      <c r="G18" s="6" t="s">
        <v>743</v>
      </c>
      <c r="H18" s="7" t="s">
        <v>744</v>
      </c>
      <c r="I18" s="13"/>
      <c r="J18" s="11" t="s">
        <v>745</v>
      </c>
      <c r="K18" s="105">
        <v>43284</v>
      </c>
      <c r="L18" s="105">
        <v>43649</v>
      </c>
      <c r="M18" s="4">
        <f t="shared" si="16"/>
        <v>85.000001358659858</v>
      </c>
      <c r="N18" s="2">
        <v>3</v>
      </c>
      <c r="O18" s="2" t="s">
        <v>275</v>
      </c>
      <c r="P18" s="2" t="s">
        <v>277</v>
      </c>
      <c r="Q18" s="23" t="s">
        <v>216</v>
      </c>
      <c r="R18" s="13" t="s">
        <v>36</v>
      </c>
      <c r="S18" s="12">
        <v>250246.6</v>
      </c>
      <c r="T18" s="40">
        <v>250246.6</v>
      </c>
      <c r="U18" s="25">
        <v>0</v>
      </c>
      <c r="V18" s="12">
        <f t="shared" si="18"/>
        <v>38273</v>
      </c>
      <c r="W18" s="136">
        <v>38273</v>
      </c>
      <c r="X18" s="25">
        <v>0</v>
      </c>
      <c r="Y18" s="12">
        <v>5888.16</v>
      </c>
      <c r="Z18" s="25">
        <v>5888.16</v>
      </c>
      <c r="AA18" s="25">
        <v>0</v>
      </c>
      <c r="AB18" s="25">
        <f t="shared" si="21"/>
        <v>0</v>
      </c>
      <c r="AC18" s="25">
        <v>0</v>
      </c>
      <c r="AD18" s="25">
        <v>0</v>
      </c>
      <c r="AE18" s="25">
        <f>S18+V18+Y18</f>
        <v>294407.75999999995</v>
      </c>
      <c r="AF18" s="25"/>
      <c r="AG18" s="25">
        <f t="shared" si="20"/>
        <v>294407.75999999995</v>
      </c>
      <c r="AH18" s="28" t="s">
        <v>628</v>
      </c>
      <c r="AI18" s="38" t="s">
        <v>187</v>
      </c>
      <c r="AJ18" s="31">
        <v>36499</v>
      </c>
      <c r="AK18" s="29">
        <v>5582.2</v>
      </c>
    </row>
    <row r="19" spans="1:37" ht="141.75" x14ac:dyDescent="0.25">
      <c r="A19" s="5">
        <v>13</v>
      </c>
      <c r="B19" s="82">
        <v>118741</v>
      </c>
      <c r="C19" s="127">
        <v>459</v>
      </c>
      <c r="D19" s="113" t="s">
        <v>644</v>
      </c>
      <c r="E19" s="13" t="s">
        <v>1094</v>
      </c>
      <c r="F19" s="7" t="s">
        <v>585</v>
      </c>
      <c r="G19" s="7" t="s">
        <v>776</v>
      </c>
      <c r="H19" s="7" t="s">
        <v>777</v>
      </c>
      <c r="I19" s="113" t="s">
        <v>187</v>
      </c>
      <c r="J19" s="7" t="s">
        <v>778</v>
      </c>
      <c r="K19" s="105">
        <v>43290</v>
      </c>
      <c r="L19" s="8">
        <v>43778</v>
      </c>
      <c r="M19" s="4">
        <f t="shared" si="16"/>
        <v>85.00000356420064</v>
      </c>
      <c r="N19" s="2">
        <v>3</v>
      </c>
      <c r="O19" s="8" t="s">
        <v>275</v>
      </c>
      <c r="P19" s="8" t="s">
        <v>277</v>
      </c>
      <c r="Q19" s="8" t="s">
        <v>216</v>
      </c>
      <c r="R19" s="2" t="s">
        <v>36</v>
      </c>
      <c r="S19" s="26">
        <v>512737.71</v>
      </c>
      <c r="T19" s="25">
        <v>512737.71</v>
      </c>
      <c r="U19" s="25">
        <v>0</v>
      </c>
      <c r="V19" s="26">
        <v>78418.69</v>
      </c>
      <c r="W19" s="25">
        <v>78418.69</v>
      </c>
      <c r="X19" s="25">
        <v>0</v>
      </c>
      <c r="Y19" s="25">
        <v>12064.41</v>
      </c>
      <c r="Z19" s="25">
        <v>12064.41</v>
      </c>
      <c r="AA19" s="25">
        <v>0</v>
      </c>
      <c r="AB19" s="25">
        <f t="shared" si="21"/>
        <v>0</v>
      </c>
      <c r="AC19" s="25">
        <v>0</v>
      </c>
      <c r="AD19" s="25">
        <v>0</v>
      </c>
      <c r="AE19" s="25">
        <f>S19+V19+Y19</f>
        <v>603220.81000000006</v>
      </c>
      <c r="AF19" s="32"/>
      <c r="AG19" s="25">
        <f t="shared" si="20"/>
        <v>603220.81000000006</v>
      </c>
      <c r="AH19" s="28" t="s">
        <v>628</v>
      </c>
      <c r="AI19" s="32"/>
      <c r="AJ19" s="29">
        <v>37011.15</v>
      </c>
      <c r="AK19" s="29">
        <v>5660.53</v>
      </c>
    </row>
    <row r="20" spans="1:37" ht="173.25" x14ac:dyDescent="0.25">
      <c r="A20" s="2">
        <v>14</v>
      </c>
      <c r="B20" s="82">
        <v>119613</v>
      </c>
      <c r="C20" s="127">
        <v>461</v>
      </c>
      <c r="D20" s="113" t="s">
        <v>178</v>
      </c>
      <c r="E20" s="13" t="s">
        <v>1094</v>
      </c>
      <c r="F20" s="7" t="s">
        <v>585</v>
      </c>
      <c r="G20" s="7" t="s">
        <v>949</v>
      </c>
      <c r="H20" s="13" t="s">
        <v>950</v>
      </c>
      <c r="I20" s="113" t="s">
        <v>187</v>
      </c>
      <c r="J20" s="7" t="s">
        <v>951</v>
      </c>
      <c r="K20" s="105">
        <v>43320</v>
      </c>
      <c r="L20" s="8">
        <v>43624</v>
      </c>
      <c r="M20" s="113">
        <f t="shared" si="16"/>
        <v>85.00000179686964</v>
      </c>
      <c r="N20" s="113">
        <v>1</v>
      </c>
      <c r="O20" s="113" t="s">
        <v>381</v>
      </c>
      <c r="P20" s="113" t="s">
        <v>381</v>
      </c>
      <c r="Q20" s="8" t="s">
        <v>216</v>
      </c>
      <c r="R20" s="2" t="s">
        <v>36</v>
      </c>
      <c r="S20" s="27">
        <f t="shared" ref="S20" si="22">T20+U20</f>
        <v>236522.45</v>
      </c>
      <c r="T20" s="25">
        <v>236522.45</v>
      </c>
      <c r="U20" s="27">
        <v>0</v>
      </c>
      <c r="V20" s="36">
        <f t="shared" ref="V20" si="23">W20+X20</f>
        <v>36174.019999999997</v>
      </c>
      <c r="W20" s="129">
        <v>36174.019999999997</v>
      </c>
      <c r="X20" s="36">
        <v>0</v>
      </c>
      <c r="Y20" s="37">
        <f t="shared" ref="Y20" si="24">Z20+AA20</f>
        <v>5565.23</v>
      </c>
      <c r="Z20" s="129">
        <v>5565.23</v>
      </c>
      <c r="AA20" s="37">
        <v>0</v>
      </c>
      <c r="AB20" s="27">
        <v>0</v>
      </c>
      <c r="AC20" s="27">
        <v>0</v>
      </c>
      <c r="AD20" s="27">
        <v>0</v>
      </c>
      <c r="AE20" s="27">
        <f>S20+V20+Y20+AB20</f>
        <v>278261.7</v>
      </c>
      <c r="AF20" s="27">
        <v>37449.300000000003</v>
      </c>
      <c r="AG20" s="27">
        <f t="shared" ref="AG20" si="25">AE20+AF20</f>
        <v>315711</v>
      </c>
      <c r="AH20" s="28" t="s">
        <v>628</v>
      </c>
      <c r="AI20" s="38" t="s">
        <v>187</v>
      </c>
      <c r="AJ20" s="40">
        <v>36606.19</v>
      </c>
      <c r="AK20" s="29">
        <v>5598.59</v>
      </c>
    </row>
    <row r="21" spans="1:37" ht="330.75" x14ac:dyDescent="0.25">
      <c r="A21" s="5">
        <v>15</v>
      </c>
      <c r="B21" s="82">
        <v>118515</v>
      </c>
      <c r="C21" s="127">
        <v>429</v>
      </c>
      <c r="D21" s="113" t="s">
        <v>893</v>
      </c>
      <c r="E21" s="7" t="s">
        <v>749</v>
      </c>
      <c r="F21" s="7" t="s">
        <v>654</v>
      </c>
      <c r="G21" s="7" t="s">
        <v>1000</v>
      </c>
      <c r="H21" s="13" t="s">
        <v>950</v>
      </c>
      <c r="I21" s="113" t="s">
        <v>187</v>
      </c>
      <c r="J21" s="7" t="s">
        <v>1001</v>
      </c>
      <c r="K21" s="105">
        <v>43333</v>
      </c>
      <c r="L21" s="8">
        <v>43820</v>
      </c>
      <c r="M21" s="106">
        <f t="shared" si="16"/>
        <v>85</v>
      </c>
      <c r="N21" s="113">
        <v>1</v>
      </c>
      <c r="O21" s="113" t="s">
        <v>381</v>
      </c>
      <c r="P21" s="113" t="s">
        <v>381</v>
      </c>
      <c r="Q21" s="8" t="s">
        <v>216</v>
      </c>
      <c r="R21" s="2" t="s">
        <v>36</v>
      </c>
      <c r="S21" s="25">
        <f t="shared" ref="S21:S22" si="26">T21+U21</f>
        <v>339452.6</v>
      </c>
      <c r="T21" s="29">
        <v>339452.6</v>
      </c>
      <c r="U21" s="29">
        <v>0</v>
      </c>
      <c r="V21" s="25">
        <f t="shared" si="18"/>
        <v>51916.28</v>
      </c>
      <c r="W21" s="29">
        <v>51916.28</v>
      </c>
      <c r="X21" s="34">
        <v>0</v>
      </c>
      <c r="Y21" s="25">
        <f t="shared" si="19"/>
        <v>7987.12</v>
      </c>
      <c r="Z21" s="29">
        <v>7987.12</v>
      </c>
      <c r="AA21" s="29">
        <v>0</v>
      </c>
      <c r="AB21" s="25">
        <f t="shared" si="21"/>
        <v>0</v>
      </c>
      <c r="AC21" s="27">
        <v>0</v>
      </c>
      <c r="AD21" s="27">
        <v>0</v>
      </c>
      <c r="AE21" s="25">
        <f>S21+W21+Z21</f>
        <v>399356</v>
      </c>
      <c r="AF21" s="27">
        <v>58024.99</v>
      </c>
      <c r="AG21" s="25">
        <f t="shared" si="20"/>
        <v>457380.99</v>
      </c>
      <c r="AH21" s="28" t="s">
        <v>628</v>
      </c>
      <c r="AI21" s="38" t="s">
        <v>187</v>
      </c>
      <c r="AJ21" s="40">
        <v>19986</v>
      </c>
      <c r="AK21" s="40">
        <v>0</v>
      </c>
    </row>
    <row r="22" spans="1:37" ht="157.5" x14ac:dyDescent="0.25">
      <c r="A22" s="5">
        <v>16</v>
      </c>
      <c r="B22" s="82">
        <v>126161</v>
      </c>
      <c r="C22" s="127">
        <v>571</v>
      </c>
      <c r="D22" s="113" t="s">
        <v>177</v>
      </c>
      <c r="E22" s="7" t="s">
        <v>1019</v>
      </c>
      <c r="F22" s="7" t="s">
        <v>1192</v>
      </c>
      <c r="G22" s="7" t="s">
        <v>1227</v>
      </c>
      <c r="H22" s="13" t="s">
        <v>1226</v>
      </c>
      <c r="I22" s="113" t="s">
        <v>187</v>
      </c>
      <c r="J22" s="7" t="s">
        <v>1228</v>
      </c>
      <c r="K22" s="105">
        <v>43444</v>
      </c>
      <c r="L22" s="8">
        <v>44265</v>
      </c>
      <c r="M22" s="106">
        <f t="shared" si="16"/>
        <v>84.999999835393808</v>
      </c>
      <c r="N22" s="113">
        <v>1</v>
      </c>
      <c r="O22" s="113" t="s">
        <v>381</v>
      </c>
      <c r="P22" s="113" t="s">
        <v>381</v>
      </c>
      <c r="Q22" s="8" t="s">
        <v>216</v>
      </c>
      <c r="R22" s="2" t="s">
        <v>36</v>
      </c>
      <c r="S22" s="25">
        <f t="shared" si="26"/>
        <v>2323727.9300000002</v>
      </c>
      <c r="T22" s="29">
        <v>2323727.9300000002</v>
      </c>
      <c r="U22" s="29">
        <v>0</v>
      </c>
      <c r="V22" s="25">
        <f t="shared" si="18"/>
        <v>355393.68</v>
      </c>
      <c r="W22" s="29">
        <v>355393.68</v>
      </c>
      <c r="X22" s="34">
        <v>0</v>
      </c>
      <c r="Y22" s="25">
        <f t="shared" si="19"/>
        <v>54675.96</v>
      </c>
      <c r="Z22" s="29">
        <v>54675.96</v>
      </c>
      <c r="AA22" s="29">
        <v>0</v>
      </c>
      <c r="AB22" s="25">
        <f t="shared" si="21"/>
        <v>0</v>
      </c>
      <c r="AC22" s="27">
        <v>0</v>
      </c>
      <c r="AD22" s="27">
        <v>0</v>
      </c>
      <c r="AE22" s="25">
        <f t="shared" ref="AE22" si="27">S22+W22+Z22</f>
        <v>2733797.5700000003</v>
      </c>
      <c r="AF22" s="27">
        <v>80920</v>
      </c>
      <c r="AG22" s="25">
        <f t="shared" si="20"/>
        <v>2814717.5700000003</v>
      </c>
      <c r="AH22" s="28" t="s">
        <v>628</v>
      </c>
      <c r="AI22" s="38"/>
      <c r="AJ22" s="40"/>
      <c r="AK22" s="40"/>
    </row>
    <row r="23" spans="1:37" ht="186" customHeight="1" x14ac:dyDescent="0.25">
      <c r="A23" s="2">
        <v>17</v>
      </c>
      <c r="B23" s="68">
        <v>122823</v>
      </c>
      <c r="C23" s="127">
        <v>71</v>
      </c>
      <c r="D23" s="7" t="s">
        <v>175</v>
      </c>
      <c r="E23" s="7" t="s">
        <v>1019</v>
      </c>
      <c r="F23" s="128" t="s">
        <v>366</v>
      </c>
      <c r="G23" s="137" t="s">
        <v>541</v>
      </c>
      <c r="H23" s="7" t="s">
        <v>539</v>
      </c>
      <c r="I23" s="13" t="s">
        <v>187</v>
      </c>
      <c r="J23" s="11" t="s">
        <v>540</v>
      </c>
      <c r="K23" s="105">
        <v>43244</v>
      </c>
      <c r="L23" s="8">
        <v>43732</v>
      </c>
      <c r="M23" s="14">
        <f t="shared" ref="M23:M24" si="28">S23/AE23*100</f>
        <v>85.000001791562255</v>
      </c>
      <c r="N23" s="13">
        <v>6</v>
      </c>
      <c r="O23" s="7" t="s">
        <v>537</v>
      </c>
      <c r="P23" s="7" t="s">
        <v>538</v>
      </c>
      <c r="Q23" s="137" t="s">
        <v>216</v>
      </c>
      <c r="R23" s="7" t="s">
        <v>36</v>
      </c>
      <c r="S23" s="27">
        <f t="shared" ref="S23" si="29">T23+U23</f>
        <v>355834.7</v>
      </c>
      <c r="T23" s="29">
        <v>355834.7</v>
      </c>
      <c r="U23" s="27">
        <v>0</v>
      </c>
      <c r="V23" s="36">
        <f t="shared" ref="V23" si="30">W23+X23</f>
        <v>54421.769999999982</v>
      </c>
      <c r="W23" s="40">
        <v>54421.769999999982</v>
      </c>
      <c r="X23" s="36">
        <v>0</v>
      </c>
      <c r="Y23" s="37">
        <f t="shared" ref="Y23" si="31">Z23+AA23</f>
        <v>8372.58</v>
      </c>
      <c r="Z23" s="129">
        <v>8372.58</v>
      </c>
      <c r="AA23" s="37">
        <v>0</v>
      </c>
      <c r="AB23" s="27">
        <v>0</v>
      </c>
      <c r="AC23" s="27"/>
      <c r="AD23" s="27"/>
      <c r="AE23" s="27">
        <f>S23+V23+Y23+AB23</f>
        <v>418629.05</v>
      </c>
      <c r="AF23" s="27">
        <v>0</v>
      </c>
      <c r="AG23" s="27">
        <f t="shared" ref="AG23" si="32">AE23+AF23</f>
        <v>418629.05</v>
      </c>
      <c r="AH23" s="28" t="s">
        <v>628</v>
      </c>
      <c r="AI23" s="38" t="s">
        <v>187</v>
      </c>
      <c r="AJ23" s="40">
        <f>75266.37-5365.18</f>
        <v>69901.19</v>
      </c>
      <c r="AK23" s="29">
        <f>5108.77+5365.18</f>
        <v>10473.950000000001</v>
      </c>
    </row>
    <row r="24" spans="1:37" ht="141.75" x14ac:dyDescent="0.25">
      <c r="A24" s="5">
        <v>18</v>
      </c>
      <c r="B24" s="128">
        <v>119767</v>
      </c>
      <c r="C24" s="128">
        <v>475</v>
      </c>
      <c r="D24" s="128" t="s">
        <v>644</v>
      </c>
      <c r="E24" s="13" t="s">
        <v>1094</v>
      </c>
      <c r="F24" s="7" t="s">
        <v>585</v>
      </c>
      <c r="G24" s="137" t="s">
        <v>881</v>
      </c>
      <c r="H24" s="137" t="s">
        <v>882</v>
      </c>
      <c r="I24" s="13" t="s">
        <v>187</v>
      </c>
      <c r="J24" s="11" t="s">
        <v>883</v>
      </c>
      <c r="K24" s="105">
        <v>43306</v>
      </c>
      <c r="L24" s="8">
        <v>43794</v>
      </c>
      <c r="M24" s="14">
        <f t="shared" si="28"/>
        <v>85.000000000000014</v>
      </c>
      <c r="N24" s="2">
        <v>6</v>
      </c>
      <c r="O24" s="8" t="s">
        <v>537</v>
      </c>
      <c r="P24" s="8" t="s">
        <v>884</v>
      </c>
      <c r="Q24" s="8" t="s">
        <v>216</v>
      </c>
      <c r="R24" s="2" t="s">
        <v>36</v>
      </c>
      <c r="S24" s="25">
        <v>518392.9</v>
      </c>
      <c r="T24" s="25">
        <v>518392.9</v>
      </c>
      <c r="U24" s="27">
        <v>0</v>
      </c>
      <c r="V24" s="25">
        <v>79283.62</v>
      </c>
      <c r="W24" s="40">
        <v>79283.62</v>
      </c>
      <c r="X24" s="36">
        <v>0</v>
      </c>
      <c r="Y24" s="25">
        <v>12197.48</v>
      </c>
      <c r="Z24" s="138">
        <v>12197.48</v>
      </c>
      <c r="AA24" s="37">
        <v>0</v>
      </c>
      <c r="AB24" s="25">
        <f t="shared" si="21"/>
        <v>0</v>
      </c>
      <c r="AC24" s="27">
        <v>0</v>
      </c>
      <c r="AD24" s="27">
        <v>0</v>
      </c>
      <c r="AE24" s="25">
        <f>S24+V24+Y24+AB24</f>
        <v>609874</v>
      </c>
      <c r="AF24" s="27">
        <v>0</v>
      </c>
      <c r="AG24" s="25">
        <f t="shared" ref="AG24" si="33">AE24+AF24</f>
        <v>609874</v>
      </c>
      <c r="AH24" s="28" t="s">
        <v>628</v>
      </c>
      <c r="AI24" s="38" t="s">
        <v>187</v>
      </c>
      <c r="AJ24" s="40">
        <v>60000</v>
      </c>
      <c r="AK24" s="29">
        <v>0</v>
      </c>
    </row>
    <row r="25" spans="1:37" s="140" customFormat="1" ht="141.75" x14ac:dyDescent="0.25">
      <c r="A25" s="5">
        <v>19</v>
      </c>
      <c r="B25" s="68">
        <v>120599</v>
      </c>
      <c r="C25" s="127">
        <v>75</v>
      </c>
      <c r="D25" s="7" t="s">
        <v>178</v>
      </c>
      <c r="E25" s="7" t="s">
        <v>1019</v>
      </c>
      <c r="F25" s="128" t="s">
        <v>366</v>
      </c>
      <c r="G25" s="137" t="s">
        <v>280</v>
      </c>
      <c r="H25" s="7" t="s">
        <v>281</v>
      </c>
      <c r="I25" s="13" t="s">
        <v>187</v>
      </c>
      <c r="J25" s="139" t="s">
        <v>885</v>
      </c>
      <c r="K25" s="105">
        <v>43145</v>
      </c>
      <c r="L25" s="8">
        <v>43630</v>
      </c>
      <c r="M25" s="14">
        <f t="shared" ref="M25:M27" si="34">S25/AE25*100</f>
        <v>84.999998786570643</v>
      </c>
      <c r="N25" s="13">
        <v>6</v>
      </c>
      <c r="O25" s="7" t="s">
        <v>296</v>
      </c>
      <c r="P25" s="7" t="s">
        <v>282</v>
      </c>
      <c r="Q25" s="137" t="s">
        <v>216</v>
      </c>
      <c r="R25" s="7" t="s">
        <v>36</v>
      </c>
      <c r="S25" s="27">
        <f t="shared" ref="S25:S27" si="35">T25+U25</f>
        <v>350247</v>
      </c>
      <c r="T25" s="25">
        <v>350247</v>
      </c>
      <c r="U25" s="27">
        <v>0</v>
      </c>
      <c r="V25" s="36">
        <f t="shared" ref="V25:V27" si="36">W25+X25</f>
        <v>53567.19</v>
      </c>
      <c r="W25" s="40">
        <v>53567.19</v>
      </c>
      <c r="X25" s="36">
        <v>0</v>
      </c>
      <c r="Y25" s="37">
        <f t="shared" ref="Y25:Y27" si="37">Z25+AA25</f>
        <v>8241.11</v>
      </c>
      <c r="Z25" s="129">
        <v>8241.11</v>
      </c>
      <c r="AA25" s="37">
        <v>0</v>
      </c>
      <c r="AB25" s="27">
        <v>0</v>
      </c>
      <c r="AC25" s="27"/>
      <c r="AD25" s="27"/>
      <c r="AE25" s="27">
        <f>S25+V25+Y25+AB25</f>
        <v>412055.3</v>
      </c>
      <c r="AF25" s="27">
        <v>0</v>
      </c>
      <c r="AG25" s="27">
        <f t="shared" ref="AG25" si="38">AE25+AF25</f>
        <v>412055.3</v>
      </c>
      <c r="AH25" s="28" t="s">
        <v>628</v>
      </c>
      <c r="AI25" s="38" t="s">
        <v>187</v>
      </c>
      <c r="AJ25" s="40">
        <v>0</v>
      </c>
      <c r="AK25" s="29">
        <v>0</v>
      </c>
    </row>
    <row r="26" spans="1:37" ht="291" customHeight="1" x14ac:dyDescent="0.25">
      <c r="A26" s="2">
        <v>20</v>
      </c>
      <c r="B26" s="82">
        <v>119593</v>
      </c>
      <c r="C26" s="127">
        <v>467</v>
      </c>
      <c r="D26" s="113" t="s">
        <v>728</v>
      </c>
      <c r="E26" s="13" t="s">
        <v>1094</v>
      </c>
      <c r="F26" s="7" t="s">
        <v>585</v>
      </c>
      <c r="G26" s="7" t="s">
        <v>821</v>
      </c>
      <c r="H26" s="7" t="s">
        <v>822</v>
      </c>
      <c r="I26" s="113" t="s">
        <v>373</v>
      </c>
      <c r="J26" s="7" t="s">
        <v>823</v>
      </c>
      <c r="K26" s="105">
        <v>43293</v>
      </c>
      <c r="L26" s="8">
        <v>43781</v>
      </c>
      <c r="M26" s="13">
        <f t="shared" si="34"/>
        <v>84.262029230668674</v>
      </c>
      <c r="N26" s="113">
        <v>1</v>
      </c>
      <c r="O26" s="113" t="s">
        <v>824</v>
      </c>
      <c r="P26" s="113" t="s">
        <v>824</v>
      </c>
      <c r="Q26" s="113" t="s">
        <v>216</v>
      </c>
      <c r="R26" s="7" t="s">
        <v>36</v>
      </c>
      <c r="S26" s="26">
        <f t="shared" ref="S26" si="39">T26+U26</f>
        <v>349239.24</v>
      </c>
      <c r="T26" s="29">
        <v>349239.24</v>
      </c>
      <c r="U26" s="27">
        <v>0</v>
      </c>
      <c r="V26" s="26">
        <f t="shared" ref="V26" si="40">W26+X26</f>
        <v>56939.5</v>
      </c>
      <c r="W26" s="29">
        <v>56939.5</v>
      </c>
      <c r="X26" s="27">
        <v>0</v>
      </c>
      <c r="Y26" s="26">
        <f t="shared" ref="Y26" si="41">Z26+AA26</f>
        <v>4690.93</v>
      </c>
      <c r="Z26" s="29">
        <v>4690.93</v>
      </c>
      <c r="AA26" s="29">
        <v>0</v>
      </c>
      <c r="AB26" s="25">
        <f t="shared" ref="AB26" si="42">AC26+AD26</f>
        <v>3598.44</v>
      </c>
      <c r="AC26" s="27">
        <v>3598.44</v>
      </c>
      <c r="AD26" s="27">
        <v>0</v>
      </c>
      <c r="AE26" s="25">
        <f t="shared" ref="AE26" si="43">S26+V26+Y26+AB26</f>
        <v>414468.11</v>
      </c>
      <c r="AF26" s="32"/>
      <c r="AG26" s="25">
        <f t="shared" ref="AG26" si="44">AE26+AF26</f>
        <v>414468.11</v>
      </c>
      <c r="AH26" s="28" t="s">
        <v>628</v>
      </c>
      <c r="AI26" s="32"/>
      <c r="AJ26" s="78">
        <f>35492.2+30895.14</f>
        <v>66387.34</v>
      </c>
      <c r="AK26" s="78">
        <v>4135.8500000000004</v>
      </c>
    </row>
    <row r="27" spans="1:37" ht="215.25" customHeight="1" x14ac:dyDescent="0.25">
      <c r="A27" s="5">
        <v>21</v>
      </c>
      <c r="B27" s="68">
        <v>118690</v>
      </c>
      <c r="C27" s="13">
        <v>433</v>
      </c>
      <c r="D27" s="2" t="s">
        <v>742</v>
      </c>
      <c r="E27" s="7" t="s">
        <v>749</v>
      </c>
      <c r="F27" s="7" t="s">
        <v>654</v>
      </c>
      <c r="G27" s="7" t="s">
        <v>1009</v>
      </c>
      <c r="H27" s="13" t="s">
        <v>822</v>
      </c>
      <c r="I27" s="13" t="s">
        <v>1018</v>
      </c>
      <c r="J27" s="7" t="s">
        <v>1010</v>
      </c>
      <c r="K27" s="105">
        <v>43333</v>
      </c>
      <c r="L27" s="8">
        <v>43790</v>
      </c>
      <c r="M27" s="13">
        <f t="shared" si="34"/>
        <v>84.169367233766351</v>
      </c>
      <c r="N27" s="113">
        <v>1</v>
      </c>
      <c r="O27" s="113" t="s">
        <v>824</v>
      </c>
      <c r="P27" s="113" t="s">
        <v>824</v>
      </c>
      <c r="Q27" s="113" t="s">
        <v>216</v>
      </c>
      <c r="R27" s="7" t="s">
        <v>1011</v>
      </c>
      <c r="S27" s="27">
        <f t="shared" si="35"/>
        <v>242198.44</v>
      </c>
      <c r="T27" s="29">
        <v>242198.44</v>
      </c>
      <c r="U27" s="94">
        <v>0</v>
      </c>
      <c r="V27" s="36">
        <f t="shared" si="36"/>
        <v>39797.81</v>
      </c>
      <c r="W27" s="29">
        <v>39797.81</v>
      </c>
      <c r="X27" s="94">
        <v>0</v>
      </c>
      <c r="Y27" s="37">
        <f t="shared" si="37"/>
        <v>5755.04</v>
      </c>
      <c r="Z27" s="29">
        <v>5755.04</v>
      </c>
      <c r="AA27" s="40">
        <v>0</v>
      </c>
      <c r="AB27" s="27">
        <v>0</v>
      </c>
      <c r="AC27" s="94">
        <v>0</v>
      </c>
      <c r="AD27" s="94">
        <v>0</v>
      </c>
      <c r="AE27" s="27">
        <f t="shared" ref="AE27" si="45">S27+V27+Y27</f>
        <v>287751.28999999998</v>
      </c>
      <c r="AF27" s="32"/>
      <c r="AG27" s="27">
        <f t="shared" ref="AG27" si="46">AE27+AF27</f>
        <v>287751.28999999998</v>
      </c>
      <c r="AH27" s="28" t="s">
        <v>628</v>
      </c>
      <c r="AI27" s="32"/>
      <c r="AJ27" s="98">
        <v>28775.11</v>
      </c>
      <c r="AK27" s="39">
        <v>0</v>
      </c>
    </row>
    <row r="28" spans="1:37" ht="173.25" x14ac:dyDescent="0.25">
      <c r="A28" s="5">
        <v>22</v>
      </c>
      <c r="B28" s="2">
        <v>120555</v>
      </c>
      <c r="C28" s="127">
        <v>93</v>
      </c>
      <c r="D28" s="2" t="s">
        <v>177</v>
      </c>
      <c r="E28" s="7" t="s">
        <v>1019</v>
      </c>
      <c r="F28" s="128" t="s">
        <v>366</v>
      </c>
      <c r="G28" s="21" t="s">
        <v>441</v>
      </c>
      <c r="H28" s="21" t="s">
        <v>440</v>
      </c>
      <c r="I28" s="141" t="s">
        <v>442</v>
      </c>
      <c r="J28" s="11" t="s">
        <v>443</v>
      </c>
      <c r="K28" s="105">
        <v>43208</v>
      </c>
      <c r="L28" s="8">
        <v>43695</v>
      </c>
      <c r="M28" s="4">
        <f t="shared" ref="M28:M31" si="47">S28/AE28*100</f>
        <v>84.163174801247621</v>
      </c>
      <c r="N28" s="2">
        <v>2</v>
      </c>
      <c r="O28" s="2" t="s">
        <v>465</v>
      </c>
      <c r="P28" s="2" t="s">
        <v>444</v>
      </c>
      <c r="Q28" s="23" t="s">
        <v>216</v>
      </c>
      <c r="R28" s="2" t="s">
        <v>36</v>
      </c>
      <c r="S28" s="26">
        <f t="shared" ref="S28:S31" si="48">T28+U28</f>
        <v>356789.37</v>
      </c>
      <c r="T28" s="25">
        <v>356789.37</v>
      </c>
      <c r="U28" s="25">
        <v>0</v>
      </c>
      <c r="V28" s="26">
        <f t="shared" ref="V28:V31" si="49">W28+X28</f>
        <v>58657.86</v>
      </c>
      <c r="W28" s="25">
        <v>58657.86</v>
      </c>
      <c r="X28" s="25">
        <v>0</v>
      </c>
      <c r="Y28" s="26">
        <f t="shared" ref="Y28:Y31" si="50">Z28+AA28</f>
        <v>8478.52</v>
      </c>
      <c r="Z28" s="25">
        <v>8478.52</v>
      </c>
      <c r="AA28" s="25">
        <v>0</v>
      </c>
      <c r="AB28" s="25">
        <f t="shared" ref="AB28:AB31" si="51">AC28+AD28</f>
        <v>0</v>
      </c>
      <c r="AC28" s="25"/>
      <c r="AD28" s="25"/>
      <c r="AE28" s="25">
        <f t="shared" ref="AE28:AE31" si="52">S28+V28+Y28+AB28</f>
        <v>423925.75</v>
      </c>
      <c r="AF28" s="25">
        <v>0</v>
      </c>
      <c r="AG28" s="25">
        <f t="shared" ref="AG28:AG31" si="53">AE28+AF28</f>
        <v>423925.75</v>
      </c>
      <c r="AH28" s="28" t="s">
        <v>628</v>
      </c>
      <c r="AI28" s="73" t="s">
        <v>187</v>
      </c>
      <c r="AJ28" s="40">
        <f>20867.74+18218.8+30425.63</f>
        <v>69512.17</v>
      </c>
      <c r="AK28" s="29">
        <f>6395.02+3754.28</f>
        <v>10149.300000000001</v>
      </c>
    </row>
    <row r="29" spans="1:37" ht="141.75" x14ac:dyDescent="0.25">
      <c r="A29" s="2">
        <v>23</v>
      </c>
      <c r="B29" s="2">
        <v>119189</v>
      </c>
      <c r="C29" s="127">
        <v>466</v>
      </c>
      <c r="D29" s="2" t="s">
        <v>728</v>
      </c>
      <c r="E29" s="13" t="s">
        <v>1094</v>
      </c>
      <c r="F29" s="13" t="s">
        <v>585</v>
      </c>
      <c r="G29" s="21" t="s">
        <v>729</v>
      </c>
      <c r="H29" s="21" t="s">
        <v>843</v>
      </c>
      <c r="I29" s="13" t="s">
        <v>187</v>
      </c>
      <c r="J29" s="11" t="s">
        <v>842</v>
      </c>
      <c r="K29" s="105">
        <v>43278</v>
      </c>
      <c r="L29" s="8">
        <v>43765</v>
      </c>
      <c r="M29" s="4">
        <f t="shared" si="47"/>
        <v>85.000000991333039</v>
      </c>
      <c r="N29" s="2">
        <v>2</v>
      </c>
      <c r="O29" s="2" t="s">
        <v>465</v>
      </c>
      <c r="P29" s="2" t="s">
        <v>444</v>
      </c>
      <c r="Q29" s="23" t="s">
        <v>216</v>
      </c>
      <c r="R29" s="2" t="s">
        <v>36</v>
      </c>
      <c r="S29" s="26">
        <f t="shared" si="48"/>
        <v>514458.8</v>
      </c>
      <c r="T29" s="25">
        <v>514458.8</v>
      </c>
      <c r="U29" s="25">
        <v>0</v>
      </c>
      <c r="V29" s="26">
        <f t="shared" si="49"/>
        <v>78681.929999999978</v>
      </c>
      <c r="W29" s="25">
        <v>78681.929999999978</v>
      </c>
      <c r="X29" s="25">
        <v>0</v>
      </c>
      <c r="Y29" s="26">
        <f t="shared" si="50"/>
        <v>12104.91</v>
      </c>
      <c r="Z29" s="25">
        <v>12104.91</v>
      </c>
      <c r="AA29" s="25">
        <v>0</v>
      </c>
      <c r="AB29" s="25">
        <f t="shared" si="51"/>
        <v>0</v>
      </c>
      <c r="AC29" s="25">
        <v>0</v>
      </c>
      <c r="AD29" s="25">
        <v>0</v>
      </c>
      <c r="AE29" s="25">
        <f t="shared" si="52"/>
        <v>605245.64</v>
      </c>
      <c r="AF29" s="25"/>
      <c r="AG29" s="25">
        <f t="shared" si="53"/>
        <v>605245.64</v>
      </c>
      <c r="AH29" s="28" t="s">
        <v>628</v>
      </c>
      <c r="AI29" s="73" t="s">
        <v>187</v>
      </c>
      <c r="AJ29" s="40">
        <v>0</v>
      </c>
      <c r="AK29" s="29">
        <v>0</v>
      </c>
    </row>
    <row r="30" spans="1:37" ht="151.5" customHeight="1" x14ac:dyDescent="0.25">
      <c r="A30" s="5">
        <v>24</v>
      </c>
      <c r="B30" s="2">
        <v>125782</v>
      </c>
      <c r="C30" s="127">
        <v>520</v>
      </c>
      <c r="D30" s="113" t="s">
        <v>690</v>
      </c>
      <c r="E30" s="7" t="s">
        <v>1019</v>
      </c>
      <c r="F30" s="6" t="s">
        <v>1192</v>
      </c>
      <c r="G30" s="21" t="s">
        <v>1235</v>
      </c>
      <c r="H30" s="21" t="s">
        <v>843</v>
      </c>
      <c r="I30" s="13" t="s">
        <v>187</v>
      </c>
      <c r="J30" s="11" t="s">
        <v>1236</v>
      </c>
      <c r="K30" s="105">
        <v>43445</v>
      </c>
      <c r="L30" s="8">
        <v>43872</v>
      </c>
      <c r="M30" s="4">
        <f t="shared" si="47"/>
        <v>84.999999737203865</v>
      </c>
      <c r="N30" s="2">
        <v>2</v>
      </c>
      <c r="O30" s="2" t="s">
        <v>465</v>
      </c>
      <c r="P30" s="2" t="s">
        <v>444</v>
      </c>
      <c r="Q30" s="23" t="s">
        <v>216</v>
      </c>
      <c r="R30" s="2" t="s">
        <v>36</v>
      </c>
      <c r="S30" s="26">
        <f t="shared" si="48"/>
        <v>1132056.27</v>
      </c>
      <c r="T30" s="25">
        <v>1132056.27</v>
      </c>
      <c r="U30" s="25">
        <v>0</v>
      </c>
      <c r="V30" s="26">
        <f t="shared" si="49"/>
        <v>173138.02</v>
      </c>
      <c r="W30" s="25">
        <v>173138.02</v>
      </c>
      <c r="X30" s="25">
        <v>0</v>
      </c>
      <c r="Y30" s="26">
        <f t="shared" si="50"/>
        <v>26636.62</v>
      </c>
      <c r="Z30" s="25">
        <v>26636.62</v>
      </c>
      <c r="AA30" s="40">
        <v>0</v>
      </c>
      <c r="AB30" s="25">
        <f t="shared" si="51"/>
        <v>0</v>
      </c>
      <c r="AC30" s="34"/>
      <c r="AD30" s="34"/>
      <c r="AE30" s="25">
        <f t="shared" si="52"/>
        <v>1331830.9100000001</v>
      </c>
      <c r="AF30" s="32"/>
      <c r="AG30" s="25">
        <f t="shared" si="53"/>
        <v>1331830.9100000001</v>
      </c>
      <c r="AH30" s="28" t="s">
        <v>628</v>
      </c>
      <c r="AI30" s="32"/>
      <c r="AJ30" s="33"/>
      <c r="AK30" s="32"/>
    </row>
    <row r="31" spans="1:37" ht="151.5" customHeight="1" x14ac:dyDescent="0.25">
      <c r="A31" s="5">
        <v>25</v>
      </c>
      <c r="B31" s="2">
        <v>126302</v>
      </c>
      <c r="C31" s="127">
        <v>521</v>
      </c>
      <c r="D31" s="113" t="s">
        <v>178</v>
      </c>
      <c r="E31" s="7" t="s">
        <v>1019</v>
      </c>
      <c r="F31" s="6" t="s">
        <v>1192</v>
      </c>
      <c r="G31" s="21" t="s">
        <v>1246</v>
      </c>
      <c r="H31" s="21" t="s">
        <v>384</v>
      </c>
      <c r="I31" s="13" t="s">
        <v>187</v>
      </c>
      <c r="J31" s="11" t="s">
        <v>1247</v>
      </c>
      <c r="K31" s="105">
        <v>43447</v>
      </c>
      <c r="L31" s="8">
        <v>44360</v>
      </c>
      <c r="M31" s="4">
        <f t="shared" si="47"/>
        <v>85.000000283587156</v>
      </c>
      <c r="N31" s="2">
        <v>6</v>
      </c>
      <c r="O31" s="2" t="s">
        <v>386</v>
      </c>
      <c r="P31" s="2" t="s">
        <v>386</v>
      </c>
      <c r="Q31" s="23" t="s">
        <v>216</v>
      </c>
      <c r="R31" s="2" t="s">
        <v>36</v>
      </c>
      <c r="S31" s="26">
        <f t="shared" si="48"/>
        <v>2697583.52</v>
      </c>
      <c r="T31" s="25">
        <v>2697583.52</v>
      </c>
      <c r="U31" s="25">
        <v>0</v>
      </c>
      <c r="V31" s="26">
        <f t="shared" si="49"/>
        <v>412571.59</v>
      </c>
      <c r="W31" s="25">
        <v>412571.59</v>
      </c>
      <c r="X31" s="25">
        <v>0</v>
      </c>
      <c r="Y31" s="26">
        <f t="shared" si="50"/>
        <v>63472.55</v>
      </c>
      <c r="Z31" s="25">
        <v>63472.55</v>
      </c>
      <c r="AA31" s="40">
        <v>0</v>
      </c>
      <c r="AB31" s="25">
        <f t="shared" si="51"/>
        <v>0</v>
      </c>
      <c r="AC31" s="25">
        <v>0</v>
      </c>
      <c r="AD31" s="25">
        <v>0</v>
      </c>
      <c r="AE31" s="25">
        <f t="shared" si="52"/>
        <v>3173627.6599999997</v>
      </c>
      <c r="AF31" s="25">
        <v>44744</v>
      </c>
      <c r="AG31" s="25">
        <f t="shared" si="53"/>
        <v>3218371.6599999997</v>
      </c>
      <c r="AH31" s="28" t="s">
        <v>628</v>
      </c>
      <c r="AI31" s="32"/>
      <c r="AJ31" s="33"/>
      <c r="AK31" s="32"/>
    </row>
    <row r="32" spans="1:37" ht="409.5" x14ac:dyDescent="0.25">
      <c r="A32" s="2">
        <v>26</v>
      </c>
      <c r="B32" s="68">
        <v>111300</v>
      </c>
      <c r="C32" s="127">
        <v>123</v>
      </c>
      <c r="D32" s="2" t="s">
        <v>178</v>
      </c>
      <c r="E32" s="7" t="s">
        <v>1019</v>
      </c>
      <c r="F32" s="128" t="s">
        <v>366</v>
      </c>
      <c r="G32" s="6" t="s">
        <v>301</v>
      </c>
      <c r="H32" s="6" t="s">
        <v>302</v>
      </c>
      <c r="I32" s="13" t="s">
        <v>187</v>
      </c>
      <c r="J32" s="17" t="s">
        <v>303</v>
      </c>
      <c r="K32" s="105">
        <v>43145</v>
      </c>
      <c r="L32" s="8">
        <v>43630</v>
      </c>
      <c r="M32" s="4">
        <f t="shared" ref="M32:M35" si="54">S32/AE32*100</f>
        <v>84.999999881712782</v>
      </c>
      <c r="N32" s="2">
        <v>7</v>
      </c>
      <c r="O32" s="2" t="s">
        <v>304</v>
      </c>
      <c r="P32" s="2" t="s">
        <v>305</v>
      </c>
      <c r="Q32" s="23" t="s">
        <v>216</v>
      </c>
      <c r="R32" s="13" t="s">
        <v>36</v>
      </c>
      <c r="S32" s="26">
        <f>T32+U32</f>
        <v>359294.94</v>
      </c>
      <c r="T32" s="129">
        <v>359294.94</v>
      </c>
      <c r="U32" s="26">
        <v>0</v>
      </c>
      <c r="V32" s="26">
        <f t="shared" ref="V32:V77" si="55">W32+X32</f>
        <v>54950.99</v>
      </c>
      <c r="W32" s="129">
        <v>54950.99</v>
      </c>
      <c r="X32" s="26">
        <v>0</v>
      </c>
      <c r="Y32" s="26">
        <v>8454</v>
      </c>
      <c r="Z32" s="25">
        <v>8454</v>
      </c>
      <c r="AA32" s="25">
        <v>0</v>
      </c>
      <c r="AB32" s="25">
        <f t="shared" ref="AB32:AB76" si="56">AC32+AD32</f>
        <v>0</v>
      </c>
      <c r="AC32" s="142">
        <v>0</v>
      </c>
      <c r="AD32" s="142">
        <v>0</v>
      </c>
      <c r="AE32" s="25">
        <v>422699.93</v>
      </c>
      <c r="AF32" s="25">
        <v>0</v>
      </c>
      <c r="AG32" s="25">
        <f>AE32+AF32</f>
        <v>422699.93</v>
      </c>
      <c r="AH32" s="28" t="s">
        <v>628</v>
      </c>
      <c r="AI32" s="73" t="s">
        <v>187</v>
      </c>
      <c r="AJ32" s="40">
        <v>93322.21</v>
      </c>
      <c r="AK32" s="29">
        <v>14272.81</v>
      </c>
    </row>
    <row r="33" spans="1:37" ht="166.5" customHeight="1" x14ac:dyDescent="0.25">
      <c r="A33" s="5">
        <v>27</v>
      </c>
      <c r="B33" s="68">
        <v>110505</v>
      </c>
      <c r="C33" s="127">
        <v>125</v>
      </c>
      <c r="D33" s="2" t="s">
        <v>174</v>
      </c>
      <c r="E33" s="7" t="s">
        <v>1019</v>
      </c>
      <c r="F33" s="128" t="s">
        <v>366</v>
      </c>
      <c r="G33" s="6" t="s">
        <v>348</v>
      </c>
      <c r="H33" s="6" t="s">
        <v>349</v>
      </c>
      <c r="I33" s="2" t="s">
        <v>187</v>
      </c>
      <c r="J33" s="11" t="s">
        <v>352</v>
      </c>
      <c r="K33" s="105">
        <v>43173</v>
      </c>
      <c r="L33" s="8">
        <v>43660</v>
      </c>
      <c r="M33" s="4">
        <f t="shared" si="54"/>
        <v>84.99999981945335</v>
      </c>
      <c r="N33" s="2">
        <v>7</v>
      </c>
      <c r="O33" s="2" t="s">
        <v>304</v>
      </c>
      <c r="P33" s="2" t="s">
        <v>350</v>
      </c>
      <c r="Q33" s="23" t="s">
        <v>216</v>
      </c>
      <c r="R33" s="2" t="s">
        <v>36</v>
      </c>
      <c r="S33" s="26">
        <f>T33+U33</f>
        <v>470792.44</v>
      </c>
      <c r="T33" s="25">
        <v>470792.44</v>
      </c>
      <c r="U33" s="25">
        <v>0</v>
      </c>
      <c r="V33" s="26">
        <f t="shared" si="55"/>
        <v>72003.55</v>
      </c>
      <c r="W33" s="25">
        <v>72003.55</v>
      </c>
      <c r="X33" s="25">
        <v>0</v>
      </c>
      <c r="Y33" s="26">
        <f>Z33+AA33</f>
        <v>11077.47</v>
      </c>
      <c r="Z33" s="25">
        <v>11077.47</v>
      </c>
      <c r="AA33" s="25">
        <v>0</v>
      </c>
      <c r="AB33" s="25">
        <f t="shared" si="56"/>
        <v>0</v>
      </c>
      <c r="AC33" s="142">
        <v>0</v>
      </c>
      <c r="AD33" s="142">
        <v>0</v>
      </c>
      <c r="AE33" s="25">
        <f>S33+V33+Y33+AB33</f>
        <v>553873.46</v>
      </c>
      <c r="AF33" s="25">
        <v>0</v>
      </c>
      <c r="AG33" s="25">
        <f t="shared" ref="AG33:AG77" si="57">AE33+AF33</f>
        <v>553873.46</v>
      </c>
      <c r="AH33" s="28" t="s">
        <v>628</v>
      </c>
      <c r="AI33" s="73" t="s">
        <v>187</v>
      </c>
      <c r="AJ33" s="40">
        <v>176594.42</v>
      </c>
      <c r="AK33" s="29">
        <v>27008.560000000001</v>
      </c>
    </row>
    <row r="34" spans="1:37" ht="318.75" customHeight="1" x14ac:dyDescent="0.25">
      <c r="A34" s="5">
        <v>28</v>
      </c>
      <c r="B34" s="68">
        <v>119450</v>
      </c>
      <c r="C34" s="127">
        <v>485</v>
      </c>
      <c r="D34" s="2" t="s">
        <v>178</v>
      </c>
      <c r="E34" s="13" t="s">
        <v>1094</v>
      </c>
      <c r="F34" s="128" t="s">
        <v>585</v>
      </c>
      <c r="G34" s="6" t="s">
        <v>848</v>
      </c>
      <c r="H34" s="6" t="s">
        <v>349</v>
      </c>
      <c r="I34" s="2" t="s">
        <v>187</v>
      </c>
      <c r="J34" s="11" t="s">
        <v>849</v>
      </c>
      <c r="K34" s="105">
        <v>43298</v>
      </c>
      <c r="L34" s="8">
        <v>43786</v>
      </c>
      <c r="M34" s="4">
        <f t="shared" si="54"/>
        <v>85.000002578269815</v>
      </c>
      <c r="N34" s="2">
        <v>7</v>
      </c>
      <c r="O34" s="2" t="s">
        <v>304</v>
      </c>
      <c r="P34" s="2" t="s">
        <v>350</v>
      </c>
      <c r="Q34" s="23" t="s">
        <v>216</v>
      </c>
      <c r="R34" s="2" t="s">
        <v>36</v>
      </c>
      <c r="S34" s="26">
        <f t="shared" ref="S34:S35" si="58">T34+U34</f>
        <v>329678.46000000002</v>
      </c>
      <c r="T34" s="25">
        <v>329678.46000000002</v>
      </c>
      <c r="U34" s="25">
        <v>0</v>
      </c>
      <c r="V34" s="26">
        <f t="shared" si="55"/>
        <v>50421.4</v>
      </c>
      <c r="W34" s="25">
        <v>50421.4</v>
      </c>
      <c r="X34" s="25">
        <v>0</v>
      </c>
      <c r="Y34" s="26">
        <f t="shared" ref="Y34:Y35" si="59">Z34+AA34</f>
        <v>7757.14</v>
      </c>
      <c r="Z34" s="25">
        <v>7757.14</v>
      </c>
      <c r="AA34" s="25">
        <v>0</v>
      </c>
      <c r="AB34" s="25">
        <f t="shared" si="56"/>
        <v>0</v>
      </c>
      <c r="AC34" s="142">
        <v>0</v>
      </c>
      <c r="AD34" s="142">
        <v>0</v>
      </c>
      <c r="AE34" s="25">
        <f t="shared" ref="AE34:AE35" si="60">S34+V34+Y34+AB34</f>
        <v>387857.00000000006</v>
      </c>
      <c r="AF34" s="25">
        <v>0</v>
      </c>
      <c r="AG34" s="25">
        <f t="shared" si="57"/>
        <v>387857.00000000006</v>
      </c>
      <c r="AH34" s="28" t="s">
        <v>628</v>
      </c>
      <c r="AI34" s="73" t="s">
        <v>187</v>
      </c>
      <c r="AJ34" s="40">
        <v>84630.18</v>
      </c>
      <c r="AK34" s="29">
        <v>12943.44</v>
      </c>
    </row>
    <row r="35" spans="1:37" s="144" customFormat="1" ht="409.5" x14ac:dyDescent="0.25">
      <c r="A35" s="2">
        <v>29</v>
      </c>
      <c r="B35" s="132">
        <v>118753</v>
      </c>
      <c r="C35" s="13">
        <v>438</v>
      </c>
      <c r="D35" s="13" t="s">
        <v>893</v>
      </c>
      <c r="E35" s="7" t="s">
        <v>749</v>
      </c>
      <c r="F35" s="143" t="s">
        <v>654</v>
      </c>
      <c r="G35" s="7" t="s">
        <v>1068</v>
      </c>
      <c r="H35" s="7" t="s">
        <v>349</v>
      </c>
      <c r="I35" s="13" t="s">
        <v>187</v>
      </c>
      <c r="J35" s="7" t="s">
        <v>1070</v>
      </c>
      <c r="K35" s="8">
        <v>43348</v>
      </c>
      <c r="L35" s="8">
        <v>43651</v>
      </c>
      <c r="M35" s="16">
        <f t="shared" si="54"/>
        <v>85.000001668065067</v>
      </c>
      <c r="N35" s="2">
        <v>7</v>
      </c>
      <c r="O35" s="2" t="s">
        <v>304</v>
      </c>
      <c r="P35" s="13" t="s">
        <v>1069</v>
      </c>
      <c r="Q35" s="23" t="s">
        <v>216</v>
      </c>
      <c r="R35" s="2" t="s">
        <v>36</v>
      </c>
      <c r="S35" s="26">
        <f t="shared" si="58"/>
        <v>254786.23</v>
      </c>
      <c r="T35" s="40">
        <v>254786.23</v>
      </c>
      <c r="U35" s="25">
        <v>0</v>
      </c>
      <c r="V35" s="26">
        <f t="shared" si="55"/>
        <v>38967.300000000003</v>
      </c>
      <c r="W35" s="40">
        <v>38967.300000000003</v>
      </c>
      <c r="X35" s="25">
        <v>0</v>
      </c>
      <c r="Y35" s="26">
        <f t="shared" si="59"/>
        <v>5994.97</v>
      </c>
      <c r="Z35" s="40">
        <v>5994.97</v>
      </c>
      <c r="AA35" s="40">
        <v>0</v>
      </c>
      <c r="AB35" s="27">
        <f t="shared" si="56"/>
        <v>0</v>
      </c>
      <c r="AC35" s="75">
        <v>0</v>
      </c>
      <c r="AD35" s="75">
        <v>0</v>
      </c>
      <c r="AE35" s="27">
        <f t="shared" si="60"/>
        <v>299748.5</v>
      </c>
      <c r="AF35" s="28">
        <v>0</v>
      </c>
      <c r="AG35" s="27">
        <f t="shared" si="57"/>
        <v>299748.5</v>
      </c>
      <c r="AH35" s="28" t="s">
        <v>628</v>
      </c>
      <c r="AI35" s="73" t="s">
        <v>187</v>
      </c>
      <c r="AJ35" s="40">
        <v>0</v>
      </c>
      <c r="AK35" s="29">
        <v>0</v>
      </c>
    </row>
    <row r="36" spans="1:37" s="144" customFormat="1" ht="141.75" x14ac:dyDescent="0.25">
      <c r="A36" s="5">
        <v>30</v>
      </c>
      <c r="B36" s="132">
        <v>126380</v>
      </c>
      <c r="C36" s="13">
        <v>567</v>
      </c>
      <c r="D36" s="13" t="s">
        <v>178</v>
      </c>
      <c r="E36" s="7" t="s">
        <v>1019</v>
      </c>
      <c r="F36" s="118" t="s">
        <v>1192</v>
      </c>
      <c r="G36" s="145" t="s">
        <v>1223</v>
      </c>
      <c r="H36" s="6" t="s">
        <v>1225</v>
      </c>
      <c r="I36" s="13" t="s">
        <v>187</v>
      </c>
      <c r="J36" s="7" t="s">
        <v>1224</v>
      </c>
      <c r="K36" s="8">
        <v>43440</v>
      </c>
      <c r="L36" s="8">
        <v>43896</v>
      </c>
      <c r="M36" s="16">
        <f>S36/AE36*100</f>
        <v>85.00000001812522</v>
      </c>
      <c r="N36" s="2">
        <v>8</v>
      </c>
      <c r="O36" s="2" t="s">
        <v>304</v>
      </c>
      <c r="P36" s="13" t="s">
        <v>350</v>
      </c>
      <c r="Q36" s="23" t="s">
        <v>216</v>
      </c>
      <c r="R36" s="2" t="s">
        <v>36</v>
      </c>
      <c r="S36" s="26">
        <f>T36+U36</f>
        <v>2344798.5</v>
      </c>
      <c r="T36" s="40">
        <v>2344798.5</v>
      </c>
      <c r="U36" s="25">
        <v>0</v>
      </c>
      <c r="V36" s="26">
        <f>W36+X36</f>
        <v>358616.24</v>
      </c>
      <c r="W36" s="40">
        <v>358616.24</v>
      </c>
      <c r="X36" s="25">
        <v>0</v>
      </c>
      <c r="Y36" s="26">
        <f>Z36+AA36</f>
        <v>55171.73</v>
      </c>
      <c r="Z36" s="40">
        <v>55171.73</v>
      </c>
      <c r="AA36" s="40">
        <v>0</v>
      </c>
      <c r="AB36" s="27">
        <f>AC36+AD36</f>
        <v>78540</v>
      </c>
      <c r="AC36" s="75">
        <v>78540</v>
      </c>
      <c r="AD36" s="75">
        <v>0</v>
      </c>
      <c r="AE36" s="27">
        <f>S36+V36+Y36</f>
        <v>2758586.47</v>
      </c>
      <c r="AF36" s="28">
        <v>0</v>
      </c>
      <c r="AG36" s="27">
        <f>AE36+AF36+AC36</f>
        <v>2837126.47</v>
      </c>
      <c r="AH36" s="28" t="s">
        <v>628</v>
      </c>
      <c r="AI36" s="73"/>
      <c r="AJ36" s="40">
        <v>0</v>
      </c>
      <c r="AK36" s="29">
        <v>0</v>
      </c>
    </row>
    <row r="37" spans="1:37" ht="220.5" x14ac:dyDescent="0.25">
      <c r="A37" s="5">
        <v>31</v>
      </c>
      <c r="B37" s="68">
        <v>120503</v>
      </c>
      <c r="C37" s="127">
        <v>80</v>
      </c>
      <c r="D37" s="2" t="s">
        <v>178</v>
      </c>
      <c r="E37" s="7" t="s">
        <v>1019</v>
      </c>
      <c r="F37" s="128" t="s">
        <v>365</v>
      </c>
      <c r="G37" s="146" t="s">
        <v>346</v>
      </c>
      <c r="H37" s="6" t="s">
        <v>345</v>
      </c>
      <c r="I37" s="13" t="s">
        <v>187</v>
      </c>
      <c r="J37" s="11" t="s">
        <v>351</v>
      </c>
      <c r="K37" s="105">
        <v>43173</v>
      </c>
      <c r="L37" s="8">
        <v>43599</v>
      </c>
      <c r="M37" s="4">
        <f t="shared" ref="M37" si="61">S37/AE37*100</f>
        <v>79.999997969650394</v>
      </c>
      <c r="N37" s="2">
        <v>8</v>
      </c>
      <c r="O37" s="2" t="s">
        <v>347</v>
      </c>
      <c r="P37" s="2" t="s">
        <v>156</v>
      </c>
      <c r="Q37" s="23" t="s">
        <v>216</v>
      </c>
      <c r="R37" s="2" t="s">
        <v>36</v>
      </c>
      <c r="S37" s="26">
        <f t="shared" ref="S37:S41" si="62">T37+U37</f>
        <v>315216.64000000001</v>
      </c>
      <c r="T37" s="25">
        <v>0</v>
      </c>
      <c r="U37" s="25">
        <v>315216.64000000001</v>
      </c>
      <c r="V37" s="26">
        <f>W37+X37</f>
        <v>70923.75</v>
      </c>
      <c r="W37" s="25">
        <v>0</v>
      </c>
      <c r="X37" s="25">
        <v>70923.75</v>
      </c>
      <c r="Y37" s="26">
        <f t="shared" ref="Y37:Y41" si="63">Z37+AA37</f>
        <v>7880.42</v>
      </c>
      <c r="Z37" s="25">
        <v>0</v>
      </c>
      <c r="AA37" s="25">
        <v>7880.42</v>
      </c>
      <c r="AB37" s="25">
        <f t="shared" si="56"/>
        <v>0</v>
      </c>
      <c r="AC37" s="142">
        <v>0</v>
      </c>
      <c r="AD37" s="142">
        <v>0</v>
      </c>
      <c r="AE37" s="25">
        <f>S37+V37+Y37+AB37</f>
        <v>394020.81</v>
      </c>
      <c r="AF37" s="25">
        <v>0</v>
      </c>
      <c r="AG37" s="25">
        <f t="shared" si="57"/>
        <v>394020.81</v>
      </c>
      <c r="AH37" s="28" t="s">
        <v>628</v>
      </c>
      <c r="AI37" s="73" t="s">
        <v>187</v>
      </c>
      <c r="AJ37" s="29">
        <v>156760.98000000001</v>
      </c>
      <c r="AK37" s="29">
        <v>35271.230000000003</v>
      </c>
    </row>
    <row r="38" spans="1:37" ht="240" x14ac:dyDescent="0.25">
      <c r="A38" s="2">
        <v>32</v>
      </c>
      <c r="B38" s="82">
        <v>120710</v>
      </c>
      <c r="C38" s="127">
        <v>103</v>
      </c>
      <c r="D38" s="113" t="s">
        <v>178</v>
      </c>
      <c r="E38" s="7" t="s">
        <v>1019</v>
      </c>
      <c r="F38" s="147" t="s">
        <v>365</v>
      </c>
      <c r="G38" s="148" t="s">
        <v>491</v>
      </c>
      <c r="H38" s="6" t="s">
        <v>492</v>
      </c>
      <c r="I38" s="113" t="s">
        <v>187</v>
      </c>
      <c r="J38" s="52" t="s">
        <v>493</v>
      </c>
      <c r="K38" s="105">
        <v>43227</v>
      </c>
      <c r="L38" s="8">
        <v>43715</v>
      </c>
      <c r="M38" s="4">
        <f>S38/AE38*100</f>
        <v>79.999999056893557</v>
      </c>
      <c r="N38" s="2">
        <v>8</v>
      </c>
      <c r="O38" s="2" t="s">
        <v>347</v>
      </c>
      <c r="P38" s="2" t="s">
        <v>156</v>
      </c>
      <c r="Q38" s="2" t="s">
        <v>216</v>
      </c>
      <c r="R38" s="2" t="s">
        <v>36</v>
      </c>
      <c r="S38" s="26">
        <f t="shared" si="62"/>
        <v>339304.22</v>
      </c>
      <c r="T38" s="149">
        <v>0</v>
      </c>
      <c r="U38" s="150">
        <v>339304.22</v>
      </c>
      <c r="V38" s="50">
        <f t="shared" si="55"/>
        <v>76343.45</v>
      </c>
      <c r="W38" s="149">
        <v>0</v>
      </c>
      <c r="X38" s="150">
        <v>76343.45</v>
      </c>
      <c r="Y38" s="50">
        <f t="shared" si="63"/>
        <v>8482.61</v>
      </c>
      <c r="Z38" s="151">
        <v>0</v>
      </c>
      <c r="AA38" s="25">
        <v>8482.61</v>
      </c>
      <c r="AB38" s="25">
        <f t="shared" si="56"/>
        <v>0</v>
      </c>
      <c r="AC38" s="29">
        <v>0</v>
      </c>
      <c r="AD38" s="29">
        <v>0</v>
      </c>
      <c r="AE38" s="25">
        <f t="shared" ref="AE38:AE41" si="64">S38+V38+Y38+AB38</f>
        <v>424130.27999999997</v>
      </c>
      <c r="AF38" s="32">
        <v>0</v>
      </c>
      <c r="AG38" s="25">
        <f t="shared" si="57"/>
        <v>424130.27999999997</v>
      </c>
      <c r="AH38" s="28" t="s">
        <v>628</v>
      </c>
      <c r="AI38" s="49" t="s">
        <v>187</v>
      </c>
      <c r="AJ38" s="29">
        <v>0</v>
      </c>
      <c r="AK38" s="29">
        <v>0</v>
      </c>
    </row>
    <row r="39" spans="1:37" ht="150" x14ac:dyDescent="0.25">
      <c r="A39" s="5">
        <v>33</v>
      </c>
      <c r="B39" s="82">
        <v>117665</v>
      </c>
      <c r="C39" s="127">
        <v>413</v>
      </c>
      <c r="D39" s="113" t="s">
        <v>728</v>
      </c>
      <c r="E39" s="7" t="s">
        <v>749</v>
      </c>
      <c r="F39" s="7" t="s">
        <v>655</v>
      </c>
      <c r="G39" s="148" t="s">
        <v>802</v>
      </c>
      <c r="H39" s="6" t="s">
        <v>345</v>
      </c>
      <c r="I39" s="113" t="s">
        <v>187</v>
      </c>
      <c r="J39" s="52" t="s">
        <v>803</v>
      </c>
      <c r="K39" s="105">
        <v>43290</v>
      </c>
      <c r="L39" s="8">
        <v>43474</v>
      </c>
      <c r="M39" s="4">
        <f>S39/AE39*100</f>
        <v>80</v>
      </c>
      <c r="N39" s="2">
        <v>8</v>
      </c>
      <c r="O39" s="2" t="s">
        <v>347</v>
      </c>
      <c r="P39" s="2" t="s">
        <v>347</v>
      </c>
      <c r="Q39" s="2" t="s">
        <v>216</v>
      </c>
      <c r="R39" s="2" t="s">
        <v>36</v>
      </c>
      <c r="S39" s="26">
        <f t="shared" si="62"/>
        <v>224534.64</v>
      </c>
      <c r="T39" s="149">
        <v>0</v>
      </c>
      <c r="U39" s="25">
        <v>224534.64</v>
      </c>
      <c r="V39" s="50">
        <f t="shared" si="55"/>
        <v>50520.29</v>
      </c>
      <c r="W39" s="149">
        <v>0</v>
      </c>
      <c r="X39" s="25">
        <v>50520.29</v>
      </c>
      <c r="Y39" s="50">
        <f t="shared" si="63"/>
        <v>5613.37</v>
      </c>
      <c r="Z39" s="151">
        <v>0</v>
      </c>
      <c r="AA39" s="25">
        <v>5613.37</v>
      </c>
      <c r="AB39" s="25">
        <f t="shared" si="56"/>
        <v>0</v>
      </c>
      <c r="AC39" s="29">
        <v>0</v>
      </c>
      <c r="AD39" s="29">
        <v>0</v>
      </c>
      <c r="AE39" s="25">
        <f t="shared" si="64"/>
        <v>280668.3</v>
      </c>
      <c r="AF39" s="32">
        <v>0</v>
      </c>
      <c r="AG39" s="25">
        <f t="shared" si="57"/>
        <v>280668.3</v>
      </c>
      <c r="AH39" s="28" t="s">
        <v>628</v>
      </c>
      <c r="AI39" s="92" t="s">
        <v>1206</v>
      </c>
      <c r="AJ39" s="31">
        <v>0</v>
      </c>
      <c r="AK39" s="29">
        <v>0</v>
      </c>
    </row>
    <row r="40" spans="1:37" ht="141.75" x14ac:dyDescent="0.25">
      <c r="A40" s="5">
        <v>34</v>
      </c>
      <c r="B40" s="68">
        <v>118765</v>
      </c>
      <c r="C40" s="152">
        <v>454</v>
      </c>
      <c r="D40" s="68" t="s">
        <v>163</v>
      </c>
      <c r="E40" s="13" t="s">
        <v>1095</v>
      </c>
      <c r="F40" s="128" t="s">
        <v>547</v>
      </c>
      <c r="G40" s="21" t="s">
        <v>1052</v>
      </c>
      <c r="H40" s="153" t="s">
        <v>1053</v>
      </c>
      <c r="I40" s="13" t="s">
        <v>1054</v>
      </c>
      <c r="J40" s="3" t="s">
        <v>1055</v>
      </c>
      <c r="K40" s="154">
        <v>43348</v>
      </c>
      <c r="L40" s="8">
        <v>44079</v>
      </c>
      <c r="M40" s="4">
        <f t="shared" ref="M40" si="65">S40/AE40*100</f>
        <v>83.983862746396099</v>
      </c>
      <c r="N40" s="148" t="s">
        <v>155</v>
      </c>
      <c r="O40" s="2" t="s">
        <v>347</v>
      </c>
      <c r="P40" s="2" t="s">
        <v>156</v>
      </c>
      <c r="Q40" s="155" t="s">
        <v>157</v>
      </c>
      <c r="R40" s="153" t="s">
        <v>36</v>
      </c>
      <c r="S40" s="25">
        <f t="shared" si="62"/>
        <v>24915549.669999998</v>
      </c>
      <c r="T40" s="25">
        <v>20092220.079999998</v>
      </c>
      <c r="U40" s="25">
        <v>4823329.59</v>
      </c>
      <c r="V40" s="25">
        <f t="shared" si="55"/>
        <v>0</v>
      </c>
      <c r="W40" s="25"/>
      <c r="X40" s="25"/>
      <c r="Y40" s="25">
        <f t="shared" si="63"/>
        <v>4751518.33</v>
      </c>
      <c r="Z40" s="25">
        <v>3545685.87</v>
      </c>
      <c r="AA40" s="25">
        <v>1205832.46</v>
      </c>
      <c r="AB40" s="25">
        <f t="shared" si="56"/>
        <v>0</v>
      </c>
      <c r="AC40" s="25"/>
      <c r="AD40" s="25"/>
      <c r="AE40" s="25">
        <f t="shared" si="64"/>
        <v>29667068</v>
      </c>
      <c r="AF40" s="25"/>
      <c r="AG40" s="25">
        <f t="shared" si="57"/>
        <v>29667068</v>
      </c>
      <c r="AH40" s="30" t="s">
        <v>628</v>
      </c>
      <c r="AI40" s="73" t="s">
        <v>1207</v>
      </c>
      <c r="AJ40" s="29">
        <v>0</v>
      </c>
      <c r="AK40" s="29">
        <v>0</v>
      </c>
    </row>
    <row r="41" spans="1:37" ht="60" customHeight="1" x14ac:dyDescent="0.25">
      <c r="A41" s="2">
        <v>35</v>
      </c>
      <c r="B41" s="82">
        <v>117676</v>
      </c>
      <c r="C41" s="127">
        <v>414</v>
      </c>
      <c r="D41" s="113" t="s">
        <v>742</v>
      </c>
      <c r="E41" s="7" t="s">
        <v>749</v>
      </c>
      <c r="F41" s="128" t="s">
        <v>655</v>
      </c>
      <c r="G41" s="148" t="s">
        <v>1071</v>
      </c>
      <c r="H41" s="6" t="s">
        <v>1072</v>
      </c>
      <c r="I41" s="113" t="s">
        <v>187</v>
      </c>
      <c r="J41" s="52" t="s">
        <v>1073</v>
      </c>
      <c r="K41" s="105">
        <v>43348</v>
      </c>
      <c r="L41" s="8">
        <v>43713</v>
      </c>
      <c r="M41" s="4">
        <f t="shared" ref="M41:M42" si="66">S41/AE41*100</f>
        <v>80.000002000969275</v>
      </c>
      <c r="N41" s="2">
        <v>8</v>
      </c>
      <c r="O41" s="2" t="s">
        <v>347</v>
      </c>
      <c r="P41" s="2" t="s">
        <v>156</v>
      </c>
      <c r="Q41" s="2" t="s">
        <v>216</v>
      </c>
      <c r="R41" s="2" t="s">
        <v>36</v>
      </c>
      <c r="S41" s="26">
        <f t="shared" si="62"/>
        <v>239883.75</v>
      </c>
      <c r="T41" s="151">
        <v>0</v>
      </c>
      <c r="U41" s="25">
        <v>239883.75</v>
      </c>
      <c r="V41" s="50">
        <f t="shared" si="55"/>
        <v>53973.85</v>
      </c>
      <c r="W41" s="151">
        <v>0</v>
      </c>
      <c r="X41" s="25">
        <v>53973.85</v>
      </c>
      <c r="Y41" s="50">
        <f t="shared" si="63"/>
        <v>5997.08</v>
      </c>
      <c r="Z41" s="151">
        <v>0</v>
      </c>
      <c r="AA41" s="25">
        <v>5997.08</v>
      </c>
      <c r="AB41" s="25">
        <f t="shared" si="56"/>
        <v>0</v>
      </c>
      <c r="AC41" s="34">
        <v>0</v>
      </c>
      <c r="AD41" s="34">
        <v>0</v>
      </c>
      <c r="AE41" s="25">
        <f t="shared" si="64"/>
        <v>299854.68</v>
      </c>
      <c r="AF41" s="32">
        <v>0</v>
      </c>
      <c r="AG41" s="25">
        <f t="shared" si="57"/>
        <v>299854.68</v>
      </c>
      <c r="AH41" s="28" t="s">
        <v>628</v>
      </c>
      <c r="AI41" s="32"/>
      <c r="AJ41" s="31">
        <v>0</v>
      </c>
      <c r="AK41" s="31">
        <v>0</v>
      </c>
    </row>
    <row r="42" spans="1:37" ht="120" customHeight="1" x14ac:dyDescent="0.25">
      <c r="A42" s="5">
        <v>36</v>
      </c>
      <c r="B42" s="82">
        <v>126477</v>
      </c>
      <c r="C42" s="127">
        <v>507</v>
      </c>
      <c r="D42" s="113" t="s">
        <v>690</v>
      </c>
      <c r="E42" s="7" t="s">
        <v>1019</v>
      </c>
      <c r="F42" s="128" t="s">
        <v>1199</v>
      </c>
      <c r="G42" s="148" t="s">
        <v>1200</v>
      </c>
      <c r="H42" s="6" t="s">
        <v>1201</v>
      </c>
      <c r="I42" s="113" t="s">
        <v>460</v>
      </c>
      <c r="J42" s="52" t="s">
        <v>1202</v>
      </c>
      <c r="K42" s="105">
        <v>43433</v>
      </c>
      <c r="L42" s="8">
        <v>43980</v>
      </c>
      <c r="M42" s="4">
        <f t="shared" si="66"/>
        <v>79.999999536713688</v>
      </c>
      <c r="N42" s="2">
        <v>8</v>
      </c>
      <c r="O42" s="2" t="s">
        <v>347</v>
      </c>
      <c r="P42" s="2" t="s">
        <v>347</v>
      </c>
      <c r="Q42" s="2" t="s">
        <v>216</v>
      </c>
      <c r="R42" s="2" t="s">
        <v>36</v>
      </c>
      <c r="S42" s="26">
        <f>T42+U42</f>
        <v>3108229.07</v>
      </c>
      <c r="T42" s="151"/>
      <c r="U42" s="25">
        <v>3108229.07</v>
      </c>
      <c r="V42" s="50">
        <f>W42+X42</f>
        <v>699351.56</v>
      </c>
      <c r="W42" s="151"/>
      <c r="X42" s="25">
        <v>699351.56</v>
      </c>
      <c r="Y42" s="50">
        <f>Z42+AA42</f>
        <v>77705.73</v>
      </c>
      <c r="Z42" s="151"/>
      <c r="AA42" s="25">
        <v>77705.73</v>
      </c>
      <c r="AB42" s="25">
        <f>AC42+AD42</f>
        <v>0</v>
      </c>
      <c r="AC42" s="34"/>
      <c r="AD42" s="34"/>
      <c r="AE42" s="25">
        <f>S42+V42+Y42+AB42</f>
        <v>3885286.36</v>
      </c>
      <c r="AF42" s="32"/>
      <c r="AG42" s="25">
        <f>AE42+AF42</f>
        <v>3885286.36</v>
      </c>
      <c r="AH42" s="28" t="s">
        <v>628</v>
      </c>
      <c r="AI42" s="32" t="s">
        <v>187</v>
      </c>
      <c r="AJ42" s="31">
        <v>0</v>
      </c>
      <c r="AK42" s="31">
        <v>0</v>
      </c>
    </row>
    <row r="43" spans="1:37" ht="60" customHeight="1" x14ac:dyDescent="0.25">
      <c r="A43" s="5">
        <v>37</v>
      </c>
      <c r="B43" s="82">
        <v>126372</v>
      </c>
      <c r="C43" s="127">
        <v>510</v>
      </c>
      <c r="D43" s="113" t="s">
        <v>690</v>
      </c>
      <c r="E43" s="7" t="s">
        <v>1019</v>
      </c>
      <c r="F43" s="128" t="s">
        <v>1199</v>
      </c>
      <c r="G43" s="148" t="s">
        <v>1232</v>
      </c>
      <c r="H43" s="6" t="s">
        <v>1233</v>
      </c>
      <c r="I43" s="113" t="s">
        <v>460</v>
      </c>
      <c r="J43" s="52" t="s">
        <v>1234</v>
      </c>
      <c r="K43" s="105">
        <v>43445</v>
      </c>
      <c r="L43" s="8">
        <v>44358</v>
      </c>
      <c r="M43" s="4">
        <f>S43/AE43*100</f>
        <v>80</v>
      </c>
      <c r="N43" s="2">
        <v>8</v>
      </c>
      <c r="O43" s="2" t="s">
        <v>347</v>
      </c>
      <c r="P43" s="2" t="s">
        <v>347</v>
      </c>
      <c r="Q43" s="2" t="s">
        <v>216</v>
      </c>
      <c r="R43" s="2" t="s">
        <v>36</v>
      </c>
      <c r="S43" s="26">
        <f>T43+U43</f>
        <v>2932376.8</v>
      </c>
      <c r="T43" s="151">
        <v>0</v>
      </c>
      <c r="U43" s="25">
        <v>2932376.8</v>
      </c>
      <c r="V43" s="50">
        <f>W43+X43</f>
        <v>659784.78</v>
      </c>
      <c r="W43" s="151">
        <v>0</v>
      </c>
      <c r="X43" s="25">
        <v>659784.78</v>
      </c>
      <c r="Y43" s="50">
        <f>Z43+AA43</f>
        <v>73309.42</v>
      </c>
      <c r="Z43" s="151">
        <v>0</v>
      </c>
      <c r="AA43" s="25">
        <v>73309.42</v>
      </c>
      <c r="AB43" s="25">
        <f>AC43+AD43</f>
        <v>0</v>
      </c>
      <c r="AC43" s="29">
        <v>0</v>
      </c>
      <c r="AD43" s="29">
        <v>0</v>
      </c>
      <c r="AE43" s="25">
        <f>S43+V43+Y43+AB43</f>
        <v>3665471</v>
      </c>
      <c r="AF43" s="94">
        <v>127687</v>
      </c>
      <c r="AG43" s="25">
        <f>AE43+AF43</f>
        <v>3793158</v>
      </c>
      <c r="AH43" s="28" t="s">
        <v>628</v>
      </c>
      <c r="AI43" s="32" t="s">
        <v>187</v>
      </c>
      <c r="AJ43" s="31"/>
      <c r="AK43" s="31"/>
    </row>
    <row r="44" spans="1:37" ht="315" x14ac:dyDescent="0.25">
      <c r="A44" s="2">
        <v>38</v>
      </c>
      <c r="B44" s="82">
        <v>118335</v>
      </c>
      <c r="C44" s="82">
        <v>427</v>
      </c>
      <c r="D44" s="82" t="s">
        <v>644</v>
      </c>
      <c r="E44" s="7" t="s">
        <v>749</v>
      </c>
      <c r="F44" s="128" t="s">
        <v>654</v>
      </c>
      <c r="G44" s="156" t="s">
        <v>734</v>
      </c>
      <c r="H44" s="6" t="s">
        <v>735</v>
      </c>
      <c r="I44" s="113" t="s">
        <v>187</v>
      </c>
      <c r="J44" s="52" t="s">
        <v>741</v>
      </c>
      <c r="K44" s="105">
        <v>43284</v>
      </c>
      <c r="L44" s="8">
        <v>43711</v>
      </c>
      <c r="M44" s="4">
        <f t="shared" ref="M44:M50" si="67">S44/AE44*100</f>
        <v>85.000001406005254</v>
      </c>
      <c r="N44" s="2">
        <v>2</v>
      </c>
      <c r="O44" s="2" t="s">
        <v>736</v>
      </c>
      <c r="P44" s="2" t="s">
        <v>736</v>
      </c>
      <c r="Q44" s="2" t="s">
        <v>216</v>
      </c>
      <c r="R44" s="2" t="s">
        <v>36</v>
      </c>
      <c r="S44" s="26">
        <v>241819.87</v>
      </c>
      <c r="T44" s="25">
        <v>241819.87</v>
      </c>
      <c r="U44" s="29">
        <v>0</v>
      </c>
      <c r="V44" s="26">
        <v>36984.22</v>
      </c>
      <c r="W44" s="25">
        <v>36984.22</v>
      </c>
      <c r="X44" s="34">
        <v>0</v>
      </c>
      <c r="Y44" s="26">
        <v>5689.87</v>
      </c>
      <c r="Z44" s="25">
        <v>5689.87</v>
      </c>
      <c r="AA44" s="29">
        <v>0</v>
      </c>
      <c r="AB44" s="25">
        <f t="shared" si="56"/>
        <v>0</v>
      </c>
      <c r="AC44" s="29">
        <v>0</v>
      </c>
      <c r="AD44" s="29">
        <v>0</v>
      </c>
      <c r="AE44" s="25">
        <f t="shared" ref="AE44:AE47" si="68">S44+V44+Y44+AB44</f>
        <v>284493.95999999996</v>
      </c>
      <c r="AF44" s="32">
        <v>0</v>
      </c>
      <c r="AG44" s="25">
        <f t="shared" si="57"/>
        <v>284493.95999999996</v>
      </c>
      <c r="AH44" s="28" t="s">
        <v>628</v>
      </c>
      <c r="AI44" s="32"/>
      <c r="AJ44" s="31">
        <v>0</v>
      </c>
      <c r="AK44" s="31">
        <v>0</v>
      </c>
    </row>
    <row r="45" spans="1:37" ht="393.75" x14ac:dyDescent="0.25">
      <c r="A45" s="5">
        <v>39</v>
      </c>
      <c r="B45" s="82">
        <v>118396</v>
      </c>
      <c r="C45" s="82">
        <v>428</v>
      </c>
      <c r="D45" s="82" t="s">
        <v>644</v>
      </c>
      <c r="E45" s="7" t="s">
        <v>749</v>
      </c>
      <c r="F45" s="128" t="s">
        <v>654</v>
      </c>
      <c r="G45" s="79" t="s">
        <v>909</v>
      </c>
      <c r="H45" s="6" t="s">
        <v>910</v>
      </c>
      <c r="I45" s="2" t="s">
        <v>856</v>
      </c>
      <c r="J45" s="80" t="s">
        <v>911</v>
      </c>
      <c r="K45" s="105">
        <v>43312</v>
      </c>
      <c r="L45" s="8">
        <v>43799</v>
      </c>
      <c r="M45" s="4">
        <f t="shared" si="67"/>
        <v>84.20987828497924</v>
      </c>
      <c r="N45" s="81">
        <v>2</v>
      </c>
      <c r="O45" s="2" t="s">
        <v>736</v>
      </c>
      <c r="P45" s="2" t="s">
        <v>736</v>
      </c>
      <c r="Q45" s="2" t="s">
        <v>216</v>
      </c>
      <c r="R45" s="2" t="s">
        <v>36</v>
      </c>
      <c r="S45" s="29">
        <f>T45</f>
        <v>326851.75</v>
      </c>
      <c r="T45" s="29">
        <v>326851.75</v>
      </c>
      <c r="U45" s="29">
        <v>0</v>
      </c>
      <c r="V45" s="26">
        <f t="shared" si="55"/>
        <v>53524.9</v>
      </c>
      <c r="W45" s="29">
        <v>53524.9</v>
      </c>
      <c r="X45" s="29">
        <v>0</v>
      </c>
      <c r="Y45" s="29">
        <f>Z45+AA45</f>
        <v>7762.79</v>
      </c>
      <c r="Z45" s="29">
        <v>7762.79</v>
      </c>
      <c r="AA45" s="29">
        <v>0</v>
      </c>
      <c r="AB45" s="25">
        <f t="shared" si="56"/>
        <v>0</v>
      </c>
      <c r="AC45" s="29">
        <v>0</v>
      </c>
      <c r="AD45" s="29">
        <v>0</v>
      </c>
      <c r="AE45" s="25">
        <f t="shared" si="68"/>
        <v>388139.44</v>
      </c>
      <c r="AF45" s="32">
        <v>0</v>
      </c>
      <c r="AG45" s="25">
        <f t="shared" si="57"/>
        <v>388139.44</v>
      </c>
      <c r="AH45" s="28" t="s">
        <v>628</v>
      </c>
      <c r="AI45" s="32"/>
      <c r="AJ45" s="31">
        <f>38813.94-2594.06</f>
        <v>36219.880000000005</v>
      </c>
      <c r="AK45" s="31">
        <v>2594.06</v>
      </c>
    </row>
    <row r="46" spans="1:37" ht="189" x14ac:dyDescent="0.25">
      <c r="A46" s="5">
        <v>40</v>
      </c>
      <c r="B46" s="68">
        <v>119892</v>
      </c>
      <c r="C46" s="152">
        <v>480</v>
      </c>
      <c r="D46" s="68" t="s">
        <v>168</v>
      </c>
      <c r="E46" s="13" t="s">
        <v>1094</v>
      </c>
      <c r="F46" s="128" t="s">
        <v>585</v>
      </c>
      <c r="G46" s="84" t="s">
        <v>1152</v>
      </c>
      <c r="H46" s="20" t="s">
        <v>1153</v>
      </c>
      <c r="I46" s="13" t="s">
        <v>460</v>
      </c>
      <c r="J46" s="93" t="s">
        <v>1154</v>
      </c>
      <c r="K46" s="110">
        <v>43389</v>
      </c>
      <c r="L46" s="8">
        <v>43661</v>
      </c>
      <c r="M46" s="4">
        <f t="shared" si="67"/>
        <v>85.000001891187381</v>
      </c>
      <c r="N46" s="68">
        <v>2</v>
      </c>
      <c r="O46" s="13" t="s">
        <v>1156</v>
      </c>
      <c r="P46" s="2" t="s">
        <v>1155</v>
      </c>
      <c r="Q46" s="84" t="s">
        <v>216</v>
      </c>
      <c r="R46" s="85" t="s">
        <v>589</v>
      </c>
      <c r="S46" s="157">
        <f>T46+U46</f>
        <v>337089.82</v>
      </c>
      <c r="T46" s="29">
        <v>337089.82</v>
      </c>
      <c r="U46" s="29">
        <v>0</v>
      </c>
      <c r="V46" s="26">
        <f t="shared" si="55"/>
        <v>51554.91</v>
      </c>
      <c r="W46" s="25">
        <v>51554.91</v>
      </c>
      <c r="X46" s="68">
        <v>0</v>
      </c>
      <c r="Y46" s="97">
        <f>Z46+AA46</f>
        <v>7931.52</v>
      </c>
      <c r="Z46" s="158">
        <v>7931.52</v>
      </c>
      <c r="AA46" s="29">
        <v>0</v>
      </c>
      <c r="AB46" s="85">
        <v>0</v>
      </c>
      <c r="AC46" s="13">
        <v>0</v>
      </c>
      <c r="AD46" s="29">
        <v>0</v>
      </c>
      <c r="AE46" s="25">
        <f t="shared" si="68"/>
        <v>396576.25</v>
      </c>
      <c r="AF46" s="68">
        <v>0</v>
      </c>
      <c r="AG46" s="25">
        <f t="shared" si="57"/>
        <v>396576.25</v>
      </c>
      <c r="AH46" s="68" t="s">
        <v>628</v>
      </c>
      <c r="AI46" s="32"/>
      <c r="AJ46" s="98">
        <v>0</v>
      </c>
      <c r="AK46" s="39">
        <v>0</v>
      </c>
    </row>
    <row r="47" spans="1:37" ht="173.25" x14ac:dyDescent="0.25">
      <c r="A47" s="2">
        <v>41</v>
      </c>
      <c r="B47" s="68">
        <v>126446</v>
      </c>
      <c r="C47" s="152">
        <v>543</v>
      </c>
      <c r="D47" s="68" t="s">
        <v>175</v>
      </c>
      <c r="E47" s="13" t="s">
        <v>1019</v>
      </c>
      <c r="F47" s="128" t="s">
        <v>1192</v>
      </c>
      <c r="G47" s="7" t="s">
        <v>1195</v>
      </c>
      <c r="H47" s="20" t="s">
        <v>1153</v>
      </c>
      <c r="I47" s="13" t="s">
        <v>460</v>
      </c>
      <c r="J47" s="93" t="s">
        <v>1196</v>
      </c>
      <c r="K47" s="109">
        <v>43430</v>
      </c>
      <c r="L47" s="8">
        <v>44253</v>
      </c>
      <c r="M47" s="4">
        <f t="shared" si="67"/>
        <v>85.000000017455704</v>
      </c>
      <c r="N47" s="68">
        <v>2</v>
      </c>
      <c r="O47" s="13" t="s">
        <v>1156</v>
      </c>
      <c r="P47" s="2" t="s">
        <v>1155</v>
      </c>
      <c r="Q47" s="84" t="s">
        <v>216</v>
      </c>
      <c r="R47" s="85" t="s">
        <v>589</v>
      </c>
      <c r="S47" s="157">
        <f t="shared" ref="S47" si="69">T47+U47</f>
        <v>2434734.11</v>
      </c>
      <c r="T47" s="29">
        <v>2434734.11</v>
      </c>
      <c r="U47" s="29">
        <v>0</v>
      </c>
      <c r="V47" s="26">
        <f t="shared" si="55"/>
        <v>372371.1</v>
      </c>
      <c r="W47" s="25">
        <v>372371.1</v>
      </c>
      <c r="X47" s="68">
        <v>0</v>
      </c>
      <c r="Y47" s="97">
        <f t="shared" ref="Y47" si="70">Z47+AA47</f>
        <v>57287.86</v>
      </c>
      <c r="Z47" s="158">
        <v>57287.86</v>
      </c>
      <c r="AA47" s="29">
        <v>0</v>
      </c>
      <c r="AB47" s="85">
        <v>0</v>
      </c>
      <c r="AC47" s="13">
        <v>0</v>
      </c>
      <c r="AD47" s="29">
        <v>0</v>
      </c>
      <c r="AE47" s="25">
        <f t="shared" si="68"/>
        <v>2864393.07</v>
      </c>
      <c r="AF47" s="68"/>
      <c r="AG47" s="25">
        <f t="shared" si="57"/>
        <v>2864393.07</v>
      </c>
      <c r="AH47" s="68" t="s">
        <v>628</v>
      </c>
      <c r="AI47" s="32"/>
      <c r="AJ47" s="78">
        <v>0</v>
      </c>
      <c r="AK47" s="40">
        <v>0</v>
      </c>
    </row>
    <row r="48" spans="1:37" ht="283.5" x14ac:dyDescent="0.25">
      <c r="A48" s="5">
        <v>42</v>
      </c>
      <c r="B48" s="68">
        <v>118879</v>
      </c>
      <c r="C48" s="13">
        <v>452</v>
      </c>
      <c r="D48" s="2" t="s">
        <v>742</v>
      </c>
      <c r="E48" s="7" t="s">
        <v>749</v>
      </c>
      <c r="F48" s="128" t="s">
        <v>654</v>
      </c>
      <c r="G48" s="7" t="s">
        <v>851</v>
      </c>
      <c r="H48" s="13" t="s">
        <v>852</v>
      </c>
      <c r="I48" s="13" t="s">
        <v>187</v>
      </c>
      <c r="J48" s="7" t="s">
        <v>853</v>
      </c>
      <c r="K48" s="105">
        <v>43293</v>
      </c>
      <c r="L48" s="8">
        <v>43616</v>
      </c>
      <c r="M48" s="4">
        <f t="shared" si="67"/>
        <v>85.000000000000014</v>
      </c>
      <c r="N48" s="13">
        <v>3</v>
      </c>
      <c r="O48" s="13" t="s">
        <v>466</v>
      </c>
      <c r="P48" s="13" t="s">
        <v>466</v>
      </c>
      <c r="Q48" s="13" t="s">
        <v>216</v>
      </c>
      <c r="R48" s="2" t="s">
        <v>36</v>
      </c>
      <c r="S48" s="40">
        <v>338205.65</v>
      </c>
      <c r="T48" s="40">
        <v>338205.65</v>
      </c>
      <c r="U48" s="29">
        <v>0</v>
      </c>
      <c r="V48" s="26">
        <v>51725.57</v>
      </c>
      <c r="W48" s="40">
        <v>51725.57</v>
      </c>
      <c r="X48" s="29">
        <v>0</v>
      </c>
      <c r="Y48" s="75">
        <v>7957.78</v>
      </c>
      <c r="Z48" s="40">
        <v>7957.78</v>
      </c>
      <c r="AA48" s="40">
        <v>0</v>
      </c>
      <c r="AB48" s="25">
        <v>0</v>
      </c>
      <c r="AC48" s="29">
        <v>0</v>
      </c>
      <c r="AD48" s="29">
        <v>0</v>
      </c>
      <c r="AE48" s="29">
        <v>397889</v>
      </c>
      <c r="AF48" s="30">
        <v>0</v>
      </c>
      <c r="AG48" s="29">
        <v>397889</v>
      </c>
      <c r="AH48" s="28" t="s">
        <v>628</v>
      </c>
      <c r="AI48" s="92" t="s">
        <v>187</v>
      </c>
      <c r="AJ48" s="31">
        <v>67994.92</v>
      </c>
      <c r="AK48" s="31">
        <v>10399.209999999999</v>
      </c>
    </row>
    <row r="49" spans="1:37" ht="173.25" x14ac:dyDescent="0.25">
      <c r="A49" s="5">
        <v>43</v>
      </c>
      <c r="B49" s="82">
        <v>118774</v>
      </c>
      <c r="C49" s="127">
        <v>442</v>
      </c>
      <c r="D49" s="113" t="s">
        <v>644</v>
      </c>
      <c r="E49" s="7" t="s">
        <v>749</v>
      </c>
      <c r="F49" s="128" t="s">
        <v>654</v>
      </c>
      <c r="G49" s="7" t="s">
        <v>1029</v>
      </c>
      <c r="H49" s="13" t="s">
        <v>1030</v>
      </c>
      <c r="I49" s="113"/>
      <c r="J49" s="7" t="s">
        <v>1134</v>
      </c>
      <c r="K49" s="105">
        <v>43341</v>
      </c>
      <c r="L49" s="8">
        <v>43798</v>
      </c>
      <c r="M49" s="4">
        <v>85</v>
      </c>
      <c r="N49" s="113">
        <v>3</v>
      </c>
      <c r="O49" s="13" t="s">
        <v>466</v>
      </c>
      <c r="P49" s="13" t="s">
        <v>466</v>
      </c>
      <c r="Q49" s="13" t="s">
        <v>216</v>
      </c>
      <c r="R49" s="2" t="s">
        <v>36</v>
      </c>
      <c r="S49" s="29">
        <f>T49+U49</f>
        <v>220497.36</v>
      </c>
      <c r="T49" s="29">
        <v>220497.36</v>
      </c>
      <c r="U49" s="29">
        <v>0</v>
      </c>
      <c r="V49" s="26">
        <v>33723.14</v>
      </c>
      <c r="W49" s="159">
        <v>33723.14</v>
      </c>
      <c r="X49" s="29">
        <v>0</v>
      </c>
      <c r="Y49" s="29">
        <v>5188.17</v>
      </c>
      <c r="Z49" s="29">
        <v>5188.17</v>
      </c>
      <c r="AA49" s="40">
        <v>0</v>
      </c>
      <c r="AB49" s="25">
        <f t="shared" si="56"/>
        <v>0</v>
      </c>
      <c r="AC49" s="29">
        <v>0</v>
      </c>
      <c r="AD49" s="29">
        <v>0</v>
      </c>
      <c r="AE49" s="25">
        <f t="shared" ref="AE49:AE50" si="71">S49+V49+Y49+AB49</f>
        <v>259408.67</v>
      </c>
      <c r="AF49" s="32"/>
      <c r="AG49" s="25">
        <f t="shared" si="57"/>
        <v>259408.67</v>
      </c>
      <c r="AH49" s="28" t="s">
        <v>628</v>
      </c>
      <c r="AI49" s="92" t="s">
        <v>187</v>
      </c>
      <c r="AJ49" s="31">
        <v>0</v>
      </c>
      <c r="AK49" s="31">
        <v>0</v>
      </c>
    </row>
    <row r="50" spans="1:37" ht="112.5" customHeight="1" x14ac:dyDescent="0.25">
      <c r="A50" s="2">
        <v>44</v>
      </c>
      <c r="B50" s="82">
        <v>119901</v>
      </c>
      <c r="C50" s="127">
        <v>486</v>
      </c>
      <c r="D50" s="113" t="s">
        <v>168</v>
      </c>
      <c r="E50" s="113" t="s">
        <v>1094</v>
      </c>
      <c r="F50" s="118" t="s">
        <v>585</v>
      </c>
      <c r="G50" s="118" t="s">
        <v>1166</v>
      </c>
      <c r="H50" s="13" t="s">
        <v>852</v>
      </c>
      <c r="I50" s="113" t="s">
        <v>460</v>
      </c>
      <c r="J50" s="93" t="s">
        <v>1167</v>
      </c>
      <c r="K50" s="8">
        <v>43377</v>
      </c>
      <c r="L50" s="8">
        <v>43864</v>
      </c>
      <c r="M50" s="4">
        <f t="shared" si="67"/>
        <v>85.000004041383775</v>
      </c>
      <c r="N50" s="113">
        <v>3</v>
      </c>
      <c r="O50" s="113" t="s">
        <v>466</v>
      </c>
      <c r="P50" s="113" t="s">
        <v>1168</v>
      </c>
      <c r="Q50" s="113" t="s">
        <v>216</v>
      </c>
      <c r="R50" s="113" t="s">
        <v>589</v>
      </c>
      <c r="S50" s="29">
        <f>T50+U50</f>
        <v>420648.02</v>
      </c>
      <c r="T50" s="29">
        <v>420648.02</v>
      </c>
      <c r="U50" s="34">
        <v>0</v>
      </c>
      <c r="V50" s="26">
        <f>W50+X50</f>
        <v>64334.38</v>
      </c>
      <c r="W50" s="160">
        <v>64334.38</v>
      </c>
      <c r="X50" s="34">
        <v>0</v>
      </c>
      <c r="Y50" s="39">
        <f>Z49:Z50+AA50</f>
        <v>9897.6</v>
      </c>
      <c r="Z50" s="39">
        <v>9897.6</v>
      </c>
      <c r="AA50" s="39">
        <v>0</v>
      </c>
      <c r="AB50" s="25">
        <f t="shared" si="56"/>
        <v>0</v>
      </c>
      <c r="AC50" s="34">
        <v>0</v>
      </c>
      <c r="AD50" s="34">
        <v>0</v>
      </c>
      <c r="AE50" s="25">
        <f t="shared" si="71"/>
        <v>494880</v>
      </c>
      <c r="AF50" s="32"/>
      <c r="AG50" s="25">
        <f t="shared" si="57"/>
        <v>494880</v>
      </c>
      <c r="AH50" s="28"/>
      <c r="AI50" s="32"/>
      <c r="AJ50" s="98">
        <v>0</v>
      </c>
      <c r="AK50" s="39">
        <v>0</v>
      </c>
    </row>
    <row r="51" spans="1:37" ht="195" x14ac:dyDescent="0.25">
      <c r="A51" s="5">
        <v>45</v>
      </c>
      <c r="B51" s="82">
        <v>120791</v>
      </c>
      <c r="C51" s="127">
        <v>88</v>
      </c>
      <c r="D51" s="2" t="s">
        <v>178</v>
      </c>
      <c r="E51" s="7" t="s">
        <v>1019</v>
      </c>
      <c r="F51" s="128" t="s">
        <v>366</v>
      </c>
      <c r="G51" s="156" t="s">
        <v>371</v>
      </c>
      <c r="H51" s="6" t="s">
        <v>372</v>
      </c>
      <c r="I51" s="161" t="s">
        <v>373</v>
      </c>
      <c r="J51" s="52" t="s">
        <v>374</v>
      </c>
      <c r="K51" s="105">
        <v>43180</v>
      </c>
      <c r="L51" s="8">
        <v>43667</v>
      </c>
      <c r="M51" s="4">
        <f t="shared" ref="M51" si="72">S51/AE51*100</f>
        <v>84.174275146898083</v>
      </c>
      <c r="N51" s="2">
        <v>5</v>
      </c>
      <c r="O51" s="2" t="s">
        <v>375</v>
      </c>
      <c r="P51" s="2" t="s">
        <v>376</v>
      </c>
      <c r="Q51" s="23" t="s">
        <v>216</v>
      </c>
      <c r="R51" s="2" t="s">
        <v>36</v>
      </c>
      <c r="S51" s="26">
        <f t="shared" ref="S51" si="73">T51+U51</f>
        <v>316573.06</v>
      </c>
      <c r="T51" s="25">
        <v>316573.06</v>
      </c>
      <c r="U51" s="25">
        <v>0</v>
      </c>
      <c r="V51" s="26">
        <f t="shared" si="55"/>
        <v>51997.5</v>
      </c>
      <c r="W51" s="25">
        <v>51997.5</v>
      </c>
      <c r="X51" s="25">
        <v>0</v>
      </c>
      <c r="Y51" s="26">
        <f>Z51+AA51</f>
        <v>7521.85</v>
      </c>
      <c r="Z51" s="25">
        <v>7521.85</v>
      </c>
      <c r="AA51" s="25">
        <v>0</v>
      </c>
      <c r="AB51" s="25">
        <f t="shared" si="56"/>
        <v>0</v>
      </c>
      <c r="AC51" s="25"/>
      <c r="AD51" s="25"/>
      <c r="AE51" s="25">
        <f>S51+V51+Y51+AB51</f>
        <v>376092.41</v>
      </c>
      <c r="AF51" s="25">
        <v>0</v>
      </c>
      <c r="AG51" s="25">
        <f t="shared" si="57"/>
        <v>376092.41</v>
      </c>
      <c r="AH51" s="28" t="s">
        <v>628</v>
      </c>
      <c r="AI51" s="73" t="s">
        <v>187</v>
      </c>
      <c r="AJ51" s="40">
        <v>82700.83</v>
      </c>
      <c r="AK51" s="29">
        <f>10873.44+2461.12</f>
        <v>13334.560000000001</v>
      </c>
    </row>
    <row r="52" spans="1:37" ht="220.5" x14ac:dyDescent="0.25">
      <c r="A52" s="5">
        <v>46</v>
      </c>
      <c r="B52" s="68">
        <v>120583</v>
      </c>
      <c r="C52" s="127">
        <v>77</v>
      </c>
      <c r="D52" s="2" t="s">
        <v>175</v>
      </c>
      <c r="E52" s="7" t="s">
        <v>1019</v>
      </c>
      <c r="F52" s="128" t="s">
        <v>366</v>
      </c>
      <c r="G52" s="6" t="s">
        <v>218</v>
      </c>
      <c r="H52" s="6" t="s">
        <v>221</v>
      </c>
      <c r="I52" s="2" t="s">
        <v>187</v>
      </c>
      <c r="J52" s="3" t="s">
        <v>224</v>
      </c>
      <c r="K52" s="105">
        <v>43126</v>
      </c>
      <c r="L52" s="8">
        <v>43369</v>
      </c>
      <c r="M52" s="4">
        <f t="shared" ref="M52:M55" si="74">S52/AE52*100</f>
        <v>84.999999763641128</v>
      </c>
      <c r="N52" s="2">
        <v>6</v>
      </c>
      <c r="O52" s="2" t="s">
        <v>226</v>
      </c>
      <c r="P52" s="2" t="s">
        <v>227</v>
      </c>
      <c r="Q52" s="18" t="s">
        <v>216</v>
      </c>
      <c r="R52" s="2" t="s">
        <v>36</v>
      </c>
      <c r="S52" s="26">
        <f t="shared" ref="S52:S55" si="75">T52+U52</f>
        <v>359622.64</v>
      </c>
      <c r="T52" s="25">
        <v>359622.64</v>
      </c>
      <c r="U52" s="25">
        <v>0</v>
      </c>
      <c r="V52" s="26">
        <f t="shared" si="55"/>
        <v>55001.11</v>
      </c>
      <c r="W52" s="25">
        <v>55001.11</v>
      </c>
      <c r="X52" s="25">
        <v>0</v>
      </c>
      <c r="Y52" s="26">
        <f t="shared" ref="Y52" si="76">Z52+AA52</f>
        <v>8461.7099999999991</v>
      </c>
      <c r="Z52" s="25">
        <v>8461.7099999999991</v>
      </c>
      <c r="AA52" s="25">
        <v>0</v>
      </c>
      <c r="AB52" s="25">
        <f t="shared" si="56"/>
        <v>0</v>
      </c>
      <c r="AC52" s="25"/>
      <c r="AD52" s="25"/>
      <c r="AE52" s="25">
        <f>S52+V52+Y52+AB52</f>
        <v>423085.46</v>
      </c>
      <c r="AF52" s="25">
        <v>0</v>
      </c>
      <c r="AG52" s="25">
        <f t="shared" si="57"/>
        <v>423085.46</v>
      </c>
      <c r="AH52" s="28" t="s">
        <v>1126</v>
      </c>
      <c r="AI52" s="73" t="s">
        <v>187</v>
      </c>
      <c r="AJ52" s="40">
        <f>41688.25+258393</f>
        <v>300081.25</v>
      </c>
      <c r="AK52" s="35">
        <f>6375.85+39518.93</f>
        <v>45894.78</v>
      </c>
    </row>
    <row r="53" spans="1:37" ht="141.75" x14ac:dyDescent="0.25">
      <c r="A53" s="2">
        <v>47</v>
      </c>
      <c r="B53" s="68">
        <v>110080</v>
      </c>
      <c r="C53" s="127">
        <v>118</v>
      </c>
      <c r="D53" s="2" t="s">
        <v>174</v>
      </c>
      <c r="E53" s="7" t="s">
        <v>1019</v>
      </c>
      <c r="F53" s="128" t="s">
        <v>366</v>
      </c>
      <c r="G53" s="6" t="s">
        <v>340</v>
      </c>
      <c r="H53" s="6" t="s">
        <v>341</v>
      </c>
      <c r="I53" s="13" t="s">
        <v>187</v>
      </c>
      <c r="J53" s="11" t="s">
        <v>342</v>
      </c>
      <c r="K53" s="105">
        <v>43171</v>
      </c>
      <c r="L53" s="8">
        <v>43658</v>
      </c>
      <c r="M53" s="4">
        <f t="shared" si="74"/>
        <v>84.9999996799977</v>
      </c>
      <c r="N53" s="2">
        <v>6</v>
      </c>
      <c r="O53" s="2" t="s">
        <v>226</v>
      </c>
      <c r="P53" s="2" t="s">
        <v>343</v>
      </c>
      <c r="Q53" s="23" t="s">
        <v>216</v>
      </c>
      <c r="R53" s="2" t="s">
        <v>36</v>
      </c>
      <c r="S53" s="26">
        <f t="shared" si="75"/>
        <v>531246.18999999994</v>
      </c>
      <c r="T53" s="25">
        <v>531246.18999999994</v>
      </c>
      <c r="U53" s="25">
        <v>0</v>
      </c>
      <c r="V53" s="26">
        <f t="shared" si="55"/>
        <v>81249.41</v>
      </c>
      <c r="W53" s="25">
        <v>81249.41</v>
      </c>
      <c r="X53" s="25">
        <v>0</v>
      </c>
      <c r="Y53" s="26">
        <v>12499.92</v>
      </c>
      <c r="Z53" s="25">
        <v>12499.92</v>
      </c>
      <c r="AA53" s="25">
        <v>0</v>
      </c>
      <c r="AB53" s="25">
        <f t="shared" si="56"/>
        <v>0</v>
      </c>
      <c r="AC53" s="25"/>
      <c r="AD53" s="25"/>
      <c r="AE53" s="25">
        <f t="shared" ref="AE53:AE55" si="77">S53+V53+Y53+AB53</f>
        <v>624995.52</v>
      </c>
      <c r="AF53" s="25">
        <v>0</v>
      </c>
      <c r="AG53" s="25">
        <f t="shared" si="57"/>
        <v>624995.52</v>
      </c>
      <c r="AH53" s="28" t="s">
        <v>628</v>
      </c>
      <c r="AI53" s="73" t="s">
        <v>187</v>
      </c>
      <c r="AJ53" s="40">
        <f>116443.03+69871.41</f>
        <v>186314.44</v>
      </c>
      <c r="AK53" s="29">
        <f>17808.93+10686.22</f>
        <v>28495.15</v>
      </c>
    </row>
    <row r="54" spans="1:37" ht="236.25" x14ac:dyDescent="0.25">
      <c r="A54" s="5">
        <v>48</v>
      </c>
      <c r="B54" s="68">
        <v>120588</v>
      </c>
      <c r="C54" s="13">
        <v>104</v>
      </c>
      <c r="D54" s="2" t="s">
        <v>175</v>
      </c>
      <c r="E54" s="7" t="s">
        <v>1019</v>
      </c>
      <c r="F54" s="128" t="s">
        <v>366</v>
      </c>
      <c r="G54" s="162" t="s">
        <v>423</v>
      </c>
      <c r="H54" s="20" t="s">
        <v>422</v>
      </c>
      <c r="I54" s="2" t="s">
        <v>187</v>
      </c>
      <c r="J54" s="11" t="s">
        <v>424</v>
      </c>
      <c r="K54" s="105">
        <v>43201</v>
      </c>
      <c r="L54" s="8">
        <v>43566</v>
      </c>
      <c r="M54" s="4">
        <f t="shared" si="74"/>
        <v>85.000000000000014</v>
      </c>
      <c r="N54" s="2">
        <v>1</v>
      </c>
      <c r="O54" s="2" t="s">
        <v>226</v>
      </c>
      <c r="P54" s="2" t="s">
        <v>343</v>
      </c>
      <c r="Q54" s="18" t="s">
        <v>216</v>
      </c>
      <c r="R54" s="2" t="s">
        <v>36</v>
      </c>
      <c r="S54" s="26">
        <f t="shared" si="75"/>
        <v>354701.26</v>
      </c>
      <c r="T54" s="25">
        <v>354701.26</v>
      </c>
      <c r="U54" s="25">
        <v>0</v>
      </c>
      <c r="V54" s="26">
        <f t="shared" si="55"/>
        <v>54248.43</v>
      </c>
      <c r="W54" s="25">
        <v>54248.43</v>
      </c>
      <c r="X54" s="25">
        <v>0</v>
      </c>
      <c r="Y54" s="26">
        <f>Z54+AA54</f>
        <v>8345.91</v>
      </c>
      <c r="Z54" s="25">
        <v>8345.91</v>
      </c>
      <c r="AA54" s="25">
        <v>0</v>
      </c>
      <c r="AB54" s="25">
        <f t="shared" si="56"/>
        <v>0</v>
      </c>
      <c r="AC54" s="25">
        <v>0</v>
      </c>
      <c r="AD54" s="25">
        <v>0</v>
      </c>
      <c r="AE54" s="25">
        <f t="shared" si="77"/>
        <v>417295.6</v>
      </c>
      <c r="AF54" s="25">
        <v>0</v>
      </c>
      <c r="AG54" s="25">
        <f t="shared" si="57"/>
        <v>417295.6</v>
      </c>
      <c r="AH54" s="28" t="s">
        <v>628</v>
      </c>
      <c r="AI54" s="73" t="s">
        <v>187</v>
      </c>
      <c r="AJ54" s="40">
        <v>4830.9799999999996</v>
      </c>
      <c r="AK54" s="29">
        <v>738.85</v>
      </c>
    </row>
    <row r="55" spans="1:37" ht="157.5" x14ac:dyDescent="0.25">
      <c r="A55" s="5">
        <v>49</v>
      </c>
      <c r="B55" s="68">
        <v>126485</v>
      </c>
      <c r="C55" s="127">
        <v>546</v>
      </c>
      <c r="D55" s="2" t="s">
        <v>178</v>
      </c>
      <c r="E55" s="7" t="s">
        <v>1019</v>
      </c>
      <c r="F55" s="128" t="s">
        <v>1192</v>
      </c>
      <c r="G55" s="162" t="s">
        <v>1275</v>
      </c>
      <c r="H55" s="20" t="s">
        <v>1273</v>
      </c>
      <c r="I55" s="2" t="s">
        <v>187</v>
      </c>
      <c r="J55" s="11" t="s">
        <v>1274</v>
      </c>
      <c r="K55" s="105">
        <v>43455</v>
      </c>
      <c r="L55" s="8">
        <v>44186</v>
      </c>
      <c r="M55" s="4">
        <f t="shared" si="74"/>
        <v>85</v>
      </c>
      <c r="N55" s="2">
        <v>2</v>
      </c>
      <c r="O55" s="2" t="s">
        <v>226</v>
      </c>
      <c r="P55" s="2" t="s">
        <v>227</v>
      </c>
      <c r="Q55" s="18" t="s">
        <v>216</v>
      </c>
      <c r="R55" s="2" t="s">
        <v>36</v>
      </c>
      <c r="S55" s="26">
        <f t="shared" si="75"/>
        <v>3257796.87</v>
      </c>
      <c r="T55" s="25">
        <v>3257796.87</v>
      </c>
      <c r="U55" s="25">
        <v>0</v>
      </c>
      <c r="V55" s="26">
        <f t="shared" si="55"/>
        <v>498251.29</v>
      </c>
      <c r="W55" s="25">
        <v>498251.29</v>
      </c>
      <c r="X55" s="25">
        <v>0</v>
      </c>
      <c r="Y55" s="26">
        <f t="shared" ref="Y55" si="78">Z55+AA55</f>
        <v>76654.039999999994</v>
      </c>
      <c r="Z55" s="25">
        <v>76654.039999999994</v>
      </c>
      <c r="AA55" s="25">
        <v>0</v>
      </c>
      <c r="AB55" s="25">
        <f t="shared" si="56"/>
        <v>0</v>
      </c>
      <c r="AC55" s="25">
        <v>0</v>
      </c>
      <c r="AD55" s="25">
        <v>0</v>
      </c>
      <c r="AE55" s="25">
        <f t="shared" si="77"/>
        <v>3832702.2</v>
      </c>
      <c r="AF55" s="25"/>
      <c r="AG55" s="25">
        <f t="shared" si="57"/>
        <v>3832702.2</v>
      </c>
      <c r="AH55" s="28" t="s">
        <v>628</v>
      </c>
      <c r="AI55" s="73" t="s">
        <v>187</v>
      </c>
      <c r="AJ55" s="31"/>
      <c r="AK55" s="29"/>
    </row>
    <row r="56" spans="1:37" ht="141.75" x14ac:dyDescent="0.25">
      <c r="A56" s="2">
        <v>50</v>
      </c>
      <c r="B56" s="2">
        <v>120642</v>
      </c>
      <c r="C56" s="13">
        <v>84</v>
      </c>
      <c r="D56" s="2" t="s">
        <v>177</v>
      </c>
      <c r="E56" s="7" t="s">
        <v>1019</v>
      </c>
      <c r="F56" s="128" t="s">
        <v>366</v>
      </c>
      <c r="G56" s="156" t="s">
        <v>367</v>
      </c>
      <c r="H56" s="6" t="s">
        <v>368</v>
      </c>
      <c r="I56" s="2" t="s">
        <v>187</v>
      </c>
      <c r="J56" s="52" t="s">
        <v>556</v>
      </c>
      <c r="K56" s="105">
        <v>43175</v>
      </c>
      <c r="L56" s="8">
        <v>43662</v>
      </c>
      <c r="M56" s="4">
        <f t="shared" ref="M56:M57" si="79">S56/AE56*100</f>
        <v>84.999998716744599</v>
      </c>
      <c r="N56" s="2">
        <v>2</v>
      </c>
      <c r="O56" s="2" t="s">
        <v>369</v>
      </c>
      <c r="P56" s="2" t="s">
        <v>370</v>
      </c>
      <c r="Q56" s="23" t="s">
        <v>216</v>
      </c>
      <c r="R56" s="2" t="s">
        <v>36</v>
      </c>
      <c r="S56" s="26">
        <f>T56+U56</f>
        <v>264951.15000000002</v>
      </c>
      <c r="T56" s="25">
        <v>264951.15000000002</v>
      </c>
      <c r="U56" s="25">
        <v>0</v>
      </c>
      <c r="V56" s="26">
        <f t="shared" si="55"/>
        <v>40521.949999999997</v>
      </c>
      <c r="W56" s="25">
        <v>40521.949999999997</v>
      </c>
      <c r="X56" s="25">
        <v>0</v>
      </c>
      <c r="Y56" s="26">
        <f>Z56+AA56</f>
        <v>6234.14</v>
      </c>
      <c r="Z56" s="25">
        <v>6234.14</v>
      </c>
      <c r="AA56" s="25">
        <v>0</v>
      </c>
      <c r="AB56" s="25">
        <f t="shared" si="56"/>
        <v>0</v>
      </c>
      <c r="AC56" s="25">
        <v>0</v>
      </c>
      <c r="AD56" s="25">
        <v>0</v>
      </c>
      <c r="AE56" s="25">
        <f>S56+V56+Y56+AB56</f>
        <v>311707.24000000005</v>
      </c>
      <c r="AF56" s="25">
        <v>0</v>
      </c>
      <c r="AG56" s="25">
        <f t="shared" si="57"/>
        <v>311707.24000000005</v>
      </c>
      <c r="AH56" s="28" t="s">
        <v>628</v>
      </c>
      <c r="AI56" s="73" t="s">
        <v>187</v>
      </c>
      <c r="AJ56" s="40">
        <v>0</v>
      </c>
      <c r="AK56" s="29">
        <v>0</v>
      </c>
    </row>
    <row r="57" spans="1:37" ht="141.75" x14ac:dyDescent="0.25">
      <c r="A57" s="5">
        <v>51</v>
      </c>
      <c r="B57" s="68">
        <v>116521</v>
      </c>
      <c r="C57" s="13">
        <v>405</v>
      </c>
      <c r="D57" s="2" t="s">
        <v>163</v>
      </c>
      <c r="E57" s="7" t="s">
        <v>749</v>
      </c>
      <c r="F57" s="6" t="s">
        <v>654</v>
      </c>
      <c r="G57" s="6" t="s">
        <v>859</v>
      </c>
      <c r="H57" s="6" t="s">
        <v>697</v>
      </c>
      <c r="I57" s="2" t="s">
        <v>187</v>
      </c>
      <c r="J57" s="6" t="s">
        <v>860</v>
      </c>
      <c r="K57" s="105">
        <v>43304</v>
      </c>
      <c r="L57" s="8">
        <v>43792</v>
      </c>
      <c r="M57" s="4">
        <f t="shared" si="79"/>
        <v>85.000001706742694</v>
      </c>
      <c r="N57" s="2">
        <v>2</v>
      </c>
      <c r="O57" s="2" t="s">
        <v>369</v>
      </c>
      <c r="P57" s="2" t="s">
        <v>369</v>
      </c>
      <c r="Q57" s="2" t="s">
        <v>216</v>
      </c>
      <c r="R57" s="2" t="s">
        <v>36</v>
      </c>
      <c r="S57" s="26">
        <f t="shared" ref="S57" si="80">T57+U57</f>
        <v>249012.35</v>
      </c>
      <c r="T57" s="29">
        <v>249012.35</v>
      </c>
      <c r="U57" s="29">
        <v>0</v>
      </c>
      <c r="V57" s="26">
        <f t="shared" si="55"/>
        <v>38084.239999999998</v>
      </c>
      <c r="W57" s="29">
        <v>38084.239999999998</v>
      </c>
      <c r="X57" s="29">
        <v>0</v>
      </c>
      <c r="Y57" s="29">
        <f>Z57+AA57</f>
        <v>5859.11</v>
      </c>
      <c r="Z57" s="29">
        <v>5859.11</v>
      </c>
      <c r="AA57" s="29">
        <v>0</v>
      </c>
      <c r="AB57" s="25">
        <f t="shared" si="56"/>
        <v>0</v>
      </c>
      <c r="AC57" s="29">
        <v>0</v>
      </c>
      <c r="AD57" s="29">
        <v>0</v>
      </c>
      <c r="AE57" s="25">
        <f t="shared" ref="AE57" si="81">S57+V57+Y57+AB57</f>
        <v>292955.7</v>
      </c>
      <c r="AF57" s="30">
        <v>0</v>
      </c>
      <c r="AG57" s="25">
        <f t="shared" si="57"/>
        <v>292955.7</v>
      </c>
      <c r="AH57" s="28" t="s">
        <v>628</v>
      </c>
      <c r="AI57" s="30"/>
      <c r="AJ57" s="31">
        <v>32343.8</v>
      </c>
      <c r="AK57" s="31">
        <v>4946.7</v>
      </c>
    </row>
    <row r="58" spans="1:37" ht="189" x14ac:dyDescent="0.25">
      <c r="A58" s="5">
        <v>52</v>
      </c>
      <c r="B58" s="68">
        <v>126409</v>
      </c>
      <c r="C58" s="13">
        <v>551</v>
      </c>
      <c r="D58" s="2" t="s">
        <v>175</v>
      </c>
      <c r="E58" s="7" t="s">
        <v>1019</v>
      </c>
      <c r="F58" s="6" t="s">
        <v>1192</v>
      </c>
      <c r="G58" s="6" t="s">
        <v>1221</v>
      </c>
      <c r="H58" s="6" t="s">
        <v>697</v>
      </c>
      <c r="I58" s="2" t="s">
        <v>187</v>
      </c>
      <c r="J58" s="6" t="s">
        <v>1222</v>
      </c>
      <c r="K58" s="105">
        <v>43439</v>
      </c>
      <c r="L58" s="8">
        <v>44321</v>
      </c>
      <c r="M58" s="4">
        <f>S58/AE58*100</f>
        <v>85.000000331630361</v>
      </c>
      <c r="N58" s="2">
        <v>2</v>
      </c>
      <c r="O58" s="2" t="s">
        <v>369</v>
      </c>
      <c r="P58" s="2" t="s">
        <v>369</v>
      </c>
      <c r="Q58" s="2" t="s">
        <v>216</v>
      </c>
      <c r="R58" s="2" t="s">
        <v>36</v>
      </c>
      <c r="S58" s="26">
        <f>T58+U58</f>
        <v>3075713.52</v>
      </c>
      <c r="T58" s="29">
        <v>3075713.52</v>
      </c>
      <c r="U58" s="29">
        <v>0</v>
      </c>
      <c r="V58" s="26">
        <f>W58+X58</f>
        <v>470403.23</v>
      </c>
      <c r="W58" s="29">
        <v>470403.23</v>
      </c>
      <c r="X58" s="29">
        <v>0</v>
      </c>
      <c r="Y58" s="29">
        <f>Z58+AA58</f>
        <v>72369.73000000001</v>
      </c>
      <c r="Z58" s="29">
        <v>72369.73000000001</v>
      </c>
      <c r="AA58" s="29">
        <v>0</v>
      </c>
      <c r="AB58" s="25">
        <f>AC58+AD58</f>
        <v>0</v>
      </c>
      <c r="AC58" s="29">
        <v>0</v>
      </c>
      <c r="AD58" s="29">
        <v>0</v>
      </c>
      <c r="AE58" s="25">
        <f>S58+V58+Y58+AB58</f>
        <v>3618486.48</v>
      </c>
      <c r="AF58" s="30">
        <v>0</v>
      </c>
      <c r="AG58" s="25">
        <f>AE58+AF58</f>
        <v>3618486.48</v>
      </c>
      <c r="AH58" s="28" t="s">
        <v>628</v>
      </c>
      <c r="AI58" s="30"/>
      <c r="AJ58" s="31">
        <v>0</v>
      </c>
      <c r="AK58" s="31">
        <v>0</v>
      </c>
    </row>
    <row r="59" spans="1:37" s="140" customFormat="1" ht="204.75" x14ac:dyDescent="0.25">
      <c r="A59" s="2">
        <v>53</v>
      </c>
      <c r="B59" s="68">
        <v>120631</v>
      </c>
      <c r="C59" s="127">
        <v>81</v>
      </c>
      <c r="D59" s="7" t="s">
        <v>177</v>
      </c>
      <c r="E59" s="7" t="s">
        <v>1019</v>
      </c>
      <c r="F59" s="128" t="s">
        <v>366</v>
      </c>
      <c r="G59" s="137" t="s">
        <v>261</v>
      </c>
      <c r="H59" s="137" t="s">
        <v>262</v>
      </c>
      <c r="I59" s="13" t="s">
        <v>187</v>
      </c>
      <c r="J59" s="7" t="s">
        <v>263</v>
      </c>
      <c r="K59" s="105">
        <v>43129</v>
      </c>
      <c r="L59" s="8">
        <v>43614</v>
      </c>
      <c r="M59" s="4">
        <f t="shared" ref="M59:M60" si="82">S59/AE59*100</f>
        <v>84.999999195969949</v>
      </c>
      <c r="N59" s="13">
        <v>3</v>
      </c>
      <c r="O59" s="13" t="s">
        <v>264</v>
      </c>
      <c r="P59" s="13" t="s">
        <v>276</v>
      </c>
      <c r="Q59" s="23" t="s">
        <v>216</v>
      </c>
      <c r="R59" s="13" t="s">
        <v>36</v>
      </c>
      <c r="S59" s="25">
        <f t="shared" ref="S59:S60" si="83">T59+U59</f>
        <v>528587.19999999995</v>
      </c>
      <c r="T59" s="138">
        <v>528587.19999999995</v>
      </c>
      <c r="U59" s="29">
        <v>0</v>
      </c>
      <c r="V59" s="26">
        <f t="shared" si="55"/>
        <v>80842.75</v>
      </c>
      <c r="W59" s="138">
        <v>80842.75</v>
      </c>
      <c r="X59" s="29">
        <v>0</v>
      </c>
      <c r="Y59" s="25">
        <f t="shared" ref="Y59:Y60" si="84">Z59+AA59</f>
        <v>12437.35</v>
      </c>
      <c r="Z59" s="138">
        <v>12437.35</v>
      </c>
      <c r="AA59" s="27">
        <v>0</v>
      </c>
      <c r="AB59" s="25">
        <f t="shared" si="56"/>
        <v>0</v>
      </c>
      <c r="AC59" s="27"/>
      <c r="AD59" s="27"/>
      <c r="AE59" s="25">
        <f>S59+V59+Y59+AB59</f>
        <v>621867.29999999993</v>
      </c>
      <c r="AF59" s="27">
        <v>0</v>
      </c>
      <c r="AG59" s="25">
        <f t="shared" si="57"/>
        <v>621867.29999999993</v>
      </c>
      <c r="AH59" s="28" t="s">
        <v>628</v>
      </c>
      <c r="AI59" s="38" t="s">
        <v>187</v>
      </c>
      <c r="AJ59" s="40">
        <v>26400.15</v>
      </c>
      <c r="AK59" s="35">
        <v>4037.67</v>
      </c>
    </row>
    <row r="60" spans="1:37" ht="299.25" x14ac:dyDescent="0.25">
      <c r="A60" s="5">
        <v>54</v>
      </c>
      <c r="B60" s="68">
        <v>118772</v>
      </c>
      <c r="C60" s="68">
        <v>441</v>
      </c>
      <c r="D60" s="68" t="s">
        <v>742</v>
      </c>
      <c r="E60" s="7" t="s">
        <v>749</v>
      </c>
      <c r="F60" s="7" t="s">
        <v>654</v>
      </c>
      <c r="G60" s="137" t="s">
        <v>923</v>
      </c>
      <c r="H60" s="23" t="s">
        <v>922</v>
      </c>
      <c r="I60" s="13" t="s">
        <v>187</v>
      </c>
      <c r="J60" s="7" t="s">
        <v>924</v>
      </c>
      <c r="K60" s="105">
        <v>43313</v>
      </c>
      <c r="L60" s="8">
        <v>43677</v>
      </c>
      <c r="M60" s="4">
        <f t="shared" si="82"/>
        <v>85</v>
      </c>
      <c r="N60" s="113">
        <v>3</v>
      </c>
      <c r="O60" s="13" t="s">
        <v>264</v>
      </c>
      <c r="P60" s="113" t="s">
        <v>925</v>
      </c>
      <c r="Q60" s="23" t="s">
        <v>216</v>
      </c>
      <c r="R60" s="13" t="s">
        <v>36</v>
      </c>
      <c r="S60" s="25">
        <f t="shared" si="83"/>
        <v>232055.1</v>
      </c>
      <c r="T60" s="29">
        <v>232055.1</v>
      </c>
      <c r="U60" s="29">
        <v>0</v>
      </c>
      <c r="V60" s="26">
        <f t="shared" si="55"/>
        <v>35490.78</v>
      </c>
      <c r="W60" s="29">
        <v>35490.78</v>
      </c>
      <c r="X60" s="29">
        <v>0</v>
      </c>
      <c r="Y60" s="25">
        <f t="shared" si="84"/>
        <v>5460.12</v>
      </c>
      <c r="Z60" s="29">
        <v>5460.12</v>
      </c>
      <c r="AA60" s="29">
        <v>0</v>
      </c>
      <c r="AB60" s="25">
        <f t="shared" si="56"/>
        <v>0</v>
      </c>
      <c r="AC60" s="29">
        <v>0</v>
      </c>
      <c r="AD60" s="29">
        <v>0</v>
      </c>
      <c r="AE60" s="25">
        <f t="shared" ref="AE60" si="85">S60+V60+Y60+AB60</f>
        <v>273006</v>
      </c>
      <c r="AF60" s="32">
        <v>0</v>
      </c>
      <c r="AG60" s="25">
        <f t="shared" si="57"/>
        <v>273006</v>
      </c>
      <c r="AH60" s="28" t="s">
        <v>628</v>
      </c>
      <c r="AI60" s="38" t="s">
        <v>187</v>
      </c>
      <c r="AJ60" s="98">
        <v>27300.6</v>
      </c>
      <c r="AK60" s="39">
        <v>0</v>
      </c>
    </row>
    <row r="61" spans="1:37" s="164" customFormat="1" ht="173.25" x14ac:dyDescent="0.25">
      <c r="A61" s="5">
        <v>55</v>
      </c>
      <c r="B61" s="68">
        <v>120693</v>
      </c>
      <c r="C61" s="127">
        <v>114</v>
      </c>
      <c r="D61" s="13" t="s">
        <v>178</v>
      </c>
      <c r="E61" s="7" t="s">
        <v>1019</v>
      </c>
      <c r="F61" s="128" t="s">
        <v>366</v>
      </c>
      <c r="G61" s="143" t="s">
        <v>283</v>
      </c>
      <c r="H61" s="7" t="s">
        <v>284</v>
      </c>
      <c r="I61" s="13" t="s">
        <v>187</v>
      </c>
      <c r="J61" s="15" t="s">
        <v>285</v>
      </c>
      <c r="K61" s="105">
        <v>43145</v>
      </c>
      <c r="L61" s="8">
        <v>43630</v>
      </c>
      <c r="M61" s="16">
        <f t="shared" ref="M61" si="86">S61/AE61*100</f>
        <v>85.000000594539443</v>
      </c>
      <c r="N61" s="13">
        <v>4</v>
      </c>
      <c r="O61" s="13" t="s">
        <v>297</v>
      </c>
      <c r="P61" s="13" t="s">
        <v>286</v>
      </c>
      <c r="Q61" s="23" t="s">
        <v>216</v>
      </c>
      <c r="R61" s="13" t="s">
        <v>36</v>
      </c>
      <c r="S61" s="27">
        <f t="shared" ref="S61:S65" si="87">T61+U61</f>
        <v>357419.52000000002</v>
      </c>
      <c r="T61" s="25">
        <v>357419.52000000002</v>
      </c>
      <c r="U61" s="29">
        <v>0</v>
      </c>
      <c r="V61" s="26">
        <f t="shared" si="55"/>
        <v>54664.160000000003</v>
      </c>
      <c r="W61" s="138">
        <v>54664.160000000003</v>
      </c>
      <c r="X61" s="29">
        <v>0</v>
      </c>
      <c r="Y61" s="26">
        <f t="shared" ref="Y61:Y65" si="88">Z61+AA61</f>
        <v>8409.8700000000008</v>
      </c>
      <c r="Z61" s="138">
        <v>8409.8700000000008</v>
      </c>
      <c r="AA61" s="163">
        <v>0</v>
      </c>
      <c r="AB61" s="25">
        <f t="shared" si="56"/>
        <v>0</v>
      </c>
      <c r="AC61" s="27"/>
      <c r="AD61" s="27"/>
      <c r="AE61" s="27">
        <f>S61+V61+Y61+AB61</f>
        <v>420493.55000000005</v>
      </c>
      <c r="AF61" s="27">
        <v>0</v>
      </c>
      <c r="AG61" s="25">
        <f t="shared" si="57"/>
        <v>420493.55000000005</v>
      </c>
      <c r="AH61" s="28" t="s">
        <v>628</v>
      </c>
      <c r="AI61" s="38" t="s">
        <v>187</v>
      </c>
      <c r="AJ61" s="40">
        <v>0</v>
      </c>
      <c r="AK61" s="29">
        <v>0</v>
      </c>
    </row>
    <row r="62" spans="1:37" ht="330.75" x14ac:dyDescent="0.25">
      <c r="A62" s="2">
        <v>56</v>
      </c>
      <c r="B62" s="113">
        <v>119288</v>
      </c>
      <c r="C62" s="127">
        <v>487</v>
      </c>
      <c r="D62" s="113" t="s">
        <v>178</v>
      </c>
      <c r="E62" s="13" t="s">
        <v>1094</v>
      </c>
      <c r="F62" s="13" t="s">
        <v>585</v>
      </c>
      <c r="G62" s="165" t="s">
        <v>688</v>
      </c>
      <c r="H62" s="7" t="s">
        <v>687</v>
      </c>
      <c r="I62" s="113" t="s">
        <v>187</v>
      </c>
      <c r="J62" s="118" t="s">
        <v>689</v>
      </c>
      <c r="K62" s="105">
        <v>43272</v>
      </c>
      <c r="L62" s="8">
        <v>43667</v>
      </c>
      <c r="M62" s="16">
        <f t="shared" ref="M62:M66" si="89">S62/AE62*100</f>
        <v>85</v>
      </c>
      <c r="N62" s="13">
        <v>4</v>
      </c>
      <c r="O62" s="13" t="s">
        <v>297</v>
      </c>
      <c r="P62" s="13" t="s">
        <v>459</v>
      </c>
      <c r="Q62" s="23" t="s">
        <v>216</v>
      </c>
      <c r="R62" s="13" t="s">
        <v>36</v>
      </c>
      <c r="S62" s="27">
        <f t="shared" si="87"/>
        <v>360400</v>
      </c>
      <c r="T62" s="29">
        <v>360400</v>
      </c>
      <c r="U62" s="29">
        <v>0</v>
      </c>
      <c r="V62" s="26">
        <f t="shared" si="55"/>
        <v>55120</v>
      </c>
      <c r="W62" s="25">
        <v>55120</v>
      </c>
      <c r="X62" s="68">
        <v>0</v>
      </c>
      <c r="Y62" s="26">
        <f t="shared" si="88"/>
        <v>8480</v>
      </c>
      <c r="Z62" s="18">
        <v>8480</v>
      </c>
      <c r="AA62" s="29">
        <v>0</v>
      </c>
      <c r="AB62" s="25">
        <f t="shared" si="56"/>
        <v>0</v>
      </c>
      <c r="AC62" s="18">
        <v>0</v>
      </c>
      <c r="AD62" s="18">
        <v>0</v>
      </c>
      <c r="AE62" s="27">
        <f t="shared" ref="AE62:AE65" si="90">S62+V62+Y62+AB62</f>
        <v>424000</v>
      </c>
      <c r="AF62" s="32"/>
      <c r="AG62" s="25">
        <f t="shared" si="57"/>
        <v>424000</v>
      </c>
      <c r="AH62" s="28" t="s">
        <v>628</v>
      </c>
      <c r="AI62" s="38" t="s">
        <v>187</v>
      </c>
      <c r="AJ62" s="40">
        <v>37115.760000000002</v>
      </c>
      <c r="AK62" s="29">
        <v>5676.53</v>
      </c>
    </row>
    <row r="63" spans="1:37" s="169" customFormat="1" ht="378" x14ac:dyDescent="0.25">
      <c r="A63" s="5">
        <v>57</v>
      </c>
      <c r="B63" s="166">
        <v>118780</v>
      </c>
      <c r="C63" s="167">
        <v>443</v>
      </c>
      <c r="D63" s="167" t="s">
        <v>893</v>
      </c>
      <c r="E63" s="96" t="s">
        <v>749</v>
      </c>
      <c r="F63" s="96" t="s">
        <v>654</v>
      </c>
      <c r="G63" s="168" t="s">
        <v>905</v>
      </c>
      <c r="H63" s="96" t="s">
        <v>284</v>
      </c>
      <c r="I63" s="13" t="s">
        <v>906</v>
      </c>
      <c r="J63" s="7" t="s">
        <v>907</v>
      </c>
      <c r="K63" s="8">
        <v>43312</v>
      </c>
      <c r="L63" s="8">
        <v>43677</v>
      </c>
      <c r="M63" s="16">
        <f t="shared" si="89"/>
        <v>84.150233941460755</v>
      </c>
      <c r="N63" s="13">
        <v>4</v>
      </c>
      <c r="O63" s="13" t="s">
        <v>642</v>
      </c>
      <c r="P63" s="13" t="s">
        <v>908</v>
      </c>
      <c r="Q63" s="23" t="s">
        <v>216</v>
      </c>
      <c r="R63" s="13" t="s">
        <v>36</v>
      </c>
      <c r="S63" s="27">
        <f t="shared" si="87"/>
        <v>230233.66</v>
      </c>
      <c r="T63" s="40">
        <v>230233.66</v>
      </c>
      <c r="U63" s="40">
        <v>0</v>
      </c>
      <c r="V63" s="26">
        <f t="shared" si="55"/>
        <v>37892.730000000003</v>
      </c>
      <c r="W63" s="40">
        <v>37892.730000000003</v>
      </c>
      <c r="X63" s="40">
        <v>0</v>
      </c>
      <c r="Y63" s="26">
        <f t="shared" si="88"/>
        <v>2736.73</v>
      </c>
      <c r="Z63" s="40">
        <v>2736.73</v>
      </c>
      <c r="AA63" s="40">
        <v>0</v>
      </c>
      <c r="AB63" s="25">
        <f t="shared" si="56"/>
        <v>2735.24</v>
      </c>
      <c r="AC63" s="40">
        <v>2735.24</v>
      </c>
      <c r="AD63" s="75">
        <v>0</v>
      </c>
      <c r="AE63" s="27">
        <f t="shared" si="90"/>
        <v>273598.36</v>
      </c>
      <c r="AF63" s="28">
        <v>0</v>
      </c>
      <c r="AG63" s="25">
        <f t="shared" si="57"/>
        <v>273598.36</v>
      </c>
      <c r="AH63" s="28" t="s">
        <v>628</v>
      </c>
      <c r="AI63" s="38" t="s">
        <v>187</v>
      </c>
      <c r="AJ63" s="78">
        <v>20000</v>
      </c>
      <c r="AK63" s="40">
        <v>0</v>
      </c>
    </row>
    <row r="64" spans="1:37" ht="409.5" x14ac:dyDescent="0.25">
      <c r="A64" s="5">
        <v>58</v>
      </c>
      <c r="B64" s="132">
        <v>119830</v>
      </c>
      <c r="C64" s="13">
        <v>474</v>
      </c>
      <c r="D64" s="13" t="s">
        <v>742</v>
      </c>
      <c r="E64" s="13" t="s">
        <v>1094</v>
      </c>
      <c r="F64" s="13" t="s">
        <v>585</v>
      </c>
      <c r="G64" s="170" t="s">
        <v>974</v>
      </c>
      <c r="H64" s="13" t="s">
        <v>975</v>
      </c>
      <c r="I64" s="113" t="s">
        <v>187</v>
      </c>
      <c r="J64" s="7" t="s">
        <v>976</v>
      </c>
      <c r="K64" s="105">
        <v>43322</v>
      </c>
      <c r="L64" s="8">
        <v>43779</v>
      </c>
      <c r="M64" s="16">
        <f t="shared" si="89"/>
        <v>84.999997553055863</v>
      </c>
      <c r="N64" s="13">
        <v>4</v>
      </c>
      <c r="O64" s="13" t="s">
        <v>642</v>
      </c>
      <c r="P64" s="13" t="s">
        <v>977</v>
      </c>
      <c r="Q64" s="23" t="s">
        <v>216</v>
      </c>
      <c r="R64" s="13" t="s">
        <v>36</v>
      </c>
      <c r="S64" s="27">
        <f t="shared" si="87"/>
        <v>347372.04</v>
      </c>
      <c r="T64" s="40">
        <v>347372.04</v>
      </c>
      <c r="U64" s="40">
        <v>0</v>
      </c>
      <c r="V64" s="26">
        <f t="shared" si="55"/>
        <v>53127.519999999997</v>
      </c>
      <c r="W64" s="75">
        <v>53127.519999999997</v>
      </c>
      <c r="X64" s="75">
        <v>0</v>
      </c>
      <c r="Y64" s="26">
        <f t="shared" si="88"/>
        <v>8173.4400000000005</v>
      </c>
      <c r="Z64" s="40">
        <v>8173.4400000000005</v>
      </c>
      <c r="AA64" s="40">
        <v>0</v>
      </c>
      <c r="AB64" s="27">
        <f t="shared" si="56"/>
        <v>0</v>
      </c>
      <c r="AC64" s="171">
        <v>0</v>
      </c>
      <c r="AD64" s="171">
        <v>0</v>
      </c>
      <c r="AE64" s="27">
        <f>S64+V64+Y64+AB64</f>
        <v>408673</v>
      </c>
      <c r="AF64" s="27">
        <v>0</v>
      </c>
      <c r="AG64" s="25">
        <f t="shared" si="57"/>
        <v>408673</v>
      </c>
      <c r="AH64" s="30" t="s">
        <v>628</v>
      </c>
      <c r="AI64" s="38" t="s">
        <v>1133</v>
      </c>
      <c r="AJ64" s="78">
        <v>35636.51</v>
      </c>
      <c r="AK64" s="29">
        <v>0</v>
      </c>
    </row>
    <row r="65" spans="1:37" ht="241.15" customHeight="1" x14ac:dyDescent="0.25">
      <c r="A65" s="2">
        <v>59</v>
      </c>
      <c r="B65" s="132">
        <v>118793</v>
      </c>
      <c r="C65" s="13">
        <v>446</v>
      </c>
      <c r="D65" s="132" t="s">
        <v>742</v>
      </c>
      <c r="E65" s="7" t="s">
        <v>749</v>
      </c>
      <c r="F65" s="13" t="s">
        <v>654</v>
      </c>
      <c r="G65" s="7" t="s">
        <v>978</v>
      </c>
      <c r="H65" s="13" t="s">
        <v>975</v>
      </c>
      <c r="I65" s="113"/>
      <c r="J65" s="76" t="s">
        <v>979</v>
      </c>
      <c r="K65" s="105">
        <v>43322</v>
      </c>
      <c r="L65" s="8">
        <v>43687</v>
      </c>
      <c r="M65" s="16">
        <f t="shared" si="89"/>
        <v>85.000000000000014</v>
      </c>
      <c r="N65" s="13">
        <v>4</v>
      </c>
      <c r="O65" s="13" t="s">
        <v>642</v>
      </c>
      <c r="P65" s="13" t="s">
        <v>977</v>
      </c>
      <c r="Q65" s="13" t="s">
        <v>216</v>
      </c>
      <c r="R65" s="13" t="s">
        <v>36</v>
      </c>
      <c r="S65" s="27">
        <f t="shared" si="87"/>
        <v>239897.2</v>
      </c>
      <c r="T65" s="75">
        <v>239897.2</v>
      </c>
      <c r="U65" s="75">
        <v>0</v>
      </c>
      <c r="V65" s="26">
        <f t="shared" si="55"/>
        <v>36690.160000000003</v>
      </c>
      <c r="W65" s="75">
        <v>36690.160000000003</v>
      </c>
      <c r="X65" s="75">
        <v>0</v>
      </c>
      <c r="Y65" s="26">
        <f t="shared" si="88"/>
        <v>5644.6399999999994</v>
      </c>
      <c r="Z65" s="40">
        <v>5644.6399999999994</v>
      </c>
      <c r="AA65" s="40">
        <v>0</v>
      </c>
      <c r="AB65" s="27">
        <f t="shared" si="56"/>
        <v>0</v>
      </c>
      <c r="AC65" s="75"/>
      <c r="AD65" s="75"/>
      <c r="AE65" s="27">
        <f t="shared" si="90"/>
        <v>282232</v>
      </c>
      <c r="AF65" s="28"/>
      <c r="AG65" s="27">
        <f t="shared" si="57"/>
        <v>282232</v>
      </c>
      <c r="AH65" s="28" t="s">
        <v>921</v>
      </c>
      <c r="AI65" s="32"/>
      <c r="AJ65" s="78">
        <v>28223.200000000001</v>
      </c>
      <c r="AK65" s="40">
        <v>0</v>
      </c>
    </row>
    <row r="66" spans="1:37" s="177" customFormat="1" ht="241.15" customHeight="1" x14ac:dyDescent="0.25">
      <c r="A66" s="5">
        <v>60</v>
      </c>
      <c r="B66" s="172">
        <v>126292</v>
      </c>
      <c r="C66" s="107">
        <v>514</v>
      </c>
      <c r="D66" s="173" t="s">
        <v>178</v>
      </c>
      <c r="E66" s="174" t="s">
        <v>1019</v>
      </c>
      <c r="F66" s="97" t="s">
        <v>1192</v>
      </c>
      <c r="G66" s="175" t="s">
        <v>1214</v>
      </c>
      <c r="H66" s="97" t="s">
        <v>1215</v>
      </c>
      <c r="I66" s="176" t="s">
        <v>187</v>
      </c>
      <c r="J66" s="104" t="s">
        <v>1216</v>
      </c>
      <c r="K66" s="105">
        <v>43439</v>
      </c>
      <c r="L66" s="8">
        <v>43926</v>
      </c>
      <c r="M66" s="16">
        <f t="shared" si="89"/>
        <v>84.999999635678833</v>
      </c>
      <c r="N66" s="107">
        <v>4</v>
      </c>
      <c r="O66" s="97" t="s">
        <v>642</v>
      </c>
      <c r="P66" s="97" t="s">
        <v>459</v>
      </c>
      <c r="Q66" s="97" t="s">
        <v>216</v>
      </c>
      <c r="R66" s="97" t="s">
        <v>1217</v>
      </c>
      <c r="S66" s="27">
        <f>T66+U66</f>
        <v>2333106.34</v>
      </c>
      <c r="T66" s="40">
        <v>2333106.34</v>
      </c>
      <c r="U66" s="40">
        <v>0</v>
      </c>
      <c r="V66" s="26">
        <f>W66+X66</f>
        <v>356828.04</v>
      </c>
      <c r="W66" s="40">
        <v>356828.04</v>
      </c>
      <c r="X66" s="40">
        <v>0</v>
      </c>
      <c r="Y66" s="26">
        <f>Z66+AA66</f>
        <v>54896.62</v>
      </c>
      <c r="Z66" s="40">
        <v>54896.62</v>
      </c>
      <c r="AA66" s="40">
        <v>0</v>
      </c>
      <c r="AB66" s="26">
        <v>0</v>
      </c>
      <c r="AC66" s="40">
        <v>0</v>
      </c>
      <c r="AD66" s="40">
        <v>0</v>
      </c>
      <c r="AE66" s="27">
        <f>S66+V66+Y66+AB66</f>
        <v>2744831</v>
      </c>
      <c r="AF66" s="40"/>
      <c r="AG66" s="27">
        <f>AE66+AF66</f>
        <v>2744831</v>
      </c>
      <c r="AH66" s="28" t="s">
        <v>921</v>
      </c>
      <c r="AI66" s="39"/>
      <c r="AJ66" s="78">
        <v>0</v>
      </c>
      <c r="AK66" s="40">
        <v>0</v>
      </c>
    </row>
    <row r="67" spans="1:37" ht="267.75" x14ac:dyDescent="0.25">
      <c r="A67" s="5">
        <v>61</v>
      </c>
      <c r="B67" s="68">
        <v>120590</v>
      </c>
      <c r="C67" s="127">
        <v>69</v>
      </c>
      <c r="D67" s="2" t="s">
        <v>175</v>
      </c>
      <c r="E67" s="7" t="s">
        <v>1019</v>
      </c>
      <c r="F67" s="128" t="s">
        <v>366</v>
      </c>
      <c r="G67" s="6" t="s">
        <v>217</v>
      </c>
      <c r="H67" s="6" t="s">
        <v>220</v>
      </c>
      <c r="I67" s="2" t="s">
        <v>187</v>
      </c>
      <c r="J67" s="3" t="s">
        <v>223</v>
      </c>
      <c r="K67" s="105">
        <v>43129</v>
      </c>
      <c r="L67" s="8">
        <v>43553</v>
      </c>
      <c r="M67" s="4">
        <f t="shared" ref="M67:M68" si="91">S67/AE67*100</f>
        <v>85</v>
      </c>
      <c r="N67" s="2">
        <v>2</v>
      </c>
      <c r="O67" s="2" t="s">
        <v>230</v>
      </c>
      <c r="P67" s="2" t="s">
        <v>228</v>
      </c>
      <c r="Q67" s="18" t="s">
        <v>216</v>
      </c>
      <c r="R67" s="2" t="s">
        <v>36</v>
      </c>
      <c r="S67" s="25">
        <f t="shared" ref="S67:S68" si="92">T67+U67</f>
        <v>312939.57</v>
      </c>
      <c r="T67" s="25">
        <v>312939.57</v>
      </c>
      <c r="U67" s="25">
        <v>0</v>
      </c>
      <c r="V67" s="26">
        <f t="shared" si="55"/>
        <v>47861.35</v>
      </c>
      <c r="W67" s="25">
        <v>47861.35</v>
      </c>
      <c r="X67" s="25">
        <v>0</v>
      </c>
      <c r="Y67" s="25">
        <f t="shared" ref="Y67:Y68" si="93">Z67+AA67</f>
        <v>7363.28</v>
      </c>
      <c r="Z67" s="25">
        <v>7363.28</v>
      </c>
      <c r="AA67" s="25">
        <v>0</v>
      </c>
      <c r="AB67" s="25">
        <f t="shared" si="56"/>
        <v>0</v>
      </c>
      <c r="AC67" s="25"/>
      <c r="AD67" s="25"/>
      <c r="AE67" s="25">
        <f>S67+V67+Y67+AB67</f>
        <v>368164.2</v>
      </c>
      <c r="AF67" s="25">
        <v>0</v>
      </c>
      <c r="AG67" s="25">
        <f t="shared" si="57"/>
        <v>368164.2</v>
      </c>
      <c r="AH67" s="28" t="s">
        <v>628</v>
      </c>
      <c r="AI67" s="73" t="s">
        <v>187</v>
      </c>
      <c r="AJ67" s="40">
        <f>9308-1234.73+160612.06</f>
        <v>168685.33</v>
      </c>
      <c r="AK67" s="35">
        <f>1234.73+24564.19</f>
        <v>25798.92</v>
      </c>
    </row>
    <row r="68" spans="1:37" s="178" customFormat="1" ht="409.5" x14ac:dyDescent="0.25">
      <c r="A68" s="2">
        <v>62</v>
      </c>
      <c r="B68" s="132">
        <v>118013</v>
      </c>
      <c r="C68" s="13">
        <v>419</v>
      </c>
      <c r="D68" s="13"/>
      <c r="E68" s="7" t="s">
        <v>749</v>
      </c>
      <c r="F68" s="13" t="s">
        <v>654</v>
      </c>
      <c r="G68" s="7" t="s">
        <v>1020</v>
      </c>
      <c r="H68" s="7" t="s">
        <v>1021</v>
      </c>
      <c r="I68" s="13" t="s">
        <v>187</v>
      </c>
      <c r="J68" s="7" t="s">
        <v>1022</v>
      </c>
      <c r="K68" s="8">
        <v>43336</v>
      </c>
      <c r="L68" s="8">
        <v>43762</v>
      </c>
      <c r="M68" s="16">
        <f t="shared" si="91"/>
        <v>84.999998597642829</v>
      </c>
      <c r="N68" s="13">
        <v>2</v>
      </c>
      <c r="O68" s="2" t="s">
        <v>230</v>
      </c>
      <c r="P68" s="2" t="s">
        <v>228</v>
      </c>
      <c r="Q68" s="18" t="s">
        <v>216</v>
      </c>
      <c r="R68" s="2" t="s">
        <v>36</v>
      </c>
      <c r="S68" s="27">
        <f t="shared" si="92"/>
        <v>242448.93</v>
      </c>
      <c r="T68" s="40">
        <v>242448.93</v>
      </c>
      <c r="U68" s="40">
        <v>0</v>
      </c>
      <c r="V68" s="26">
        <f t="shared" si="55"/>
        <v>37080.43</v>
      </c>
      <c r="W68" s="40">
        <v>37080.43</v>
      </c>
      <c r="X68" s="75">
        <v>0</v>
      </c>
      <c r="Y68" s="25">
        <f t="shared" si="93"/>
        <v>5704.68</v>
      </c>
      <c r="Z68" s="40">
        <v>5704.68</v>
      </c>
      <c r="AA68" s="40">
        <v>0</v>
      </c>
      <c r="AB68" s="27">
        <f t="shared" si="56"/>
        <v>0</v>
      </c>
      <c r="AC68" s="40">
        <v>0</v>
      </c>
      <c r="AD68" s="40">
        <v>0</v>
      </c>
      <c r="AE68" s="27">
        <f t="shared" ref="AE68:AE106" si="94">S68+V68+Y68+AB68</f>
        <v>285234.03999999998</v>
      </c>
      <c r="AF68" s="28">
        <v>0</v>
      </c>
      <c r="AG68" s="27">
        <f t="shared" si="57"/>
        <v>285234.03999999998</v>
      </c>
      <c r="AH68" s="28" t="s">
        <v>628</v>
      </c>
      <c r="AI68" s="73" t="s">
        <v>187</v>
      </c>
      <c r="AJ68" s="78">
        <v>0</v>
      </c>
      <c r="AK68" s="40">
        <v>0</v>
      </c>
    </row>
    <row r="69" spans="1:37" ht="204.75" x14ac:dyDescent="0.25">
      <c r="A69" s="5">
        <v>63</v>
      </c>
      <c r="B69" s="68">
        <v>126419</v>
      </c>
      <c r="C69" s="152">
        <v>561</v>
      </c>
      <c r="D69" s="68" t="s">
        <v>175</v>
      </c>
      <c r="E69" s="13" t="s">
        <v>1019</v>
      </c>
      <c r="F69" s="128" t="s">
        <v>1192</v>
      </c>
      <c r="G69" s="7" t="s">
        <v>1197</v>
      </c>
      <c r="H69" s="20" t="s">
        <v>1021</v>
      </c>
      <c r="I69" s="13" t="s">
        <v>187</v>
      </c>
      <c r="J69" s="93" t="s">
        <v>1198</v>
      </c>
      <c r="K69" s="8">
        <v>43432</v>
      </c>
      <c r="L69" s="8">
        <v>44283</v>
      </c>
      <c r="M69" s="4">
        <f t="shared" ref="M69:M70" si="95">S69/AE69*100</f>
        <v>85</v>
      </c>
      <c r="N69" s="68">
        <v>2</v>
      </c>
      <c r="O69" s="13" t="s">
        <v>230</v>
      </c>
      <c r="P69" s="2" t="s">
        <v>228</v>
      </c>
      <c r="Q69" s="84" t="s">
        <v>216</v>
      </c>
      <c r="R69" s="85" t="s">
        <v>36</v>
      </c>
      <c r="S69" s="157">
        <f t="shared" ref="S69:S70" si="96">T69+U69</f>
        <v>2627225.9</v>
      </c>
      <c r="T69" s="29">
        <v>2627225.9</v>
      </c>
      <c r="U69" s="29">
        <v>0</v>
      </c>
      <c r="V69" s="26">
        <f t="shared" ref="V69:V70" si="97">W69+X69</f>
        <v>401811.02</v>
      </c>
      <c r="W69" s="25">
        <v>401811.02</v>
      </c>
      <c r="X69" s="29">
        <v>0</v>
      </c>
      <c r="Y69" s="97">
        <f t="shared" ref="Y69:Y70" si="98">Z69+AA69</f>
        <v>61817.079999999994</v>
      </c>
      <c r="Z69" s="158">
        <v>61817.079999999994</v>
      </c>
      <c r="AA69" s="29">
        <v>0</v>
      </c>
      <c r="AB69" s="27">
        <f t="shared" si="56"/>
        <v>0</v>
      </c>
      <c r="AC69" s="29">
        <v>0</v>
      </c>
      <c r="AD69" s="29">
        <v>0</v>
      </c>
      <c r="AE69" s="25">
        <f t="shared" ref="AE69:AE70" si="99">S69+V69+Y69+AB69</f>
        <v>3090854</v>
      </c>
      <c r="AF69" s="68">
        <v>0</v>
      </c>
      <c r="AG69" s="25">
        <f t="shared" ref="AG69:AG70" si="100">AE69+AF69</f>
        <v>3090854</v>
      </c>
      <c r="AH69" s="68" t="s">
        <v>628</v>
      </c>
      <c r="AI69" s="32" t="s">
        <v>187</v>
      </c>
      <c r="AJ69" s="98">
        <v>0</v>
      </c>
      <c r="AK69" s="39">
        <v>0</v>
      </c>
    </row>
    <row r="70" spans="1:37" ht="189" x14ac:dyDescent="0.25">
      <c r="A70" s="5">
        <v>64</v>
      </c>
      <c r="B70" s="68">
        <v>125256</v>
      </c>
      <c r="C70" s="152">
        <v>562</v>
      </c>
      <c r="D70" s="68" t="s">
        <v>177</v>
      </c>
      <c r="E70" s="13" t="s">
        <v>1019</v>
      </c>
      <c r="F70" s="128" t="s">
        <v>1192</v>
      </c>
      <c r="G70" s="7" t="s">
        <v>1230</v>
      </c>
      <c r="H70" s="6" t="s">
        <v>1231</v>
      </c>
      <c r="I70" s="13" t="s">
        <v>187</v>
      </c>
      <c r="J70" s="93" t="s">
        <v>1229</v>
      </c>
      <c r="K70" s="8">
        <v>43444</v>
      </c>
      <c r="L70" s="8">
        <v>43809</v>
      </c>
      <c r="M70" s="4">
        <f t="shared" si="95"/>
        <v>84.999999921204406</v>
      </c>
      <c r="N70" s="68">
        <v>2</v>
      </c>
      <c r="O70" s="13" t="s">
        <v>230</v>
      </c>
      <c r="P70" s="13" t="s">
        <v>230</v>
      </c>
      <c r="Q70" s="84" t="s">
        <v>216</v>
      </c>
      <c r="R70" s="85" t="s">
        <v>36</v>
      </c>
      <c r="S70" s="157">
        <f t="shared" si="96"/>
        <v>3236221.13</v>
      </c>
      <c r="T70" s="29">
        <v>3236221.13</v>
      </c>
      <c r="U70" s="29">
        <v>0</v>
      </c>
      <c r="V70" s="26">
        <f t="shared" si="97"/>
        <v>494951.47</v>
      </c>
      <c r="W70" s="25">
        <v>494951.47</v>
      </c>
      <c r="X70" s="29">
        <v>0</v>
      </c>
      <c r="Y70" s="97">
        <f t="shared" si="98"/>
        <v>76146.38</v>
      </c>
      <c r="Z70" s="158">
        <v>76146.38</v>
      </c>
      <c r="AA70" s="29">
        <v>0</v>
      </c>
      <c r="AB70" s="27">
        <f t="shared" si="56"/>
        <v>0</v>
      </c>
      <c r="AC70" s="29">
        <v>0</v>
      </c>
      <c r="AD70" s="29">
        <v>0</v>
      </c>
      <c r="AE70" s="25">
        <f t="shared" si="99"/>
        <v>3807318.9799999995</v>
      </c>
      <c r="AF70" s="68">
        <v>630578.23</v>
      </c>
      <c r="AG70" s="25">
        <f t="shared" si="100"/>
        <v>4437897.209999999</v>
      </c>
      <c r="AH70" s="68"/>
      <c r="AI70" s="32"/>
      <c r="AJ70" s="98"/>
      <c r="AK70" s="39"/>
    </row>
    <row r="71" spans="1:37" ht="141.75" x14ac:dyDescent="0.25">
      <c r="A71" s="2">
        <v>65</v>
      </c>
      <c r="B71" s="2">
        <v>111029</v>
      </c>
      <c r="C71" s="127">
        <v>126</v>
      </c>
      <c r="D71" s="2" t="s">
        <v>178</v>
      </c>
      <c r="E71" s="7" t="s">
        <v>1019</v>
      </c>
      <c r="F71" s="128" t="s">
        <v>366</v>
      </c>
      <c r="G71" s="21" t="s">
        <v>428</v>
      </c>
      <c r="H71" s="20" t="s">
        <v>429</v>
      </c>
      <c r="I71" s="13" t="s">
        <v>187</v>
      </c>
      <c r="J71" s="11" t="s">
        <v>430</v>
      </c>
      <c r="K71" s="105">
        <v>43208</v>
      </c>
      <c r="L71" s="8">
        <v>43695</v>
      </c>
      <c r="M71" s="4">
        <f t="shared" ref="M71" si="101">S71/AE71*100</f>
        <v>85.000001177275294</v>
      </c>
      <c r="N71" s="2">
        <v>3</v>
      </c>
      <c r="O71" s="2" t="s">
        <v>427</v>
      </c>
      <c r="P71" s="2" t="s">
        <v>427</v>
      </c>
      <c r="Q71" s="23" t="s">
        <v>216</v>
      </c>
      <c r="R71" s="2" t="s">
        <v>36</v>
      </c>
      <c r="S71" s="26">
        <f t="shared" ref="S71" si="102">T71+U71</f>
        <v>361003.08</v>
      </c>
      <c r="T71" s="25">
        <v>361003.08</v>
      </c>
      <c r="U71" s="25">
        <v>0</v>
      </c>
      <c r="V71" s="26">
        <f t="shared" si="55"/>
        <v>55212.23</v>
      </c>
      <c r="W71" s="25">
        <v>55212.23</v>
      </c>
      <c r="X71" s="25"/>
      <c r="Y71" s="26">
        <f>Z71+AA71</f>
        <v>8494.19</v>
      </c>
      <c r="Z71" s="25">
        <v>8494.19</v>
      </c>
      <c r="AA71" s="25">
        <v>0</v>
      </c>
      <c r="AB71" s="25">
        <f t="shared" si="56"/>
        <v>0</v>
      </c>
      <c r="AC71" s="25"/>
      <c r="AD71" s="25"/>
      <c r="AE71" s="25">
        <f t="shared" si="94"/>
        <v>424709.5</v>
      </c>
      <c r="AF71" s="25">
        <v>0</v>
      </c>
      <c r="AG71" s="25">
        <f t="shared" si="57"/>
        <v>424709.5</v>
      </c>
      <c r="AH71" s="28" t="s">
        <v>628</v>
      </c>
      <c r="AI71" s="73" t="s">
        <v>187</v>
      </c>
      <c r="AJ71" s="40">
        <f>42470.95-5481.19+41319.73-5371.57</f>
        <v>72937.919999999984</v>
      </c>
      <c r="AK71" s="29">
        <f>5481.19+5371.57</f>
        <v>10852.759999999998</v>
      </c>
    </row>
    <row r="72" spans="1:37" ht="141.75" x14ac:dyDescent="0.25">
      <c r="A72" s="5">
        <v>66</v>
      </c>
      <c r="B72" s="2">
        <v>116685</v>
      </c>
      <c r="C72" s="127">
        <v>407</v>
      </c>
      <c r="D72" s="2" t="s">
        <v>1136</v>
      </c>
      <c r="E72" s="7" t="s">
        <v>749</v>
      </c>
      <c r="F72" s="128" t="s">
        <v>654</v>
      </c>
      <c r="G72" s="21" t="s">
        <v>844</v>
      </c>
      <c r="H72" s="20" t="s">
        <v>847</v>
      </c>
      <c r="I72" s="13" t="s">
        <v>845</v>
      </c>
      <c r="J72" s="11" t="s">
        <v>846</v>
      </c>
      <c r="K72" s="105">
        <v>43298</v>
      </c>
      <c r="L72" s="8">
        <v>43755</v>
      </c>
      <c r="M72" s="4">
        <f>S72/AE72*100</f>
        <v>84.519596871951833</v>
      </c>
      <c r="N72" s="2">
        <v>3</v>
      </c>
      <c r="O72" s="2" t="s">
        <v>427</v>
      </c>
      <c r="P72" s="2" t="s">
        <v>427</v>
      </c>
      <c r="Q72" s="23" t="s">
        <v>216</v>
      </c>
      <c r="R72" s="2" t="s">
        <v>36</v>
      </c>
      <c r="S72" s="26">
        <v>335386.32</v>
      </c>
      <c r="T72" s="25">
        <v>335386.32</v>
      </c>
      <c r="U72" s="25">
        <v>0</v>
      </c>
      <c r="V72" s="26">
        <v>53492.24</v>
      </c>
      <c r="W72" s="25">
        <v>53492.24</v>
      </c>
      <c r="X72" s="25"/>
      <c r="Y72" s="26">
        <v>5693.57</v>
      </c>
      <c r="Z72" s="25">
        <v>5693.57</v>
      </c>
      <c r="AA72" s="25">
        <v>0</v>
      </c>
      <c r="AB72" s="25">
        <f>AC72+AD72</f>
        <v>2242.73</v>
      </c>
      <c r="AC72" s="25">
        <v>2242.73</v>
      </c>
      <c r="AD72" s="25">
        <v>0</v>
      </c>
      <c r="AE72" s="25">
        <f>S72+V72+Y72+AB72</f>
        <v>396814.86</v>
      </c>
      <c r="AF72" s="25">
        <v>0</v>
      </c>
      <c r="AG72" s="25">
        <f>AE72+AF72</f>
        <v>396814.86</v>
      </c>
      <c r="AH72" s="28" t="s">
        <v>628</v>
      </c>
      <c r="AI72" s="73" t="s">
        <v>187</v>
      </c>
      <c r="AJ72" s="40">
        <f>39681.48+14195.1</f>
        <v>53876.58</v>
      </c>
      <c r="AK72" s="29">
        <v>7488.22</v>
      </c>
    </row>
    <row r="73" spans="1:37" ht="409.5" x14ac:dyDescent="0.25">
      <c r="A73" s="5">
        <v>67</v>
      </c>
      <c r="B73" s="2">
        <v>118751</v>
      </c>
      <c r="C73" s="127">
        <v>437</v>
      </c>
      <c r="D73" s="2" t="s">
        <v>1136</v>
      </c>
      <c r="E73" s="7" t="s">
        <v>749</v>
      </c>
      <c r="F73" s="128" t="s">
        <v>654</v>
      </c>
      <c r="G73" s="21" t="s">
        <v>1028</v>
      </c>
      <c r="H73" s="20" t="s">
        <v>429</v>
      </c>
      <c r="I73" s="13" t="s">
        <v>187</v>
      </c>
      <c r="J73" s="11" t="s">
        <v>1135</v>
      </c>
      <c r="K73" s="105">
        <v>43340</v>
      </c>
      <c r="L73" s="8">
        <v>43644</v>
      </c>
      <c r="M73" s="4">
        <f t="shared" ref="M73:M74" si="103">S73/AE73*100</f>
        <v>85.000001668371198</v>
      </c>
      <c r="N73" s="2">
        <v>3</v>
      </c>
      <c r="O73" s="2" t="s">
        <v>427</v>
      </c>
      <c r="P73" s="2" t="s">
        <v>427</v>
      </c>
      <c r="Q73" s="23" t="s">
        <v>216</v>
      </c>
      <c r="R73" s="2" t="s">
        <v>36</v>
      </c>
      <c r="S73" s="26">
        <v>254739.48</v>
      </c>
      <c r="T73" s="29">
        <v>254739.48</v>
      </c>
      <c r="U73" s="25">
        <v>0</v>
      </c>
      <c r="V73" s="26">
        <v>38960.15</v>
      </c>
      <c r="W73" s="25">
        <v>38960.15</v>
      </c>
      <c r="X73" s="25">
        <v>0</v>
      </c>
      <c r="Y73" s="26">
        <f>Z73+AA73</f>
        <v>5993.87</v>
      </c>
      <c r="Z73" s="25">
        <v>5993.87</v>
      </c>
      <c r="AA73" s="25">
        <v>0</v>
      </c>
      <c r="AB73" s="25">
        <f t="shared" si="56"/>
        <v>0</v>
      </c>
      <c r="AC73" s="25">
        <v>0</v>
      </c>
      <c r="AD73" s="25">
        <v>0</v>
      </c>
      <c r="AE73" s="25">
        <f t="shared" si="94"/>
        <v>299693.5</v>
      </c>
      <c r="AF73" s="25">
        <v>0</v>
      </c>
      <c r="AG73" s="25">
        <f t="shared" si="57"/>
        <v>299693.5</v>
      </c>
      <c r="AH73" s="28" t="s">
        <v>628</v>
      </c>
      <c r="AI73" s="73" t="s">
        <v>187</v>
      </c>
      <c r="AJ73" s="40">
        <v>29969</v>
      </c>
      <c r="AK73" s="29">
        <v>0</v>
      </c>
    </row>
    <row r="74" spans="1:37" ht="210" x14ac:dyDescent="0.25">
      <c r="A74" s="2">
        <v>68</v>
      </c>
      <c r="B74" s="132">
        <v>126535</v>
      </c>
      <c r="C74" s="127">
        <v>564</v>
      </c>
      <c r="D74" s="113" t="s">
        <v>175</v>
      </c>
      <c r="E74" s="7" t="s">
        <v>749</v>
      </c>
      <c r="F74" s="128" t="s">
        <v>1192</v>
      </c>
      <c r="G74" s="132" t="s">
        <v>1253</v>
      </c>
      <c r="H74" s="85" t="s">
        <v>429</v>
      </c>
      <c r="I74" s="113" t="s">
        <v>187</v>
      </c>
      <c r="J74" s="108" t="s">
        <v>1254</v>
      </c>
      <c r="K74" s="105">
        <v>43447</v>
      </c>
      <c r="L74" s="8">
        <v>44178</v>
      </c>
      <c r="M74" s="4">
        <f t="shared" si="103"/>
        <v>85</v>
      </c>
      <c r="N74" s="2">
        <v>3</v>
      </c>
      <c r="O74" s="2" t="s">
        <v>427</v>
      </c>
      <c r="P74" s="2" t="s">
        <v>427</v>
      </c>
      <c r="Q74" s="23" t="s">
        <v>216</v>
      </c>
      <c r="R74" s="2" t="s">
        <v>36</v>
      </c>
      <c r="S74" s="26">
        <f>T74+U74</f>
        <v>3199377.9</v>
      </c>
      <c r="T74" s="29">
        <v>3199377.9</v>
      </c>
      <c r="U74" s="29">
        <v>0</v>
      </c>
      <c r="V74" s="179">
        <f>W74+X74</f>
        <v>489316.62</v>
      </c>
      <c r="W74" s="29">
        <v>489316.62</v>
      </c>
      <c r="X74" s="29">
        <v>0</v>
      </c>
      <c r="Y74" s="26">
        <f t="shared" ref="Y74" si="104">Z74+AA74</f>
        <v>75279.48</v>
      </c>
      <c r="Z74" s="25">
        <v>75279.48</v>
      </c>
      <c r="AA74" s="25">
        <v>0</v>
      </c>
      <c r="AB74" s="25">
        <f t="shared" si="56"/>
        <v>0</v>
      </c>
      <c r="AC74" s="29"/>
      <c r="AD74" s="29"/>
      <c r="AE74" s="25">
        <f t="shared" si="94"/>
        <v>3763974</v>
      </c>
      <c r="AF74" s="32"/>
      <c r="AG74" s="25">
        <f t="shared" si="57"/>
        <v>3763974</v>
      </c>
      <c r="AH74" s="28" t="s">
        <v>628</v>
      </c>
      <c r="AI74" s="73"/>
      <c r="AJ74" s="31"/>
      <c r="AK74" s="31"/>
    </row>
    <row r="75" spans="1:37" ht="141.75" x14ac:dyDescent="0.25">
      <c r="A75" s="5">
        <v>69</v>
      </c>
      <c r="B75" s="2">
        <v>120638</v>
      </c>
      <c r="C75" s="127">
        <v>97</v>
      </c>
      <c r="D75" s="2" t="s">
        <v>177</v>
      </c>
      <c r="E75" s="7" t="s">
        <v>1019</v>
      </c>
      <c r="F75" s="128" t="s">
        <v>366</v>
      </c>
      <c r="G75" s="6" t="s">
        <v>312</v>
      </c>
      <c r="H75" s="6" t="s">
        <v>311</v>
      </c>
      <c r="I75" s="2" t="s">
        <v>187</v>
      </c>
      <c r="J75" s="3" t="s">
        <v>313</v>
      </c>
      <c r="K75" s="105">
        <v>43145</v>
      </c>
      <c r="L75" s="8">
        <v>43630</v>
      </c>
      <c r="M75" s="4">
        <f t="shared" ref="M75:M77" si="105">S75/AE75*100</f>
        <v>84.999998641808133</v>
      </c>
      <c r="N75" s="2">
        <v>4</v>
      </c>
      <c r="O75" s="2" t="s">
        <v>309</v>
      </c>
      <c r="P75" s="2" t="s">
        <v>310</v>
      </c>
      <c r="Q75" s="18" t="s">
        <v>216</v>
      </c>
      <c r="R75" s="2" t="s">
        <v>36</v>
      </c>
      <c r="S75" s="25">
        <f t="shared" ref="S75:S77" si="106">T75+U75</f>
        <v>312916.02</v>
      </c>
      <c r="T75" s="129">
        <v>312916.02</v>
      </c>
      <c r="U75" s="103">
        <v>0</v>
      </c>
      <c r="V75" s="26">
        <f t="shared" si="55"/>
        <v>47857.75</v>
      </c>
      <c r="W75" s="25">
        <v>47857.75</v>
      </c>
      <c r="X75" s="25">
        <v>0</v>
      </c>
      <c r="Y75" s="25">
        <f t="shared" ref="Y75:Y77" si="107">Z75+AA75</f>
        <v>7362.73</v>
      </c>
      <c r="Z75" s="25">
        <v>7362.73</v>
      </c>
      <c r="AA75" s="25">
        <v>0</v>
      </c>
      <c r="AB75" s="25">
        <f t="shared" si="56"/>
        <v>0</v>
      </c>
      <c r="AC75" s="25"/>
      <c r="AD75" s="25"/>
      <c r="AE75" s="25">
        <f t="shared" si="94"/>
        <v>368136.5</v>
      </c>
      <c r="AF75" s="25">
        <v>0</v>
      </c>
      <c r="AG75" s="25">
        <f t="shared" si="57"/>
        <v>368136.5</v>
      </c>
      <c r="AH75" s="28" t="s">
        <v>628</v>
      </c>
      <c r="AI75" s="73"/>
      <c r="AJ75" s="40">
        <v>52755.63</v>
      </c>
      <c r="AK75" s="29">
        <v>8068.51</v>
      </c>
    </row>
    <row r="76" spans="1:37" ht="157.5" x14ac:dyDescent="0.25">
      <c r="A76" s="5">
        <v>70</v>
      </c>
      <c r="B76" s="82">
        <v>120714</v>
      </c>
      <c r="C76" s="127">
        <v>111</v>
      </c>
      <c r="D76" s="127" t="s">
        <v>177</v>
      </c>
      <c r="E76" s="7" t="s">
        <v>1019</v>
      </c>
      <c r="F76" s="128" t="s">
        <v>366</v>
      </c>
      <c r="G76" s="6" t="s">
        <v>332</v>
      </c>
      <c r="H76" s="6" t="s">
        <v>330</v>
      </c>
      <c r="I76" s="2" t="s">
        <v>331</v>
      </c>
      <c r="J76" s="11" t="s">
        <v>557</v>
      </c>
      <c r="K76" s="105">
        <v>43166</v>
      </c>
      <c r="L76" s="8">
        <v>43653</v>
      </c>
      <c r="M76" s="4">
        <f t="shared" si="105"/>
        <v>85</v>
      </c>
      <c r="N76" s="2">
        <v>4</v>
      </c>
      <c r="O76" s="2" t="s">
        <v>309</v>
      </c>
      <c r="P76" s="2" t="s">
        <v>310</v>
      </c>
      <c r="Q76" s="18" t="s">
        <v>216</v>
      </c>
      <c r="R76" s="2" t="s">
        <v>36</v>
      </c>
      <c r="S76" s="25">
        <f t="shared" si="106"/>
        <v>355906.39</v>
      </c>
      <c r="T76" s="138">
        <v>355906.39</v>
      </c>
      <c r="U76" s="138">
        <v>0</v>
      </c>
      <c r="V76" s="26">
        <f t="shared" si="55"/>
        <v>54432.74</v>
      </c>
      <c r="W76" s="25">
        <v>54432.74</v>
      </c>
      <c r="X76" s="25">
        <v>0</v>
      </c>
      <c r="Y76" s="25">
        <f t="shared" si="107"/>
        <v>8374.27</v>
      </c>
      <c r="Z76" s="25">
        <v>8374.27</v>
      </c>
      <c r="AA76" s="25">
        <v>0</v>
      </c>
      <c r="AB76" s="25">
        <f t="shared" si="56"/>
        <v>0</v>
      </c>
      <c r="AC76" s="25"/>
      <c r="AD76" s="25"/>
      <c r="AE76" s="25">
        <f t="shared" si="94"/>
        <v>418713.4</v>
      </c>
      <c r="AF76" s="25">
        <v>0</v>
      </c>
      <c r="AG76" s="25">
        <f t="shared" si="57"/>
        <v>418713.4</v>
      </c>
      <c r="AH76" s="28" t="s">
        <v>628</v>
      </c>
      <c r="AI76" s="73" t="s">
        <v>187</v>
      </c>
      <c r="AJ76" s="40">
        <f>3489.68+25692.1</f>
        <v>29181.78</v>
      </c>
      <c r="AK76" s="29">
        <f>533.71+3929.38</f>
        <v>4463.09</v>
      </c>
    </row>
    <row r="77" spans="1:37" ht="141.75" x14ac:dyDescent="0.25">
      <c r="A77" s="2">
        <v>71</v>
      </c>
      <c r="B77" s="82">
        <v>119758</v>
      </c>
      <c r="C77" s="127">
        <v>460</v>
      </c>
      <c r="D77" s="127" t="s">
        <v>178</v>
      </c>
      <c r="E77" s="13" t="s">
        <v>1094</v>
      </c>
      <c r="F77" s="128" t="s">
        <v>585</v>
      </c>
      <c r="G77" s="180" t="s">
        <v>616</v>
      </c>
      <c r="H77" s="6" t="s">
        <v>617</v>
      </c>
      <c r="I77" s="2" t="s">
        <v>187</v>
      </c>
      <c r="J77" s="11" t="s">
        <v>618</v>
      </c>
      <c r="K77" s="105">
        <v>43264</v>
      </c>
      <c r="L77" s="8">
        <v>43751</v>
      </c>
      <c r="M77" s="4">
        <f t="shared" si="105"/>
        <v>85</v>
      </c>
      <c r="N77" s="2">
        <v>4</v>
      </c>
      <c r="O77" s="2" t="s">
        <v>309</v>
      </c>
      <c r="P77" s="2" t="s">
        <v>619</v>
      </c>
      <c r="Q77" s="18" t="s">
        <v>216</v>
      </c>
      <c r="R77" s="2" t="s">
        <v>36</v>
      </c>
      <c r="S77" s="25">
        <f t="shared" si="106"/>
        <v>356536.75</v>
      </c>
      <c r="T77" s="138">
        <v>356536.75</v>
      </c>
      <c r="U77" s="138">
        <v>0</v>
      </c>
      <c r="V77" s="26">
        <f t="shared" si="55"/>
        <v>54529.15</v>
      </c>
      <c r="W77" s="25">
        <v>54529.15</v>
      </c>
      <c r="X77" s="25"/>
      <c r="Y77" s="25">
        <f t="shared" si="107"/>
        <v>8389.1</v>
      </c>
      <c r="Z77" s="25">
        <v>8389.1</v>
      </c>
      <c r="AA77" s="25">
        <v>0</v>
      </c>
      <c r="AB77" s="25">
        <f t="shared" ref="AB77" si="108">AC77+AD77</f>
        <v>0</v>
      </c>
      <c r="AC77" s="25"/>
      <c r="AD77" s="25"/>
      <c r="AE77" s="25">
        <f t="shared" si="94"/>
        <v>419455</v>
      </c>
      <c r="AF77" s="25"/>
      <c r="AG77" s="25">
        <f t="shared" si="57"/>
        <v>419455</v>
      </c>
      <c r="AH77" s="28" t="s">
        <v>628</v>
      </c>
      <c r="AI77" s="73"/>
      <c r="AJ77" s="78">
        <f>41000-4123.49</f>
        <v>36876.51</v>
      </c>
      <c r="AK77" s="29">
        <v>5639.94</v>
      </c>
    </row>
    <row r="78" spans="1:37" ht="173.25" x14ac:dyDescent="0.25">
      <c r="A78" s="5">
        <v>72</v>
      </c>
      <c r="B78" s="82">
        <v>116766</v>
      </c>
      <c r="C78" s="127">
        <v>409</v>
      </c>
      <c r="D78" s="127" t="s">
        <v>644</v>
      </c>
      <c r="E78" s="7" t="s">
        <v>749</v>
      </c>
      <c r="F78" s="91" t="s">
        <v>654</v>
      </c>
      <c r="G78" s="181" t="s">
        <v>700</v>
      </c>
      <c r="H78" s="6" t="s">
        <v>331</v>
      </c>
      <c r="I78" s="113" t="s">
        <v>187</v>
      </c>
      <c r="J78" s="6" t="s">
        <v>701</v>
      </c>
      <c r="K78" s="105">
        <v>43278</v>
      </c>
      <c r="L78" s="8">
        <v>43765</v>
      </c>
      <c r="M78" s="4">
        <f>S78/AE78*100</f>
        <v>85.000000275422053</v>
      </c>
      <c r="N78" s="2">
        <v>4</v>
      </c>
      <c r="O78" s="2" t="s">
        <v>309</v>
      </c>
      <c r="P78" s="113" t="s">
        <v>702</v>
      </c>
      <c r="Q78" s="101" t="s">
        <v>216</v>
      </c>
      <c r="R78" s="2" t="s">
        <v>36</v>
      </c>
      <c r="S78" s="25">
        <v>308617.27</v>
      </c>
      <c r="T78" s="138">
        <v>308617.28000000003</v>
      </c>
      <c r="U78" s="138">
        <v>0</v>
      </c>
      <c r="V78" s="26">
        <v>47200.29</v>
      </c>
      <c r="W78" s="25">
        <v>47200.29</v>
      </c>
      <c r="X78" s="25">
        <v>0</v>
      </c>
      <c r="Y78" s="25">
        <v>7261.58</v>
      </c>
      <c r="Z78" s="25">
        <v>7261.58</v>
      </c>
      <c r="AA78" s="90">
        <v>0</v>
      </c>
      <c r="AB78" s="25">
        <f>AC78+AD78</f>
        <v>0</v>
      </c>
      <c r="AC78" s="90">
        <v>0</v>
      </c>
      <c r="AD78" s="90">
        <v>0</v>
      </c>
      <c r="AE78" s="25">
        <f>S78+V78+Y78+AB78</f>
        <v>363079.14</v>
      </c>
      <c r="AF78" s="102">
        <v>0</v>
      </c>
      <c r="AG78" s="25">
        <f>AE78+AF78</f>
        <v>363079.14</v>
      </c>
      <c r="AH78" s="28" t="s">
        <v>628</v>
      </c>
      <c r="AI78" s="92" t="s">
        <v>187</v>
      </c>
      <c r="AJ78" s="78">
        <v>0</v>
      </c>
      <c r="AK78" s="31">
        <v>0</v>
      </c>
    </row>
    <row r="79" spans="1:37" ht="141.75" x14ac:dyDescent="0.25">
      <c r="A79" s="5">
        <v>73</v>
      </c>
      <c r="B79" s="82">
        <v>126293</v>
      </c>
      <c r="C79" s="127">
        <v>523</v>
      </c>
      <c r="D79" s="113" t="s">
        <v>178</v>
      </c>
      <c r="E79" s="7" t="s">
        <v>1019</v>
      </c>
      <c r="F79" s="13" t="s">
        <v>1192</v>
      </c>
      <c r="G79" s="7" t="s">
        <v>1239</v>
      </c>
      <c r="H79" s="7" t="s">
        <v>1208</v>
      </c>
      <c r="I79" s="113" t="s">
        <v>187</v>
      </c>
      <c r="J79" s="7" t="s">
        <v>1209</v>
      </c>
      <c r="K79" s="105">
        <v>43437</v>
      </c>
      <c r="L79" s="8">
        <v>44289</v>
      </c>
      <c r="M79" s="4">
        <f>S79/AE79*100</f>
        <v>85.000000538702352</v>
      </c>
      <c r="N79" s="2">
        <v>4</v>
      </c>
      <c r="O79" s="2" t="s">
        <v>309</v>
      </c>
      <c r="P79" s="113" t="s">
        <v>702</v>
      </c>
      <c r="Q79" s="113" t="s">
        <v>216</v>
      </c>
      <c r="R79" s="2" t="s">
        <v>36</v>
      </c>
      <c r="S79" s="25">
        <f>T79+U79</f>
        <v>2366798.75</v>
      </c>
      <c r="T79" s="138">
        <v>2366798.75</v>
      </c>
      <c r="U79" s="138">
        <v>0</v>
      </c>
      <c r="V79" s="26">
        <f>W79+X79</f>
        <v>361980.97</v>
      </c>
      <c r="W79" s="25">
        <v>361980.97</v>
      </c>
      <c r="X79" s="25">
        <v>0</v>
      </c>
      <c r="Y79" s="25">
        <f>Z79+AA79</f>
        <v>55689.38</v>
      </c>
      <c r="Z79" s="25">
        <v>55689.38</v>
      </c>
      <c r="AA79" s="29">
        <v>0</v>
      </c>
      <c r="AB79" s="25">
        <f>AC79+AD79</f>
        <v>129948</v>
      </c>
      <c r="AC79" s="29">
        <v>129948</v>
      </c>
      <c r="AD79" s="29">
        <v>0</v>
      </c>
      <c r="AE79" s="25">
        <f>S79+V79+Y79</f>
        <v>2784469.0999999996</v>
      </c>
      <c r="AF79" s="32">
        <v>0</v>
      </c>
      <c r="AG79" s="25">
        <f>AE79+AF79+AB79</f>
        <v>2914417.0999999996</v>
      </c>
      <c r="AH79" s="28" t="s">
        <v>628</v>
      </c>
      <c r="AI79" s="92" t="s">
        <v>187</v>
      </c>
      <c r="AJ79" s="31">
        <v>0</v>
      </c>
      <c r="AK79" s="31">
        <v>0</v>
      </c>
    </row>
    <row r="80" spans="1:37" ht="141.75" x14ac:dyDescent="0.25">
      <c r="A80" s="2">
        <v>74</v>
      </c>
      <c r="B80" s="82">
        <v>126212</v>
      </c>
      <c r="C80" s="127">
        <v>516</v>
      </c>
      <c r="D80" s="113" t="s">
        <v>178</v>
      </c>
      <c r="E80" s="7" t="s">
        <v>1019</v>
      </c>
      <c r="F80" s="13" t="s">
        <v>1192</v>
      </c>
      <c r="G80" s="7" t="s">
        <v>1238</v>
      </c>
      <c r="H80" s="7" t="s">
        <v>617</v>
      </c>
      <c r="I80" s="113" t="s">
        <v>187</v>
      </c>
      <c r="J80" s="7" t="s">
        <v>1237</v>
      </c>
      <c r="K80" s="105">
        <v>43445</v>
      </c>
      <c r="L80" s="8">
        <v>43993</v>
      </c>
      <c r="M80" s="4">
        <f t="shared" ref="M80" si="109">S80/AE80*100</f>
        <v>85.000000138721092</v>
      </c>
      <c r="N80" s="2">
        <v>4</v>
      </c>
      <c r="O80" s="2" t="s">
        <v>309</v>
      </c>
      <c r="P80" s="2" t="s">
        <v>619</v>
      </c>
      <c r="Q80" s="2" t="s">
        <v>216</v>
      </c>
      <c r="R80" s="2" t="s">
        <v>36</v>
      </c>
      <c r="S80" s="25">
        <f t="shared" ref="S80" si="110">T80+U80</f>
        <v>3063701.5</v>
      </c>
      <c r="T80" s="138">
        <v>3063701.5</v>
      </c>
      <c r="U80" s="138">
        <v>0</v>
      </c>
      <c r="V80" s="26">
        <f t="shared" ref="V80" si="111">W80+X80</f>
        <v>468566.11</v>
      </c>
      <c r="W80" s="25">
        <v>468566.11</v>
      </c>
      <c r="X80" s="25">
        <v>0</v>
      </c>
      <c r="Y80" s="25">
        <f t="shared" ref="Y80" si="112">Z80+AA80</f>
        <v>72087.09</v>
      </c>
      <c r="Z80" s="25">
        <v>72087.09</v>
      </c>
      <c r="AA80" s="29">
        <v>0</v>
      </c>
      <c r="AB80" s="25">
        <f t="shared" ref="AB80" si="113">AC80+AD80</f>
        <v>0</v>
      </c>
      <c r="AC80" s="29">
        <v>0</v>
      </c>
      <c r="AD80" s="29">
        <v>0</v>
      </c>
      <c r="AE80" s="25">
        <f t="shared" ref="AE80" si="114">S80+V80+Y80</f>
        <v>3604354.6999999997</v>
      </c>
      <c r="AF80" s="32">
        <v>0</v>
      </c>
      <c r="AG80" s="25">
        <f t="shared" ref="AG80" si="115">AE80+AF80+AB80</f>
        <v>3604354.6999999997</v>
      </c>
      <c r="AH80" s="28" t="s">
        <v>628</v>
      </c>
      <c r="AI80" s="92" t="s">
        <v>187</v>
      </c>
      <c r="AJ80" s="31"/>
      <c r="AK80" s="31"/>
    </row>
    <row r="81" spans="1:37" ht="141.75" x14ac:dyDescent="0.25">
      <c r="A81" s="5">
        <v>75</v>
      </c>
      <c r="B81" s="68">
        <v>111237</v>
      </c>
      <c r="C81" s="127">
        <v>124</v>
      </c>
      <c r="D81" s="2" t="s">
        <v>178</v>
      </c>
      <c r="E81" s="7" t="s">
        <v>1019</v>
      </c>
      <c r="F81" s="128" t="s">
        <v>366</v>
      </c>
      <c r="G81" s="6" t="s">
        <v>558</v>
      </c>
      <c r="H81" s="6" t="s">
        <v>295</v>
      </c>
      <c r="I81" s="13" t="s">
        <v>187</v>
      </c>
      <c r="J81" s="11" t="s">
        <v>559</v>
      </c>
      <c r="K81" s="105">
        <v>43145</v>
      </c>
      <c r="L81" s="8">
        <v>43510</v>
      </c>
      <c r="M81" s="4">
        <f t="shared" ref="M81:M82" si="116">S81/AE81*100</f>
        <v>85.000000000000014</v>
      </c>
      <c r="N81" s="2">
        <v>7</v>
      </c>
      <c r="O81" s="182" t="s">
        <v>300</v>
      </c>
      <c r="P81" s="2" t="s">
        <v>294</v>
      </c>
      <c r="Q81" s="23" t="s">
        <v>216</v>
      </c>
      <c r="R81" s="13" t="s">
        <v>36</v>
      </c>
      <c r="S81" s="41">
        <f t="shared" ref="S81:S82" si="117">T81+U81</f>
        <v>306686.8</v>
      </c>
      <c r="T81" s="138">
        <v>306686.8</v>
      </c>
      <c r="U81" s="183">
        <v>0</v>
      </c>
      <c r="V81" s="26">
        <f t="shared" ref="V81:V110" si="118">W81+X81</f>
        <v>46905.04</v>
      </c>
      <c r="W81" s="25">
        <v>46905.04</v>
      </c>
      <c r="X81" s="25">
        <v>0</v>
      </c>
      <c r="Y81" s="25">
        <f t="shared" ref="Y81:Y82" si="119">Z81+AA81</f>
        <v>7216.16</v>
      </c>
      <c r="Z81" s="25">
        <v>7216.16</v>
      </c>
      <c r="AA81" s="25">
        <v>0</v>
      </c>
      <c r="AB81" s="25">
        <f t="shared" ref="AB81:AB110" si="120">AC81+AD81</f>
        <v>0</v>
      </c>
      <c r="AC81" s="25"/>
      <c r="AD81" s="25"/>
      <c r="AE81" s="25">
        <f t="shared" si="94"/>
        <v>360807.99999999994</v>
      </c>
      <c r="AF81" s="25">
        <v>0</v>
      </c>
      <c r="AG81" s="25">
        <f t="shared" ref="AG81:AG111" si="121">AE81+AF81</f>
        <v>360807.99999999994</v>
      </c>
      <c r="AH81" s="28" t="s">
        <v>628</v>
      </c>
      <c r="AI81" s="73" t="s">
        <v>187</v>
      </c>
      <c r="AJ81" s="40">
        <v>0</v>
      </c>
      <c r="AK81" s="29">
        <v>0</v>
      </c>
    </row>
    <row r="82" spans="1:37" ht="204.75" x14ac:dyDescent="0.25">
      <c r="A82" s="5">
        <v>76</v>
      </c>
      <c r="B82" s="82">
        <v>122784</v>
      </c>
      <c r="C82" s="127">
        <v>94</v>
      </c>
      <c r="D82" s="113" t="s">
        <v>177</v>
      </c>
      <c r="E82" s="7" t="s">
        <v>1019</v>
      </c>
      <c r="F82" s="128" t="s">
        <v>366</v>
      </c>
      <c r="G82" s="7" t="s">
        <v>1082</v>
      </c>
      <c r="H82" s="7" t="s">
        <v>1081</v>
      </c>
      <c r="I82" s="7" t="s">
        <v>187</v>
      </c>
      <c r="J82" s="11" t="s">
        <v>1178</v>
      </c>
      <c r="K82" s="8">
        <v>43264</v>
      </c>
      <c r="L82" s="8">
        <v>43751</v>
      </c>
      <c r="M82" s="4">
        <f t="shared" si="116"/>
        <v>85.000002941982572</v>
      </c>
      <c r="N82" s="2">
        <v>7</v>
      </c>
      <c r="O82" s="184" t="s">
        <v>300</v>
      </c>
      <c r="P82" s="2" t="s">
        <v>1083</v>
      </c>
      <c r="Q82" s="23" t="s">
        <v>216</v>
      </c>
      <c r="R82" s="13" t="s">
        <v>36</v>
      </c>
      <c r="S82" s="41">
        <f t="shared" si="117"/>
        <v>361151.03</v>
      </c>
      <c r="T82" s="39">
        <v>361151.03</v>
      </c>
      <c r="U82" s="34">
        <v>0</v>
      </c>
      <c r="V82" s="26">
        <f t="shared" si="118"/>
        <v>55234.85</v>
      </c>
      <c r="W82" s="34">
        <v>55234.85</v>
      </c>
      <c r="X82" s="34">
        <v>0</v>
      </c>
      <c r="Y82" s="25">
        <f t="shared" si="119"/>
        <v>8497.67</v>
      </c>
      <c r="Z82" s="39">
        <v>8497.67</v>
      </c>
      <c r="AA82" s="39">
        <v>0</v>
      </c>
      <c r="AB82" s="25">
        <f t="shared" si="120"/>
        <v>0</v>
      </c>
      <c r="AC82" s="34"/>
      <c r="AD82" s="34"/>
      <c r="AE82" s="25">
        <f t="shared" si="94"/>
        <v>424883.55</v>
      </c>
      <c r="AF82" s="25">
        <v>0</v>
      </c>
      <c r="AG82" s="25">
        <f t="shared" si="121"/>
        <v>424883.55</v>
      </c>
      <c r="AH82" s="28" t="s">
        <v>1084</v>
      </c>
      <c r="AI82" s="32"/>
      <c r="AJ82" s="98">
        <v>0</v>
      </c>
      <c r="AK82" s="39">
        <v>0</v>
      </c>
    </row>
    <row r="83" spans="1:37" ht="173.25" x14ac:dyDescent="0.25">
      <c r="A83" s="2">
        <v>77</v>
      </c>
      <c r="B83" s="68">
        <v>120617</v>
      </c>
      <c r="C83" s="127">
        <v>79</v>
      </c>
      <c r="D83" s="2" t="s">
        <v>178</v>
      </c>
      <c r="E83" s="7" t="s">
        <v>1019</v>
      </c>
      <c r="F83" s="128" t="s">
        <v>366</v>
      </c>
      <c r="G83" s="185" t="s">
        <v>287</v>
      </c>
      <c r="H83" s="83" t="s">
        <v>288</v>
      </c>
      <c r="I83" s="13" t="s">
        <v>187</v>
      </c>
      <c r="J83" s="11" t="s">
        <v>291</v>
      </c>
      <c r="K83" s="105">
        <v>43145</v>
      </c>
      <c r="L83" s="8">
        <v>43630</v>
      </c>
      <c r="M83" s="4">
        <f t="shared" ref="M83:M85" si="122">S83/AE83*100</f>
        <v>84.999999644441075</v>
      </c>
      <c r="N83" s="2">
        <v>5</v>
      </c>
      <c r="O83" s="2" t="s">
        <v>298</v>
      </c>
      <c r="P83" s="2" t="s">
        <v>292</v>
      </c>
      <c r="Q83" s="23" t="s">
        <v>216</v>
      </c>
      <c r="R83" s="13" t="s">
        <v>36</v>
      </c>
      <c r="S83" s="25">
        <f>T83+U83</f>
        <v>358590.34</v>
      </c>
      <c r="T83" s="138">
        <v>358590.34</v>
      </c>
      <c r="U83" s="25">
        <v>0</v>
      </c>
      <c r="V83" s="26">
        <f t="shared" si="118"/>
        <v>54843.23</v>
      </c>
      <c r="W83" s="138">
        <v>54843.23</v>
      </c>
      <c r="X83" s="26">
        <v>0</v>
      </c>
      <c r="Y83" s="26">
        <f t="shared" ref="Y83:Y85" si="123">Z83+AA83</f>
        <v>8437.42</v>
      </c>
      <c r="Z83" s="138">
        <v>8437.42</v>
      </c>
      <c r="AA83" s="26">
        <v>0</v>
      </c>
      <c r="AB83" s="25">
        <f t="shared" si="120"/>
        <v>0</v>
      </c>
      <c r="AC83" s="25"/>
      <c r="AD83" s="25"/>
      <c r="AE83" s="25">
        <f t="shared" si="94"/>
        <v>421870.99</v>
      </c>
      <c r="AF83" s="25">
        <v>0</v>
      </c>
      <c r="AG83" s="25">
        <f t="shared" si="121"/>
        <v>421870.99</v>
      </c>
      <c r="AH83" s="28" t="s">
        <v>628</v>
      </c>
      <c r="AI83" s="73" t="s">
        <v>187</v>
      </c>
      <c r="AJ83" s="40">
        <v>96397.63</v>
      </c>
      <c r="AK83" s="29">
        <v>9960.19</v>
      </c>
    </row>
    <row r="84" spans="1:37" ht="141.75" x14ac:dyDescent="0.25">
      <c r="A84" s="5">
        <v>78</v>
      </c>
      <c r="B84" s="82">
        <v>118193</v>
      </c>
      <c r="C84" s="127">
        <v>424</v>
      </c>
      <c r="D84" s="113" t="s">
        <v>728</v>
      </c>
      <c r="E84" s="7" t="s">
        <v>749</v>
      </c>
      <c r="F84" s="128" t="s">
        <v>654</v>
      </c>
      <c r="G84" s="185" t="s">
        <v>768</v>
      </c>
      <c r="H84" s="69" t="s">
        <v>769</v>
      </c>
      <c r="I84" s="13" t="s">
        <v>187</v>
      </c>
      <c r="J84" s="7" t="s">
        <v>841</v>
      </c>
      <c r="K84" s="105">
        <v>43285</v>
      </c>
      <c r="L84" s="8">
        <v>43773</v>
      </c>
      <c r="M84" s="4">
        <f t="shared" si="122"/>
        <v>85.000000000000014</v>
      </c>
      <c r="N84" s="113">
        <v>5</v>
      </c>
      <c r="O84" s="13" t="s">
        <v>770</v>
      </c>
      <c r="P84" s="13" t="s">
        <v>771</v>
      </c>
      <c r="Q84" s="13" t="s">
        <v>216</v>
      </c>
      <c r="R84" s="2" t="s">
        <v>36</v>
      </c>
      <c r="S84" s="25">
        <v>239111.8</v>
      </c>
      <c r="T84" s="75">
        <v>239111.8</v>
      </c>
      <c r="U84" s="34">
        <v>0</v>
      </c>
      <c r="V84" s="26">
        <v>36570.04</v>
      </c>
      <c r="W84" s="75">
        <v>36570.04</v>
      </c>
      <c r="X84" s="34"/>
      <c r="Y84" s="26">
        <v>5626.16</v>
      </c>
      <c r="Z84" s="40">
        <v>5626.16</v>
      </c>
      <c r="AA84" s="39">
        <v>0</v>
      </c>
      <c r="AB84" s="25">
        <f t="shared" si="120"/>
        <v>0</v>
      </c>
      <c r="AC84" s="34"/>
      <c r="AD84" s="34"/>
      <c r="AE84" s="25">
        <f t="shared" si="94"/>
        <v>281307.99999999994</v>
      </c>
      <c r="AF84" s="32"/>
      <c r="AG84" s="25">
        <f t="shared" si="121"/>
        <v>281307.99999999994</v>
      </c>
      <c r="AH84" s="28" t="s">
        <v>628</v>
      </c>
      <c r="AI84" s="32"/>
      <c r="AJ84" s="31">
        <v>28130</v>
      </c>
      <c r="AK84" s="31">
        <v>0</v>
      </c>
    </row>
    <row r="85" spans="1:37" ht="252" x14ac:dyDescent="0.25">
      <c r="A85" s="5">
        <v>79</v>
      </c>
      <c r="B85" s="132">
        <v>117483</v>
      </c>
      <c r="C85" s="132">
        <v>412</v>
      </c>
      <c r="D85" s="132" t="s">
        <v>742</v>
      </c>
      <c r="E85" s="7" t="s">
        <v>749</v>
      </c>
      <c r="F85" s="128" t="s">
        <v>654</v>
      </c>
      <c r="G85" s="185" t="s">
        <v>916</v>
      </c>
      <c r="H85" s="186" t="s">
        <v>288</v>
      </c>
      <c r="I85" s="13" t="s">
        <v>187</v>
      </c>
      <c r="J85" s="7" t="s">
        <v>917</v>
      </c>
      <c r="K85" s="105">
        <v>43314</v>
      </c>
      <c r="L85" s="8">
        <v>43678</v>
      </c>
      <c r="M85" s="4">
        <f t="shared" si="122"/>
        <v>85.000000000000014</v>
      </c>
      <c r="N85" s="113">
        <v>5</v>
      </c>
      <c r="O85" s="13" t="s">
        <v>770</v>
      </c>
      <c r="P85" s="2" t="s">
        <v>292</v>
      </c>
      <c r="Q85" s="23" t="s">
        <v>216</v>
      </c>
      <c r="R85" s="2" t="s">
        <v>36</v>
      </c>
      <c r="S85" s="25">
        <v>242732.46</v>
      </c>
      <c r="T85" s="129">
        <f>S85</f>
        <v>242732.46</v>
      </c>
      <c r="U85" s="25">
        <v>0</v>
      </c>
      <c r="V85" s="25">
        <f t="shared" si="118"/>
        <v>37123.78</v>
      </c>
      <c r="W85" s="129">
        <v>37123.78</v>
      </c>
      <c r="X85" s="26">
        <v>0</v>
      </c>
      <c r="Y85" s="26">
        <f t="shared" si="123"/>
        <v>5711.36</v>
      </c>
      <c r="Z85" s="129">
        <v>5711.36</v>
      </c>
      <c r="AA85" s="26">
        <v>0</v>
      </c>
      <c r="AB85" s="25">
        <f t="shared" si="120"/>
        <v>0</v>
      </c>
      <c r="AC85" s="25"/>
      <c r="AD85" s="25"/>
      <c r="AE85" s="25">
        <f t="shared" si="94"/>
        <v>285567.59999999998</v>
      </c>
      <c r="AF85" s="25">
        <v>0</v>
      </c>
      <c r="AG85" s="25">
        <f t="shared" si="121"/>
        <v>285567.59999999998</v>
      </c>
      <c r="AH85" s="28" t="s">
        <v>628</v>
      </c>
      <c r="AI85" s="73" t="s">
        <v>187</v>
      </c>
      <c r="AJ85" s="31">
        <f>24768.62+25919.16+26921.69</f>
        <v>77609.47</v>
      </c>
      <c r="AK85" s="31">
        <f>3788.14+2637.6+4760.51</f>
        <v>11186.25</v>
      </c>
    </row>
    <row r="86" spans="1:37" ht="141.75" x14ac:dyDescent="0.25">
      <c r="A86" s="2">
        <v>80</v>
      </c>
      <c r="B86" s="68">
        <v>126237</v>
      </c>
      <c r="C86" s="127">
        <v>529</v>
      </c>
      <c r="D86" s="2" t="s">
        <v>175</v>
      </c>
      <c r="E86" s="7" t="s">
        <v>1019</v>
      </c>
      <c r="F86" s="91" t="s">
        <v>1192</v>
      </c>
      <c r="G86" s="6" t="s">
        <v>1260</v>
      </c>
      <c r="H86" s="6" t="s">
        <v>1240</v>
      </c>
      <c r="I86" s="2" t="s">
        <v>187</v>
      </c>
      <c r="J86" s="3" t="s">
        <v>1261</v>
      </c>
      <c r="K86" s="105">
        <v>43446</v>
      </c>
      <c r="L86" s="8">
        <v>44177</v>
      </c>
      <c r="M86" s="4">
        <f t="shared" ref="M86" si="124">S86/AE86*100</f>
        <v>85.000000000000014</v>
      </c>
      <c r="N86" s="2">
        <v>5</v>
      </c>
      <c r="O86" s="2" t="s">
        <v>770</v>
      </c>
      <c r="P86" s="2" t="s">
        <v>995</v>
      </c>
      <c r="Q86" s="18" t="s">
        <v>216</v>
      </c>
      <c r="R86" s="2" t="s">
        <v>36</v>
      </c>
      <c r="S86" s="25">
        <f>T86+U86</f>
        <v>2072800.65</v>
      </c>
      <c r="T86" s="138">
        <v>2072800.65</v>
      </c>
      <c r="U86" s="25">
        <v>0</v>
      </c>
      <c r="V86" s="26">
        <f t="shared" ref="V86" si="125">W86+X86</f>
        <v>317016.56999999995</v>
      </c>
      <c r="W86" s="25">
        <v>317016.56999999995</v>
      </c>
      <c r="X86" s="25">
        <v>0</v>
      </c>
      <c r="Y86" s="25">
        <f t="shared" ref="Y86" si="126">Z86+AA86</f>
        <v>48771.78</v>
      </c>
      <c r="Z86" s="25">
        <v>48771.78</v>
      </c>
      <c r="AA86" s="25">
        <v>0</v>
      </c>
      <c r="AB86" s="25">
        <f t="shared" ref="AB86" si="127">AC86+AD86</f>
        <v>0</v>
      </c>
      <c r="AC86" s="25"/>
      <c r="AD86" s="25"/>
      <c r="AE86" s="25">
        <f t="shared" ref="AE86" si="128">S86+V86+Y86+AB86</f>
        <v>2438588.9999999995</v>
      </c>
      <c r="AF86" s="25">
        <v>0</v>
      </c>
      <c r="AG86" s="25">
        <f t="shared" ref="AG86" si="129">AE86+AF86</f>
        <v>2438588.9999999995</v>
      </c>
      <c r="AH86" s="28" t="s">
        <v>628</v>
      </c>
      <c r="AI86" s="73" t="s">
        <v>187</v>
      </c>
      <c r="AJ86" s="40">
        <f>24768.62+25919.16+26921.69</f>
        <v>77609.47</v>
      </c>
      <c r="AK86" s="29">
        <f>3788.14+2637.6+4760.51</f>
        <v>11186.25</v>
      </c>
    </row>
    <row r="87" spans="1:37" ht="173.25" x14ac:dyDescent="0.25">
      <c r="A87" s="5">
        <v>81</v>
      </c>
      <c r="B87" s="68">
        <v>120482</v>
      </c>
      <c r="C87" s="127">
        <v>68</v>
      </c>
      <c r="D87" s="2" t="s">
        <v>175</v>
      </c>
      <c r="E87" s="7" t="s">
        <v>1019</v>
      </c>
      <c r="F87" s="128" t="s">
        <v>366</v>
      </c>
      <c r="G87" s="6" t="s">
        <v>314</v>
      </c>
      <c r="H87" s="6" t="s">
        <v>317</v>
      </c>
      <c r="I87" s="2" t="s">
        <v>187</v>
      </c>
      <c r="J87" s="3" t="s">
        <v>320</v>
      </c>
      <c r="K87" s="105">
        <v>43145</v>
      </c>
      <c r="L87" s="8">
        <v>43630</v>
      </c>
      <c r="M87" s="4">
        <f t="shared" ref="M87" si="130">S87/AE87*100</f>
        <v>85</v>
      </c>
      <c r="N87" s="2">
        <v>3</v>
      </c>
      <c r="O87" s="2" t="s">
        <v>321</v>
      </c>
      <c r="P87" s="2" t="s">
        <v>322</v>
      </c>
      <c r="Q87" s="18" t="s">
        <v>216</v>
      </c>
      <c r="R87" s="2" t="s">
        <v>36</v>
      </c>
      <c r="S87" s="25">
        <f>T87+U87</f>
        <v>508342.5</v>
      </c>
      <c r="T87" s="138">
        <v>508342.5</v>
      </c>
      <c r="U87" s="25">
        <v>0</v>
      </c>
      <c r="V87" s="26">
        <f t="shared" si="118"/>
        <v>77746.5</v>
      </c>
      <c r="W87" s="25">
        <v>77746.5</v>
      </c>
      <c r="X87" s="25">
        <v>0</v>
      </c>
      <c r="Y87" s="25">
        <f t="shared" ref="Y87" si="131">Z87+AA87</f>
        <v>11961</v>
      </c>
      <c r="Z87" s="25">
        <v>11961</v>
      </c>
      <c r="AA87" s="25">
        <v>0</v>
      </c>
      <c r="AB87" s="25">
        <f t="shared" si="120"/>
        <v>0</v>
      </c>
      <c r="AC87" s="25"/>
      <c r="AD87" s="25"/>
      <c r="AE87" s="25">
        <f t="shared" si="94"/>
        <v>598050</v>
      </c>
      <c r="AF87" s="25">
        <v>0</v>
      </c>
      <c r="AG87" s="25">
        <f t="shared" si="121"/>
        <v>598050</v>
      </c>
      <c r="AH87" s="28" t="s">
        <v>628</v>
      </c>
      <c r="AI87" s="73"/>
      <c r="AJ87" s="40">
        <f>139474.65+11873.47+58460.39</f>
        <v>209808.51</v>
      </c>
      <c r="AK87" s="29">
        <f>21331.41+1815.94+8941</f>
        <v>32088.35</v>
      </c>
    </row>
    <row r="88" spans="1:37" ht="346.5" x14ac:dyDescent="0.25">
      <c r="A88" s="5">
        <v>82</v>
      </c>
      <c r="B88" s="68">
        <v>122108</v>
      </c>
      <c r="C88" s="127">
        <v>83</v>
      </c>
      <c r="D88" s="2" t="s">
        <v>175</v>
      </c>
      <c r="E88" s="7" t="s">
        <v>1019</v>
      </c>
      <c r="F88" s="128" t="s">
        <v>366</v>
      </c>
      <c r="G88" s="6" t="s">
        <v>507</v>
      </c>
      <c r="H88" s="6" t="s">
        <v>508</v>
      </c>
      <c r="I88" s="2" t="s">
        <v>187</v>
      </c>
      <c r="J88" s="3" t="s">
        <v>560</v>
      </c>
      <c r="K88" s="105">
        <v>43234</v>
      </c>
      <c r="L88" s="8">
        <v>43722</v>
      </c>
      <c r="M88" s="4">
        <f t="shared" ref="M88:M90" si="132">S88/AE88*100</f>
        <v>85.000000383198511</v>
      </c>
      <c r="N88" s="2">
        <v>3</v>
      </c>
      <c r="O88" s="2" t="s">
        <v>321</v>
      </c>
      <c r="P88" s="2" t="s">
        <v>509</v>
      </c>
      <c r="Q88" s="18" t="s">
        <v>216</v>
      </c>
      <c r="R88" s="2" t="s">
        <v>36</v>
      </c>
      <c r="S88" s="25">
        <f>T88+U88</f>
        <v>332725.71000000002</v>
      </c>
      <c r="T88" s="129">
        <v>332725.71000000002</v>
      </c>
      <c r="U88" s="187">
        <v>0</v>
      </c>
      <c r="V88" s="26">
        <f t="shared" ref="V88" si="133">W88+X88</f>
        <v>50887.46</v>
      </c>
      <c r="W88" s="25">
        <v>50887.46</v>
      </c>
      <c r="X88" s="25">
        <v>0</v>
      </c>
      <c r="Y88" s="25">
        <f t="shared" ref="Y88" si="134">Z88+AA88</f>
        <v>7828.8400000000011</v>
      </c>
      <c r="Z88" s="25">
        <v>7828.8400000000011</v>
      </c>
      <c r="AA88" s="25">
        <v>0</v>
      </c>
      <c r="AB88" s="25">
        <f t="shared" ref="AB88" si="135">AC88+AD88</f>
        <v>0</v>
      </c>
      <c r="AC88" s="25"/>
      <c r="AD88" s="25"/>
      <c r="AE88" s="25">
        <f t="shared" ref="AE88" si="136">S88+V88+Y88+AB88</f>
        <v>391442.01000000007</v>
      </c>
      <c r="AF88" s="25">
        <v>73549.58</v>
      </c>
      <c r="AG88" s="25">
        <f t="shared" ref="AG88" si="137">AE88+AF88</f>
        <v>464991.59000000008</v>
      </c>
      <c r="AH88" s="28" t="s">
        <v>628</v>
      </c>
      <c r="AI88" s="73"/>
      <c r="AJ88" s="40">
        <v>33333.97</v>
      </c>
      <c r="AK88" s="29">
        <v>5098.1400000000003</v>
      </c>
    </row>
    <row r="89" spans="1:37" ht="204.75" x14ac:dyDescent="0.25">
      <c r="A89" s="2">
        <v>83</v>
      </c>
      <c r="B89" s="132">
        <v>118782</v>
      </c>
      <c r="C89" s="13">
        <v>444</v>
      </c>
      <c r="D89" s="13" t="s">
        <v>742</v>
      </c>
      <c r="E89" s="7" t="s">
        <v>749</v>
      </c>
      <c r="F89" s="128" t="s">
        <v>654</v>
      </c>
      <c r="G89" s="7" t="s">
        <v>879</v>
      </c>
      <c r="H89" s="7" t="s">
        <v>878</v>
      </c>
      <c r="I89" s="113"/>
      <c r="J89" s="76" t="s">
        <v>877</v>
      </c>
      <c r="K89" s="105">
        <v>43304</v>
      </c>
      <c r="L89" s="8">
        <v>43669</v>
      </c>
      <c r="M89" s="4">
        <f t="shared" si="132"/>
        <v>85</v>
      </c>
      <c r="N89" s="113">
        <v>3</v>
      </c>
      <c r="O89" s="2" t="s">
        <v>321</v>
      </c>
      <c r="P89" s="13" t="s">
        <v>880</v>
      </c>
      <c r="Q89" s="18" t="s">
        <v>216</v>
      </c>
      <c r="R89" s="2" t="s">
        <v>36</v>
      </c>
      <c r="S89" s="25">
        <v>242091.39</v>
      </c>
      <c r="T89" s="188">
        <f>S89</f>
        <v>242091.39</v>
      </c>
      <c r="U89" s="34">
        <v>0</v>
      </c>
      <c r="V89" s="26">
        <v>37025.74</v>
      </c>
      <c r="W89" s="40">
        <f>V89</f>
        <v>37025.74</v>
      </c>
      <c r="X89" s="34">
        <v>0</v>
      </c>
      <c r="Y89" s="40">
        <v>5696.27</v>
      </c>
      <c r="Z89" s="40">
        <f>Y89</f>
        <v>5696.27</v>
      </c>
      <c r="AA89" s="40">
        <v>0</v>
      </c>
      <c r="AB89" s="25">
        <f t="shared" si="120"/>
        <v>0</v>
      </c>
      <c r="AC89" s="34"/>
      <c r="AD89" s="34"/>
      <c r="AE89" s="25">
        <f>S89+V89+Y89+AB89</f>
        <v>284813.40000000002</v>
      </c>
      <c r="AF89" s="32"/>
      <c r="AG89" s="25">
        <f t="shared" si="121"/>
        <v>284813.40000000002</v>
      </c>
      <c r="AH89" s="28" t="s">
        <v>628</v>
      </c>
      <c r="AI89" s="32"/>
      <c r="AJ89" s="25">
        <f>28481.34-3066.97</f>
        <v>25414.37</v>
      </c>
      <c r="AK89" s="25">
        <v>3066.97</v>
      </c>
    </row>
    <row r="90" spans="1:37" s="189" customFormat="1" ht="237.75" customHeight="1" x14ac:dyDescent="0.25">
      <c r="A90" s="5">
        <v>84</v>
      </c>
      <c r="B90" s="132">
        <v>118562</v>
      </c>
      <c r="C90" s="13">
        <v>430</v>
      </c>
      <c r="D90" s="13" t="s">
        <v>893</v>
      </c>
      <c r="E90" s="7" t="s">
        <v>749</v>
      </c>
      <c r="F90" s="128" t="s">
        <v>654</v>
      </c>
      <c r="G90" s="7" t="s">
        <v>939</v>
      </c>
      <c r="H90" s="13" t="s">
        <v>940</v>
      </c>
      <c r="I90" s="113" t="s">
        <v>187</v>
      </c>
      <c r="J90" s="76" t="s">
        <v>941</v>
      </c>
      <c r="K90" s="105">
        <v>43318</v>
      </c>
      <c r="L90" s="8">
        <v>43683</v>
      </c>
      <c r="M90" s="4">
        <f t="shared" si="132"/>
        <v>85</v>
      </c>
      <c r="N90" s="113">
        <v>3</v>
      </c>
      <c r="O90" s="2" t="s">
        <v>321</v>
      </c>
      <c r="P90" s="13" t="s">
        <v>322</v>
      </c>
      <c r="Q90" s="18" t="s">
        <v>216</v>
      </c>
      <c r="R90" s="2" t="s">
        <v>36</v>
      </c>
      <c r="S90" s="25">
        <f>T90+U90</f>
        <v>244199.22</v>
      </c>
      <c r="T90" s="188">
        <v>244199.22</v>
      </c>
      <c r="U90" s="34">
        <v>0</v>
      </c>
      <c r="V90" s="26">
        <f>W90+X90</f>
        <v>37348.11</v>
      </c>
      <c r="W90" s="40">
        <v>37348.11</v>
      </c>
      <c r="X90" s="34">
        <v>0</v>
      </c>
      <c r="Y90" s="40">
        <f>Z90+AA90</f>
        <v>5745.87</v>
      </c>
      <c r="Z90" s="40">
        <v>5745.87</v>
      </c>
      <c r="AA90" s="40">
        <v>0</v>
      </c>
      <c r="AB90" s="25">
        <f>AC90+AD90</f>
        <v>0</v>
      </c>
      <c r="AC90" s="34">
        <v>0</v>
      </c>
      <c r="AD90" s="34">
        <v>0</v>
      </c>
      <c r="AE90" s="25">
        <f>S90+V90+Y90+AB90</f>
        <v>287293.2</v>
      </c>
      <c r="AF90" s="32">
        <v>0</v>
      </c>
      <c r="AG90" s="25">
        <f t="shared" si="121"/>
        <v>287293.2</v>
      </c>
      <c r="AH90" s="28" t="s">
        <v>628</v>
      </c>
      <c r="AI90" s="32"/>
      <c r="AJ90" s="25">
        <v>28906.01</v>
      </c>
      <c r="AK90" s="25">
        <v>4420.92</v>
      </c>
    </row>
    <row r="91" spans="1:37" ht="270" customHeight="1" x14ac:dyDescent="0.25">
      <c r="A91" s="5">
        <v>85</v>
      </c>
      <c r="B91" s="13">
        <v>119895</v>
      </c>
      <c r="C91" s="13">
        <v>458</v>
      </c>
      <c r="D91" s="13" t="s">
        <v>644</v>
      </c>
      <c r="E91" s="13" t="s">
        <v>1094</v>
      </c>
      <c r="F91" s="118" t="s">
        <v>890</v>
      </c>
      <c r="G91" s="190" t="s">
        <v>900</v>
      </c>
      <c r="H91" s="190" t="s">
        <v>901</v>
      </c>
      <c r="I91" s="113" t="s">
        <v>187</v>
      </c>
      <c r="J91" s="7" t="s">
        <v>902</v>
      </c>
      <c r="K91" s="105">
        <v>43312</v>
      </c>
      <c r="L91" s="8">
        <v>43677</v>
      </c>
      <c r="M91" s="4">
        <f t="shared" ref="M91:M92" si="138">S91/AE91*100</f>
        <v>79.999998251321642</v>
      </c>
      <c r="N91" s="13">
        <v>8</v>
      </c>
      <c r="O91" s="2" t="s">
        <v>903</v>
      </c>
      <c r="P91" s="2" t="s">
        <v>904</v>
      </c>
      <c r="Q91" s="2" t="s">
        <v>216</v>
      </c>
      <c r="R91" s="2" t="s">
        <v>36</v>
      </c>
      <c r="S91" s="25">
        <f>T91+U91</f>
        <v>457488.35</v>
      </c>
      <c r="T91" s="191">
        <v>0</v>
      </c>
      <c r="U91" s="192">
        <v>457488.35</v>
      </c>
      <c r="V91" s="26">
        <f t="shared" si="118"/>
        <v>102934.89</v>
      </c>
      <c r="W91" s="192">
        <v>0</v>
      </c>
      <c r="X91" s="193">
        <v>102934.89</v>
      </c>
      <c r="Y91" s="25">
        <f>Z91+AA91</f>
        <v>11437.21</v>
      </c>
      <c r="Z91" s="192">
        <v>0</v>
      </c>
      <c r="AA91" s="194">
        <v>11437.21</v>
      </c>
      <c r="AB91" s="25">
        <f t="shared" si="120"/>
        <v>0</v>
      </c>
      <c r="AC91" s="192">
        <v>0</v>
      </c>
      <c r="AD91" s="194">
        <v>0</v>
      </c>
      <c r="AE91" s="25">
        <f>S91+V91+Y91+AB91</f>
        <v>571860.44999999995</v>
      </c>
      <c r="AF91" s="25">
        <v>0</v>
      </c>
      <c r="AG91" s="25">
        <f t="shared" si="121"/>
        <v>571860.44999999995</v>
      </c>
      <c r="AH91" s="28" t="s">
        <v>628</v>
      </c>
      <c r="AI91" s="32"/>
      <c r="AJ91" s="27">
        <v>0</v>
      </c>
      <c r="AK91" s="25">
        <v>0</v>
      </c>
    </row>
    <row r="92" spans="1:37" ht="142.5" customHeight="1" x14ac:dyDescent="0.25">
      <c r="A92" s="2">
        <v>86</v>
      </c>
      <c r="B92" s="132">
        <v>126391</v>
      </c>
      <c r="C92" s="13">
        <v>508</v>
      </c>
      <c r="D92" s="13" t="s">
        <v>690</v>
      </c>
      <c r="E92" s="13" t="s">
        <v>1019</v>
      </c>
      <c r="F92" s="91" t="s">
        <v>1199</v>
      </c>
      <c r="G92" s="7" t="s">
        <v>1263</v>
      </c>
      <c r="H92" s="190" t="s">
        <v>901</v>
      </c>
      <c r="I92" s="113" t="s">
        <v>187</v>
      </c>
      <c r="J92" s="7" t="s">
        <v>1264</v>
      </c>
      <c r="K92" s="105">
        <v>43452</v>
      </c>
      <c r="L92" s="8">
        <v>44365</v>
      </c>
      <c r="M92" s="4">
        <f t="shared" si="138"/>
        <v>80.000000098352359</v>
      </c>
      <c r="N92" s="13">
        <v>8</v>
      </c>
      <c r="O92" s="2" t="s">
        <v>903</v>
      </c>
      <c r="P92" s="2" t="s">
        <v>904</v>
      </c>
      <c r="Q92" s="2" t="s">
        <v>216</v>
      </c>
      <c r="R92" s="2" t="s">
        <v>36</v>
      </c>
      <c r="S92" s="25">
        <f t="shared" ref="S92" si="139">T92+U92</f>
        <v>1626803.97</v>
      </c>
      <c r="T92" s="195">
        <v>0</v>
      </c>
      <c r="U92" s="40">
        <v>1626803.97</v>
      </c>
      <c r="V92" s="26">
        <f t="shared" si="118"/>
        <v>366030.89</v>
      </c>
      <c r="W92" s="195">
        <v>0</v>
      </c>
      <c r="X92" s="29">
        <v>366030.89</v>
      </c>
      <c r="Y92" s="29">
        <f>Z92+AA92</f>
        <v>40670.1</v>
      </c>
      <c r="Z92" s="196">
        <v>0</v>
      </c>
      <c r="AA92" s="195">
        <v>40670.1</v>
      </c>
      <c r="AB92" s="25">
        <f t="shared" si="120"/>
        <v>0</v>
      </c>
      <c r="AC92" s="196">
        <v>0</v>
      </c>
      <c r="AD92" s="195">
        <v>0</v>
      </c>
      <c r="AE92" s="25">
        <f>S92+V92+Y92+AB92</f>
        <v>2033504.96</v>
      </c>
      <c r="AF92" s="94">
        <v>485522.74</v>
      </c>
      <c r="AG92" s="25">
        <f t="shared" si="121"/>
        <v>2519027.7000000002</v>
      </c>
      <c r="AH92" s="28" t="s">
        <v>628</v>
      </c>
      <c r="AI92" s="32"/>
      <c r="AJ92" s="25"/>
      <c r="AK92" s="25"/>
    </row>
    <row r="93" spans="1:37" ht="141.75" x14ac:dyDescent="0.25">
      <c r="A93" s="5">
        <v>87</v>
      </c>
      <c r="B93" s="68">
        <v>122738</v>
      </c>
      <c r="C93" s="127">
        <v>73</v>
      </c>
      <c r="D93" s="2" t="s">
        <v>178</v>
      </c>
      <c r="E93" s="7" t="s">
        <v>1019</v>
      </c>
      <c r="F93" s="128" t="s">
        <v>366</v>
      </c>
      <c r="G93" s="197" t="s">
        <v>751</v>
      </c>
      <c r="H93" s="7" t="s">
        <v>752</v>
      </c>
      <c r="I93" s="113" t="s">
        <v>187</v>
      </c>
      <c r="J93" s="7" t="s">
        <v>753</v>
      </c>
      <c r="K93" s="105">
        <v>43284</v>
      </c>
      <c r="L93" s="8">
        <v>43772</v>
      </c>
      <c r="M93" s="4">
        <f t="shared" ref="M93" si="140">S93/AE93*100</f>
        <v>85.000002334434541</v>
      </c>
      <c r="N93" s="2">
        <v>6</v>
      </c>
      <c r="O93" s="2" t="s">
        <v>754</v>
      </c>
      <c r="P93" s="2" t="s">
        <v>755</v>
      </c>
      <c r="Q93" s="18" t="s">
        <v>216</v>
      </c>
      <c r="R93" s="2" t="s">
        <v>36</v>
      </c>
      <c r="S93" s="26">
        <f t="shared" ref="S93" si="141">T93+U93</f>
        <v>527965.13</v>
      </c>
      <c r="T93" s="193">
        <v>527965.13</v>
      </c>
      <c r="U93" s="25">
        <v>0</v>
      </c>
      <c r="V93" s="26">
        <f t="shared" ref="V93" si="142">W93+X93</f>
        <v>80747.570000000007</v>
      </c>
      <c r="W93" s="193">
        <v>80747.570000000007</v>
      </c>
      <c r="X93" s="25">
        <v>0</v>
      </c>
      <c r="Y93" s="26">
        <f t="shared" ref="Y93" si="143">Z93+AA93</f>
        <v>12422.73</v>
      </c>
      <c r="Z93" s="198">
        <v>12422.73</v>
      </c>
      <c r="AA93" s="25">
        <v>0</v>
      </c>
      <c r="AB93" s="25">
        <f t="shared" ref="AB93" si="144">AC93+AD93</f>
        <v>0</v>
      </c>
      <c r="AC93" s="25"/>
      <c r="AD93" s="25"/>
      <c r="AE93" s="25">
        <f t="shared" ref="AE93" si="145">S93+V93+Y93+AB93</f>
        <v>621135.42999999993</v>
      </c>
      <c r="AF93" s="25">
        <v>0</v>
      </c>
      <c r="AG93" s="25">
        <f t="shared" ref="AG93" si="146">AE93+AF93</f>
        <v>621135.42999999993</v>
      </c>
      <c r="AH93" s="28" t="s">
        <v>628</v>
      </c>
      <c r="AI93" s="73"/>
      <c r="AJ93" s="27">
        <v>21406.41</v>
      </c>
      <c r="AK93" s="25">
        <v>3273.92</v>
      </c>
    </row>
    <row r="94" spans="1:37" ht="220.5" x14ac:dyDescent="0.25">
      <c r="A94" s="5">
        <v>88</v>
      </c>
      <c r="B94" s="68">
        <v>110238</v>
      </c>
      <c r="C94" s="127">
        <v>120</v>
      </c>
      <c r="D94" s="2" t="s">
        <v>178</v>
      </c>
      <c r="E94" s="7" t="s">
        <v>1019</v>
      </c>
      <c r="F94" s="128" t="s">
        <v>366</v>
      </c>
      <c r="G94" s="199" t="s">
        <v>326</v>
      </c>
      <c r="H94" s="6" t="s">
        <v>327</v>
      </c>
      <c r="I94" s="2" t="s">
        <v>187</v>
      </c>
      <c r="J94" s="11" t="s">
        <v>344</v>
      </c>
      <c r="K94" s="105">
        <v>43166</v>
      </c>
      <c r="L94" s="8">
        <v>43653</v>
      </c>
      <c r="M94" s="4">
        <f t="shared" ref="M94:M95" si="147">S94/AE94*100</f>
        <v>85.000000235397167</v>
      </c>
      <c r="N94" s="2">
        <v>4</v>
      </c>
      <c r="O94" s="2" t="s">
        <v>329</v>
      </c>
      <c r="P94" s="2" t="s">
        <v>328</v>
      </c>
      <c r="Q94" s="18" t="s">
        <v>216</v>
      </c>
      <c r="R94" s="2" t="s">
        <v>36</v>
      </c>
      <c r="S94" s="26">
        <f t="shared" ref="S94:S95" si="148">T94+U94</f>
        <v>361091.85</v>
      </c>
      <c r="T94" s="193">
        <v>361091.85</v>
      </c>
      <c r="U94" s="25">
        <v>0</v>
      </c>
      <c r="V94" s="26">
        <f t="shared" si="118"/>
        <v>55225.82</v>
      </c>
      <c r="W94" s="193">
        <v>55225.82</v>
      </c>
      <c r="X94" s="25">
        <v>0</v>
      </c>
      <c r="Y94" s="26">
        <f t="shared" ref="Y94" si="149">Z94+AA94</f>
        <v>8496.27</v>
      </c>
      <c r="Z94" s="198">
        <v>8496.27</v>
      </c>
      <c r="AA94" s="25">
        <v>0</v>
      </c>
      <c r="AB94" s="25">
        <f t="shared" si="120"/>
        <v>0</v>
      </c>
      <c r="AC94" s="25"/>
      <c r="AD94" s="25"/>
      <c r="AE94" s="25">
        <f t="shared" si="94"/>
        <v>424813.94</v>
      </c>
      <c r="AF94" s="25">
        <v>0</v>
      </c>
      <c r="AG94" s="25">
        <f t="shared" si="121"/>
        <v>424813.94</v>
      </c>
      <c r="AH94" s="28" t="s">
        <v>628</v>
      </c>
      <c r="AI94" s="73"/>
      <c r="AJ94" s="27">
        <v>36851.39</v>
      </c>
      <c r="AK94" s="25">
        <v>5630</v>
      </c>
    </row>
    <row r="95" spans="1:37" ht="204.75" x14ac:dyDescent="0.25">
      <c r="A95" s="2">
        <v>89</v>
      </c>
      <c r="B95" s="68">
        <v>117741</v>
      </c>
      <c r="C95" s="13">
        <v>415</v>
      </c>
      <c r="D95" s="2" t="s">
        <v>893</v>
      </c>
      <c r="E95" s="7" t="s">
        <v>749</v>
      </c>
      <c r="F95" s="6" t="s">
        <v>654</v>
      </c>
      <c r="G95" s="6" t="s">
        <v>894</v>
      </c>
      <c r="H95" s="6" t="s">
        <v>895</v>
      </c>
      <c r="I95" s="2" t="s">
        <v>793</v>
      </c>
      <c r="J95" s="6" t="s">
        <v>896</v>
      </c>
      <c r="K95" s="105">
        <v>43311</v>
      </c>
      <c r="L95" s="8">
        <v>43676</v>
      </c>
      <c r="M95" s="4">
        <f t="shared" si="147"/>
        <v>84.15024511492409</v>
      </c>
      <c r="N95" s="2">
        <v>4</v>
      </c>
      <c r="O95" s="2" t="s">
        <v>329</v>
      </c>
      <c r="P95" s="2" t="s">
        <v>328</v>
      </c>
      <c r="Q95" s="2" t="s">
        <v>216</v>
      </c>
      <c r="R95" s="2" t="s">
        <v>36</v>
      </c>
      <c r="S95" s="26">
        <f t="shared" si="148"/>
        <v>242958.31</v>
      </c>
      <c r="T95" s="29">
        <v>242958.31</v>
      </c>
      <c r="U95" s="133">
        <v>0</v>
      </c>
      <c r="V95" s="26">
        <f t="shared" si="118"/>
        <v>39986.97</v>
      </c>
      <c r="W95" s="29">
        <v>39986.97</v>
      </c>
      <c r="X95" s="133">
        <v>0</v>
      </c>
      <c r="Y95" s="29">
        <f>Z95+AA95</f>
        <v>2888.03</v>
      </c>
      <c r="Z95" s="29">
        <v>2888.03</v>
      </c>
      <c r="AA95" s="29">
        <v>0</v>
      </c>
      <c r="AB95" s="25">
        <f t="shared" si="120"/>
        <v>2886.36</v>
      </c>
      <c r="AC95" s="29">
        <v>2886.36</v>
      </c>
      <c r="AD95" s="133">
        <v>0</v>
      </c>
      <c r="AE95" s="25">
        <f t="shared" si="94"/>
        <v>288719.67000000004</v>
      </c>
      <c r="AF95" s="30"/>
      <c r="AG95" s="25">
        <f t="shared" si="121"/>
        <v>288719.67000000004</v>
      </c>
      <c r="AH95" s="28" t="s">
        <v>628</v>
      </c>
      <c r="AI95" s="30"/>
      <c r="AJ95" s="25">
        <v>28871.96</v>
      </c>
      <c r="AK95" s="25">
        <v>0</v>
      </c>
    </row>
    <row r="96" spans="1:37" s="140" customFormat="1" ht="189" x14ac:dyDescent="0.25">
      <c r="A96" s="5">
        <v>90</v>
      </c>
      <c r="B96" s="68">
        <v>120531</v>
      </c>
      <c r="C96" s="127">
        <v>76</v>
      </c>
      <c r="D96" s="7" t="s">
        <v>178</v>
      </c>
      <c r="E96" s="7" t="s">
        <v>1019</v>
      </c>
      <c r="F96" s="128" t="s">
        <v>366</v>
      </c>
      <c r="G96" s="137" t="s">
        <v>265</v>
      </c>
      <c r="H96" s="137" t="s">
        <v>266</v>
      </c>
      <c r="I96" s="13" t="s">
        <v>187</v>
      </c>
      <c r="J96" s="7" t="s">
        <v>267</v>
      </c>
      <c r="K96" s="105">
        <v>43129</v>
      </c>
      <c r="L96" s="8">
        <v>43614</v>
      </c>
      <c r="M96" s="4">
        <f t="shared" ref="M96:M99" si="150">S96/AE96*100</f>
        <v>85.000000405063261</v>
      </c>
      <c r="N96" s="13">
        <v>3</v>
      </c>
      <c r="O96" s="13" t="s">
        <v>269</v>
      </c>
      <c r="P96" s="13" t="s">
        <v>268</v>
      </c>
      <c r="Q96" s="23" t="s">
        <v>216</v>
      </c>
      <c r="R96" s="13" t="s">
        <v>36</v>
      </c>
      <c r="S96" s="25">
        <f t="shared" ref="S96:S99" si="151">T96+U96</f>
        <v>524609.42000000004</v>
      </c>
      <c r="T96" s="138">
        <v>524609.42000000004</v>
      </c>
      <c r="U96" s="27">
        <v>0</v>
      </c>
      <c r="V96" s="26">
        <f t="shared" si="118"/>
        <v>80234.38</v>
      </c>
      <c r="W96" s="138">
        <v>80234.38</v>
      </c>
      <c r="X96" s="27">
        <v>0</v>
      </c>
      <c r="Y96" s="25">
        <f t="shared" ref="Y96:Y99" si="152">Z96+AA96</f>
        <v>12343.75</v>
      </c>
      <c r="Z96" s="138">
        <v>12343.75</v>
      </c>
      <c r="AA96" s="27">
        <v>0</v>
      </c>
      <c r="AB96" s="25">
        <f t="shared" si="120"/>
        <v>0</v>
      </c>
      <c r="AC96" s="27"/>
      <c r="AD96" s="27"/>
      <c r="AE96" s="25">
        <f t="shared" si="94"/>
        <v>617187.55000000005</v>
      </c>
      <c r="AF96" s="27">
        <v>0</v>
      </c>
      <c r="AG96" s="25">
        <f t="shared" si="121"/>
        <v>617187.55000000005</v>
      </c>
      <c r="AH96" s="28" t="s">
        <v>628</v>
      </c>
      <c r="AI96" s="38" t="s">
        <v>187</v>
      </c>
      <c r="AJ96" s="40">
        <v>40294.21</v>
      </c>
      <c r="AK96" s="40">
        <v>6162.64</v>
      </c>
    </row>
    <row r="97" spans="1:37" s="202" customFormat="1" ht="157.5" x14ac:dyDescent="0.25">
      <c r="A97" s="5">
        <v>91</v>
      </c>
      <c r="B97" s="132">
        <v>119702</v>
      </c>
      <c r="C97" s="127">
        <v>462</v>
      </c>
      <c r="D97" s="7" t="s">
        <v>175</v>
      </c>
      <c r="E97" s="13" t="s">
        <v>1094</v>
      </c>
      <c r="F97" s="200" t="s">
        <v>585</v>
      </c>
      <c r="G97" s="181" t="s">
        <v>647</v>
      </c>
      <c r="H97" s="181" t="s">
        <v>266</v>
      </c>
      <c r="I97" s="13" t="s">
        <v>187</v>
      </c>
      <c r="J97" s="7" t="s">
        <v>649</v>
      </c>
      <c r="K97" s="105">
        <v>43269</v>
      </c>
      <c r="L97" s="8">
        <v>43756</v>
      </c>
      <c r="M97" s="16">
        <f t="shared" si="150"/>
        <v>85.000000000000014</v>
      </c>
      <c r="N97" s="13">
        <v>3</v>
      </c>
      <c r="O97" s="13" t="s">
        <v>269</v>
      </c>
      <c r="P97" s="13" t="s">
        <v>268</v>
      </c>
      <c r="Q97" s="201" t="s">
        <v>216</v>
      </c>
      <c r="R97" s="13" t="s">
        <v>589</v>
      </c>
      <c r="S97" s="27">
        <f t="shared" si="151"/>
        <v>289363.96999999997</v>
      </c>
      <c r="T97" s="40">
        <v>289363.96999999997</v>
      </c>
      <c r="U97" s="27">
        <v>0</v>
      </c>
      <c r="V97" s="26">
        <f t="shared" ref="V97" si="153">W97+X97</f>
        <v>44255.67</v>
      </c>
      <c r="W97" s="40">
        <v>44255.67</v>
      </c>
      <c r="X97" s="27">
        <v>0</v>
      </c>
      <c r="Y97" s="27">
        <f t="shared" si="152"/>
        <v>6808.5599999999995</v>
      </c>
      <c r="Z97" s="40">
        <v>6808.5599999999995</v>
      </c>
      <c r="AA97" s="27">
        <v>0</v>
      </c>
      <c r="AB97" s="27">
        <f t="shared" ref="AB97" si="154">AC97+AD97</f>
        <v>0</v>
      </c>
      <c r="AC97" s="27">
        <v>0</v>
      </c>
      <c r="AD97" s="27">
        <v>0</v>
      </c>
      <c r="AE97" s="27">
        <f>S97+V97+Y97+AB97</f>
        <v>340428.19999999995</v>
      </c>
      <c r="AF97" s="27">
        <v>0</v>
      </c>
      <c r="AG97" s="27">
        <f t="shared" ref="AG97" si="155">AE97+AF97</f>
        <v>340428.19999999995</v>
      </c>
      <c r="AH97" s="28" t="s">
        <v>628</v>
      </c>
      <c r="AI97" s="66"/>
      <c r="AJ97" s="40">
        <v>29938.25</v>
      </c>
      <c r="AK97" s="40">
        <v>0</v>
      </c>
    </row>
    <row r="98" spans="1:37" s="204" customFormat="1" ht="283.5" x14ac:dyDescent="0.25">
      <c r="A98" s="2">
        <v>92</v>
      </c>
      <c r="B98" s="132">
        <v>117960</v>
      </c>
      <c r="C98" s="13">
        <v>418</v>
      </c>
      <c r="D98" s="13" t="s">
        <v>893</v>
      </c>
      <c r="E98" s="7" t="s">
        <v>749</v>
      </c>
      <c r="F98" s="7" t="s">
        <v>654</v>
      </c>
      <c r="G98" s="7" t="s">
        <v>943</v>
      </c>
      <c r="H98" s="181" t="s">
        <v>266</v>
      </c>
      <c r="I98" s="13" t="s">
        <v>187</v>
      </c>
      <c r="J98" s="7" t="s">
        <v>944</v>
      </c>
      <c r="K98" s="8">
        <v>43318</v>
      </c>
      <c r="L98" s="8">
        <v>43805</v>
      </c>
      <c r="M98" s="16">
        <f t="shared" si="150"/>
        <v>85</v>
      </c>
      <c r="N98" s="13">
        <v>3</v>
      </c>
      <c r="O98" s="13" t="s">
        <v>269</v>
      </c>
      <c r="P98" s="13" t="s">
        <v>268</v>
      </c>
      <c r="Q98" s="13" t="s">
        <v>216</v>
      </c>
      <c r="R98" s="13" t="s">
        <v>589</v>
      </c>
      <c r="S98" s="27">
        <f t="shared" si="151"/>
        <v>339865.02</v>
      </c>
      <c r="T98" s="40">
        <v>339865.02</v>
      </c>
      <c r="U98" s="203">
        <v>0</v>
      </c>
      <c r="V98" s="26">
        <f t="shared" si="118"/>
        <v>51979.35</v>
      </c>
      <c r="W98" s="40">
        <v>51979.35</v>
      </c>
      <c r="X98" s="203">
        <v>0</v>
      </c>
      <c r="Y98" s="27">
        <f t="shared" si="152"/>
        <v>7996.83</v>
      </c>
      <c r="Z98" s="40">
        <v>7996.83</v>
      </c>
      <c r="AA98" s="40">
        <v>0</v>
      </c>
      <c r="AB98" s="27">
        <f t="shared" si="120"/>
        <v>0</v>
      </c>
      <c r="AC98" s="203">
        <v>0</v>
      </c>
      <c r="AD98" s="203">
        <v>0</v>
      </c>
      <c r="AE98" s="27">
        <f t="shared" si="94"/>
        <v>399841.2</v>
      </c>
      <c r="AF98" s="40">
        <v>0</v>
      </c>
      <c r="AG98" s="27">
        <f t="shared" si="121"/>
        <v>399841.2</v>
      </c>
      <c r="AH98" s="28" t="s">
        <v>628</v>
      </c>
      <c r="AI98" s="28"/>
      <c r="AJ98" s="40">
        <v>0</v>
      </c>
      <c r="AK98" s="40">
        <v>0</v>
      </c>
    </row>
    <row r="99" spans="1:37" s="204" customFormat="1" ht="141.75" x14ac:dyDescent="0.25">
      <c r="A99" s="5">
        <v>93</v>
      </c>
      <c r="B99" s="132">
        <v>126286</v>
      </c>
      <c r="C99" s="13">
        <v>513</v>
      </c>
      <c r="D99" s="13" t="s">
        <v>177</v>
      </c>
      <c r="E99" s="7" t="s">
        <v>1019</v>
      </c>
      <c r="F99" s="7" t="s">
        <v>1192</v>
      </c>
      <c r="G99" s="7" t="s">
        <v>1265</v>
      </c>
      <c r="H99" s="181" t="s">
        <v>1266</v>
      </c>
      <c r="I99" s="13" t="s">
        <v>187</v>
      </c>
      <c r="J99" s="7" t="s">
        <v>1267</v>
      </c>
      <c r="K99" s="8">
        <v>43451</v>
      </c>
      <c r="L99" s="8">
        <v>44182</v>
      </c>
      <c r="M99" s="16">
        <f t="shared" si="150"/>
        <v>85.000000627550136</v>
      </c>
      <c r="N99" s="13">
        <v>3</v>
      </c>
      <c r="O99" s="13" t="s">
        <v>269</v>
      </c>
      <c r="P99" s="13" t="s">
        <v>1268</v>
      </c>
      <c r="Q99" s="13" t="s">
        <v>216</v>
      </c>
      <c r="R99" s="13" t="s">
        <v>589</v>
      </c>
      <c r="S99" s="27">
        <f t="shared" si="151"/>
        <v>2370328.59</v>
      </c>
      <c r="T99" s="40">
        <v>2370328.59</v>
      </c>
      <c r="U99" s="203">
        <v>0</v>
      </c>
      <c r="V99" s="26">
        <f t="shared" ref="V99" si="156">W99+X99</f>
        <v>362520.82</v>
      </c>
      <c r="W99" s="40">
        <v>362520.82</v>
      </c>
      <c r="X99" s="203">
        <v>0</v>
      </c>
      <c r="Y99" s="27">
        <f t="shared" si="152"/>
        <v>55772.44</v>
      </c>
      <c r="Z99" s="40">
        <v>55772.44</v>
      </c>
      <c r="AA99" s="40">
        <v>0</v>
      </c>
      <c r="AB99" s="27">
        <f t="shared" ref="AB99" si="157">AC99+AD99</f>
        <v>0</v>
      </c>
      <c r="AC99" s="203">
        <v>0</v>
      </c>
      <c r="AD99" s="203">
        <v>0</v>
      </c>
      <c r="AE99" s="27">
        <f t="shared" ref="AE99" si="158">S99+V99+Y99+AB99</f>
        <v>2788621.8499999996</v>
      </c>
      <c r="AF99" s="40">
        <v>0</v>
      </c>
      <c r="AG99" s="27">
        <f t="shared" ref="AG99" si="159">AE99+AF99</f>
        <v>2788621.8499999996</v>
      </c>
      <c r="AH99" s="28" t="s">
        <v>628</v>
      </c>
      <c r="AI99" s="28"/>
      <c r="AJ99" s="40"/>
      <c r="AK99" s="40"/>
    </row>
    <row r="100" spans="1:37" ht="126" customHeight="1" x14ac:dyDescent="0.25">
      <c r="A100" s="5">
        <v>94</v>
      </c>
      <c r="B100" s="68">
        <v>119208</v>
      </c>
      <c r="C100" s="127">
        <v>489</v>
      </c>
      <c r="D100" s="2" t="s">
        <v>168</v>
      </c>
      <c r="E100" s="7" t="s">
        <v>1094</v>
      </c>
      <c r="F100" s="128" t="s">
        <v>585</v>
      </c>
      <c r="G100" s="2" t="s">
        <v>1162</v>
      </c>
      <c r="H100" s="2" t="s">
        <v>1163</v>
      </c>
      <c r="I100" s="2" t="s">
        <v>460</v>
      </c>
      <c r="J100" s="11" t="s">
        <v>1164</v>
      </c>
      <c r="K100" s="8">
        <v>43396</v>
      </c>
      <c r="L100" s="8">
        <v>43884</v>
      </c>
      <c r="M100" s="16">
        <v>85</v>
      </c>
      <c r="N100" s="2">
        <v>1</v>
      </c>
      <c r="O100" s="2" t="s">
        <v>1161</v>
      </c>
      <c r="P100" s="2" t="s">
        <v>1165</v>
      </c>
      <c r="Q100" s="23" t="s">
        <v>216</v>
      </c>
      <c r="R100" s="2" t="s">
        <v>36</v>
      </c>
      <c r="S100" s="27">
        <f>T100+U100</f>
        <v>529360.44999999995</v>
      </c>
      <c r="T100" s="25">
        <v>529360.44999999995</v>
      </c>
      <c r="U100" s="25">
        <v>0</v>
      </c>
      <c r="V100" s="26">
        <f>W100+X100</f>
        <v>80961.009999999995</v>
      </c>
      <c r="W100" s="25">
        <v>80961.009999999995</v>
      </c>
      <c r="X100" s="25">
        <v>0</v>
      </c>
      <c r="Y100" s="26">
        <f>Z100+AA100</f>
        <v>12455.54</v>
      </c>
      <c r="Z100" s="25">
        <v>12455.54</v>
      </c>
      <c r="AA100" s="25">
        <v>0</v>
      </c>
      <c r="AB100" s="25">
        <f>AC100+AD100</f>
        <v>0</v>
      </c>
      <c r="AC100" s="25">
        <v>0</v>
      </c>
      <c r="AD100" s="25">
        <v>0</v>
      </c>
      <c r="AE100" s="27">
        <f>S100+V100+Y100+AB100</f>
        <v>622777</v>
      </c>
      <c r="AF100" s="25"/>
      <c r="AG100" s="25">
        <f>AE100+AF100</f>
        <v>622777</v>
      </c>
      <c r="AH100" s="28"/>
      <c r="AI100" s="73"/>
      <c r="AJ100" s="40">
        <v>0</v>
      </c>
      <c r="AK100" s="29">
        <v>0</v>
      </c>
    </row>
    <row r="101" spans="1:37" ht="157.5" x14ac:dyDescent="0.25">
      <c r="A101" s="2">
        <v>95</v>
      </c>
      <c r="B101" s="68">
        <v>122867</v>
      </c>
      <c r="C101" s="152">
        <v>105</v>
      </c>
      <c r="D101" s="68" t="s">
        <v>174</v>
      </c>
      <c r="E101" s="7" t="s">
        <v>1019</v>
      </c>
      <c r="F101" s="128" t="s">
        <v>366</v>
      </c>
      <c r="G101" s="130" t="s">
        <v>1032</v>
      </c>
      <c r="H101" s="20" t="s">
        <v>1031</v>
      </c>
      <c r="I101" s="13" t="s">
        <v>1033</v>
      </c>
      <c r="J101" s="131" t="s">
        <v>1034</v>
      </c>
      <c r="K101" s="105">
        <v>43342</v>
      </c>
      <c r="L101" s="8">
        <v>43707</v>
      </c>
      <c r="M101" s="4">
        <f>S101/AE101*100</f>
        <v>84.194914940710191</v>
      </c>
      <c r="N101" s="2">
        <v>1</v>
      </c>
      <c r="O101" s="2" t="s">
        <v>1035</v>
      </c>
      <c r="P101" s="2" t="s">
        <v>1036</v>
      </c>
      <c r="Q101" s="23" t="s">
        <v>216</v>
      </c>
      <c r="R101" s="2" t="s">
        <v>36</v>
      </c>
      <c r="S101" s="25">
        <f>T101+U101</f>
        <v>351606.78</v>
      </c>
      <c r="T101" s="25">
        <v>351606.78</v>
      </c>
      <c r="U101" s="25">
        <v>0</v>
      </c>
      <c r="V101" s="25">
        <f>W101+X101</f>
        <v>57651.47</v>
      </c>
      <c r="W101" s="25">
        <v>57651.47</v>
      </c>
      <c r="X101" s="25">
        <v>0</v>
      </c>
      <c r="Y101" s="25">
        <f>Z101+AA101</f>
        <v>8352.2199999999993</v>
      </c>
      <c r="Z101" s="25">
        <v>8352.2199999999993</v>
      </c>
      <c r="AA101" s="25">
        <v>0</v>
      </c>
      <c r="AB101" s="25">
        <f>AC101+AD101</f>
        <v>0</v>
      </c>
      <c r="AC101" s="25"/>
      <c r="AD101" s="25"/>
      <c r="AE101" s="25">
        <f>S101+V101+Y101+AB101</f>
        <v>417610.47</v>
      </c>
      <c r="AF101" s="25"/>
      <c r="AG101" s="25">
        <f>AE101+AF101</f>
        <v>417610.47</v>
      </c>
      <c r="AH101" s="28" t="s">
        <v>628</v>
      </c>
      <c r="AI101" s="73" t="s">
        <v>385</v>
      </c>
      <c r="AJ101" s="29">
        <f>41760.02+3682.21</f>
        <v>45442.229999999996</v>
      </c>
      <c r="AK101" s="29">
        <v>6030.95</v>
      </c>
    </row>
    <row r="102" spans="1:37" ht="173.25" x14ac:dyDescent="0.25">
      <c r="A102" s="5">
        <v>96</v>
      </c>
      <c r="B102" s="68">
        <v>126260</v>
      </c>
      <c r="C102" s="127">
        <v>526</v>
      </c>
      <c r="D102" s="2" t="s">
        <v>178</v>
      </c>
      <c r="E102" s="7" t="s">
        <v>1019</v>
      </c>
      <c r="F102" s="128" t="s">
        <v>1192</v>
      </c>
      <c r="G102" s="6" t="s">
        <v>1204</v>
      </c>
      <c r="H102" s="6" t="s">
        <v>1203</v>
      </c>
      <c r="I102" s="2" t="s">
        <v>187</v>
      </c>
      <c r="J102" s="11" t="s">
        <v>1205</v>
      </c>
      <c r="K102" s="105">
        <v>43433</v>
      </c>
      <c r="L102" s="8">
        <v>44164</v>
      </c>
      <c r="M102" s="16">
        <f t="shared" ref="M102" si="160">S102/AE102*100</f>
        <v>84.999999887651384</v>
      </c>
      <c r="N102" s="2">
        <v>1</v>
      </c>
      <c r="O102" s="2" t="s">
        <v>1035</v>
      </c>
      <c r="P102" s="2" t="s">
        <v>1036</v>
      </c>
      <c r="Q102" s="23" t="s">
        <v>216</v>
      </c>
      <c r="R102" s="2" t="s">
        <v>36</v>
      </c>
      <c r="S102" s="27">
        <f t="shared" ref="S102" si="161">T102+U102</f>
        <v>2269720.81</v>
      </c>
      <c r="T102" s="25">
        <v>2269720.81</v>
      </c>
      <c r="U102" s="25">
        <v>0</v>
      </c>
      <c r="V102" s="26">
        <f t="shared" ref="V102" si="162">W102+X102</f>
        <v>347133.77</v>
      </c>
      <c r="W102" s="25">
        <v>347133.77</v>
      </c>
      <c r="X102" s="25">
        <v>0</v>
      </c>
      <c r="Y102" s="26">
        <f t="shared" ref="Y102" si="163">Z102+AA102</f>
        <v>53405.2</v>
      </c>
      <c r="Z102" s="25">
        <v>53405.2</v>
      </c>
      <c r="AA102" s="25">
        <v>0</v>
      </c>
      <c r="AB102" s="25">
        <f t="shared" ref="AB102" si="164">AC102+AD102</f>
        <v>0</v>
      </c>
      <c r="AC102" s="25">
        <v>0</v>
      </c>
      <c r="AD102" s="25">
        <v>0</v>
      </c>
      <c r="AE102" s="27">
        <f t="shared" ref="AE102" si="165">S102+V102+Y102+AB102</f>
        <v>2670259.7800000003</v>
      </c>
      <c r="AF102" s="25">
        <v>57120</v>
      </c>
      <c r="AG102" s="25">
        <f t="shared" ref="AG102" si="166">AE102+AF102</f>
        <v>2727379.7800000003</v>
      </c>
      <c r="AH102" s="28" t="s">
        <v>628</v>
      </c>
      <c r="AI102" s="73"/>
      <c r="AJ102" s="40">
        <v>0</v>
      </c>
      <c r="AK102" s="29">
        <v>0</v>
      </c>
    </row>
    <row r="103" spans="1:37" ht="315" x14ac:dyDescent="0.25">
      <c r="A103" s="5">
        <v>97</v>
      </c>
      <c r="B103" s="68">
        <v>120572</v>
      </c>
      <c r="C103" s="127">
        <v>82</v>
      </c>
      <c r="D103" s="2" t="s">
        <v>175</v>
      </c>
      <c r="E103" s="7" t="s">
        <v>1019</v>
      </c>
      <c r="F103" s="128" t="s">
        <v>366</v>
      </c>
      <c r="G103" s="6" t="s">
        <v>353</v>
      </c>
      <c r="H103" s="6" t="s">
        <v>354</v>
      </c>
      <c r="I103" s="2" t="s">
        <v>187</v>
      </c>
      <c r="J103" s="11" t="s">
        <v>795</v>
      </c>
      <c r="K103" s="105">
        <v>43171</v>
      </c>
      <c r="L103" s="8">
        <v>43658</v>
      </c>
      <c r="M103" s="4">
        <f t="shared" ref="M103:M105" si="167">S103/AE103*100</f>
        <v>85.000000359311386</v>
      </c>
      <c r="N103" s="2">
        <v>4</v>
      </c>
      <c r="O103" s="2" t="s">
        <v>355</v>
      </c>
      <c r="P103" s="2" t="s">
        <v>356</v>
      </c>
      <c r="Q103" s="23" t="s">
        <v>216</v>
      </c>
      <c r="R103" s="2" t="s">
        <v>36</v>
      </c>
      <c r="S103" s="26">
        <f t="shared" ref="S103:S105" si="168">T103+U103</f>
        <v>354845.43</v>
      </c>
      <c r="T103" s="25">
        <v>354845.43</v>
      </c>
      <c r="U103" s="25">
        <v>0</v>
      </c>
      <c r="V103" s="26">
        <f t="shared" si="118"/>
        <v>54270.48</v>
      </c>
      <c r="W103" s="25">
        <v>54270.48</v>
      </c>
      <c r="X103" s="25">
        <v>0</v>
      </c>
      <c r="Y103" s="26">
        <f t="shared" ref="Y103:Y105" si="169">Z103+AA103</f>
        <v>8349.2999999999993</v>
      </c>
      <c r="Z103" s="25">
        <v>8349.2999999999993</v>
      </c>
      <c r="AA103" s="25">
        <v>0</v>
      </c>
      <c r="AB103" s="25">
        <f t="shared" si="120"/>
        <v>0</v>
      </c>
      <c r="AC103" s="25"/>
      <c r="AD103" s="25"/>
      <c r="AE103" s="25">
        <f t="shared" si="94"/>
        <v>417465.20999999996</v>
      </c>
      <c r="AF103" s="25">
        <v>0</v>
      </c>
      <c r="AG103" s="25">
        <f t="shared" si="121"/>
        <v>417465.20999999996</v>
      </c>
      <c r="AH103" s="28" t="s">
        <v>628</v>
      </c>
      <c r="AI103" s="73" t="s">
        <v>187</v>
      </c>
      <c r="AJ103" s="40">
        <f>14375+7002.3+6416.65</f>
        <v>27793.949999999997</v>
      </c>
      <c r="AK103" s="29">
        <f>2198.53+1070.94+981.37</f>
        <v>4250.84</v>
      </c>
    </row>
    <row r="104" spans="1:37" ht="157.5" x14ac:dyDescent="0.25">
      <c r="A104" s="2">
        <v>98</v>
      </c>
      <c r="B104" s="68">
        <v>118183</v>
      </c>
      <c r="C104" s="13">
        <v>422</v>
      </c>
      <c r="D104" s="2" t="s">
        <v>742</v>
      </c>
      <c r="E104" s="7" t="s">
        <v>749</v>
      </c>
      <c r="F104" s="128" t="s">
        <v>654</v>
      </c>
      <c r="G104" s="6" t="s">
        <v>794</v>
      </c>
      <c r="H104" s="6" t="s">
        <v>354</v>
      </c>
      <c r="I104" s="2" t="s">
        <v>793</v>
      </c>
      <c r="J104" s="7" t="s">
        <v>796</v>
      </c>
      <c r="K104" s="105">
        <v>43290</v>
      </c>
      <c r="L104" s="8">
        <v>43655</v>
      </c>
      <c r="M104" s="4">
        <f t="shared" si="167"/>
        <v>84.151395586791139</v>
      </c>
      <c r="N104" s="2">
        <v>4</v>
      </c>
      <c r="O104" s="2" t="s">
        <v>355</v>
      </c>
      <c r="P104" s="2" t="s">
        <v>356</v>
      </c>
      <c r="Q104" s="23" t="s">
        <v>216</v>
      </c>
      <c r="R104" s="13" t="s">
        <v>797</v>
      </c>
      <c r="S104" s="26">
        <f t="shared" si="168"/>
        <v>245240.99</v>
      </c>
      <c r="T104" s="25">
        <v>245240.99</v>
      </c>
      <c r="U104" s="25">
        <v>0</v>
      </c>
      <c r="V104" s="26">
        <f t="shared" si="118"/>
        <v>40358.75</v>
      </c>
      <c r="W104" s="40">
        <v>40358.75</v>
      </c>
      <c r="X104" s="25">
        <v>0</v>
      </c>
      <c r="Y104" s="26">
        <f t="shared" si="169"/>
        <v>5828.57</v>
      </c>
      <c r="Z104" s="40">
        <v>5828.57</v>
      </c>
      <c r="AA104" s="25">
        <v>0</v>
      </c>
      <c r="AB104" s="25">
        <f t="shared" si="120"/>
        <v>0</v>
      </c>
      <c r="AC104" s="34"/>
      <c r="AD104" s="34"/>
      <c r="AE104" s="25">
        <f t="shared" si="94"/>
        <v>291428.31</v>
      </c>
      <c r="AF104" s="25">
        <v>0</v>
      </c>
      <c r="AG104" s="25">
        <f t="shared" si="121"/>
        <v>291428.31</v>
      </c>
      <c r="AH104" s="28" t="s">
        <v>628</v>
      </c>
      <c r="AI104" s="73" t="s">
        <v>187</v>
      </c>
      <c r="AJ104" s="25">
        <v>0</v>
      </c>
      <c r="AK104" s="25">
        <v>0</v>
      </c>
    </row>
    <row r="105" spans="1:37" ht="141.75" x14ac:dyDescent="0.25">
      <c r="A105" s="5">
        <v>99</v>
      </c>
      <c r="B105" s="68">
        <v>126174</v>
      </c>
      <c r="C105" s="13">
        <v>534</v>
      </c>
      <c r="D105" s="13" t="s">
        <v>175</v>
      </c>
      <c r="E105" s="7" t="s">
        <v>749</v>
      </c>
      <c r="F105" s="13" t="s">
        <v>1192</v>
      </c>
      <c r="G105" s="6" t="s">
        <v>1255</v>
      </c>
      <c r="H105" s="6" t="s">
        <v>1256</v>
      </c>
      <c r="I105" s="2" t="s">
        <v>187</v>
      </c>
      <c r="J105" s="11" t="s">
        <v>1257</v>
      </c>
      <c r="K105" s="105">
        <v>43447</v>
      </c>
      <c r="L105" s="8">
        <v>43995</v>
      </c>
      <c r="M105" s="4">
        <f t="shared" si="167"/>
        <v>85.000000333995757</v>
      </c>
      <c r="N105" s="2">
        <v>4</v>
      </c>
      <c r="O105" s="2" t="s">
        <v>355</v>
      </c>
      <c r="P105" s="2" t="s">
        <v>356</v>
      </c>
      <c r="Q105" s="23" t="s">
        <v>216</v>
      </c>
      <c r="R105" s="2" t="s">
        <v>36</v>
      </c>
      <c r="S105" s="26">
        <f t="shared" si="168"/>
        <v>2544942.5099999998</v>
      </c>
      <c r="T105" s="25">
        <v>2544942.5099999998</v>
      </c>
      <c r="U105" s="25">
        <v>0</v>
      </c>
      <c r="V105" s="26">
        <f t="shared" si="118"/>
        <v>389226.49</v>
      </c>
      <c r="W105" s="40">
        <v>389226.49</v>
      </c>
      <c r="X105" s="25">
        <v>0</v>
      </c>
      <c r="Y105" s="26">
        <f t="shared" si="169"/>
        <v>59881</v>
      </c>
      <c r="Z105" s="40">
        <v>59881</v>
      </c>
      <c r="AA105" s="25">
        <v>0</v>
      </c>
      <c r="AB105" s="25">
        <f t="shared" si="120"/>
        <v>0</v>
      </c>
      <c r="AC105" s="34"/>
      <c r="AD105" s="34"/>
      <c r="AE105" s="25">
        <f t="shared" si="94"/>
        <v>2994050</v>
      </c>
      <c r="AF105" s="25">
        <v>0</v>
      </c>
      <c r="AG105" s="25">
        <f t="shared" si="121"/>
        <v>2994050</v>
      </c>
      <c r="AH105" s="28" t="s">
        <v>628</v>
      </c>
      <c r="AI105" s="32"/>
      <c r="AJ105" s="33"/>
      <c r="AK105" s="32"/>
    </row>
    <row r="106" spans="1:37" ht="189" x14ac:dyDescent="0.25">
      <c r="A106" s="5">
        <v>100</v>
      </c>
      <c r="B106" s="68">
        <v>120801</v>
      </c>
      <c r="C106" s="127">
        <v>87</v>
      </c>
      <c r="D106" s="2" t="s">
        <v>174</v>
      </c>
      <c r="E106" s="7" t="s">
        <v>1019</v>
      </c>
      <c r="F106" s="128" t="s">
        <v>366</v>
      </c>
      <c r="G106" s="6" t="s">
        <v>333</v>
      </c>
      <c r="H106" s="6" t="s">
        <v>334</v>
      </c>
      <c r="I106" s="2" t="s">
        <v>335</v>
      </c>
      <c r="J106" s="11" t="s">
        <v>336</v>
      </c>
      <c r="K106" s="105">
        <v>43166</v>
      </c>
      <c r="L106" s="8">
        <v>43653</v>
      </c>
      <c r="M106" s="4">
        <f t="shared" ref="M106:M110" si="170">S106/AE106*100</f>
        <v>84.168038598864953</v>
      </c>
      <c r="N106" s="2">
        <v>3</v>
      </c>
      <c r="O106" s="2" t="s">
        <v>337</v>
      </c>
      <c r="P106" s="2" t="s">
        <v>338</v>
      </c>
      <c r="Q106" s="18" t="s">
        <v>216</v>
      </c>
      <c r="R106" s="2" t="s">
        <v>36</v>
      </c>
      <c r="S106" s="26">
        <f t="shared" ref="S106:S108" si="171">T106+U106</f>
        <v>357481.33</v>
      </c>
      <c r="T106" s="25">
        <v>357481.33</v>
      </c>
      <c r="U106" s="25">
        <v>0</v>
      </c>
      <c r="V106" s="26">
        <f t="shared" si="118"/>
        <v>58747.57</v>
      </c>
      <c r="W106" s="25">
        <v>58747.57</v>
      </c>
      <c r="X106" s="25">
        <v>0</v>
      </c>
      <c r="Y106" s="26">
        <f t="shared" ref="Y106:Y108" si="172">Z106+AA106</f>
        <v>8494.4699999999993</v>
      </c>
      <c r="Z106" s="25">
        <v>8494.4699999999993</v>
      </c>
      <c r="AA106" s="25">
        <v>0</v>
      </c>
      <c r="AB106" s="25">
        <f t="shared" si="120"/>
        <v>0</v>
      </c>
      <c r="AC106" s="25"/>
      <c r="AD106" s="25"/>
      <c r="AE106" s="25">
        <f t="shared" si="94"/>
        <v>424723.37</v>
      </c>
      <c r="AF106" s="25">
        <v>0</v>
      </c>
      <c r="AG106" s="25" t="s">
        <v>593</v>
      </c>
      <c r="AH106" s="28" t="s">
        <v>628</v>
      </c>
      <c r="AI106" s="73" t="s">
        <v>187</v>
      </c>
      <c r="AJ106" s="40">
        <f>70082.64+38337.49</f>
        <v>108420.13</v>
      </c>
      <c r="AK106" s="29">
        <f>4618.03+6264.08</f>
        <v>10882.11</v>
      </c>
    </row>
    <row r="107" spans="1:37" ht="236.25" x14ac:dyDescent="0.25">
      <c r="A107" s="2">
        <v>101</v>
      </c>
      <c r="B107" s="68">
        <v>119511</v>
      </c>
      <c r="C107" s="13">
        <v>464</v>
      </c>
      <c r="D107" s="2" t="s">
        <v>173</v>
      </c>
      <c r="E107" s="13" t="s">
        <v>1094</v>
      </c>
      <c r="F107" s="2" t="s">
        <v>585</v>
      </c>
      <c r="G107" s="6" t="s">
        <v>586</v>
      </c>
      <c r="H107" s="6" t="s">
        <v>587</v>
      </c>
      <c r="I107" s="2" t="s">
        <v>385</v>
      </c>
      <c r="J107" s="6" t="s">
        <v>588</v>
      </c>
      <c r="K107" s="105">
        <v>43257</v>
      </c>
      <c r="L107" s="8">
        <v>43744</v>
      </c>
      <c r="M107" s="4">
        <f t="shared" si="170"/>
        <v>85</v>
      </c>
      <c r="N107" s="113">
        <v>3</v>
      </c>
      <c r="O107" s="113" t="s">
        <v>467</v>
      </c>
      <c r="P107" s="113" t="s">
        <v>338</v>
      </c>
      <c r="Q107" s="113" t="s">
        <v>216</v>
      </c>
      <c r="R107" s="113" t="s">
        <v>589</v>
      </c>
      <c r="S107" s="26">
        <f t="shared" si="171"/>
        <v>501075</v>
      </c>
      <c r="T107" s="25">
        <v>501075</v>
      </c>
      <c r="U107" s="25">
        <v>0</v>
      </c>
      <c r="V107" s="26">
        <f t="shared" si="118"/>
        <v>76635</v>
      </c>
      <c r="W107" s="25">
        <v>76635</v>
      </c>
      <c r="X107" s="25">
        <v>0</v>
      </c>
      <c r="Y107" s="26">
        <f t="shared" si="172"/>
        <v>11790</v>
      </c>
      <c r="Z107" s="29">
        <v>11790</v>
      </c>
      <c r="AA107" s="29">
        <v>0</v>
      </c>
      <c r="AB107" s="25">
        <f t="shared" si="120"/>
        <v>0</v>
      </c>
      <c r="AC107" s="27">
        <v>0</v>
      </c>
      <c r="AD107" s="27">
        <v>0</v>
      </c>
      <c r="AE107" s="25">
        <f>S107+V107+Y107+AB107</f>
        <v>589500</v>
      </c>
      <c r="AF107" s="30">
        <v>0</v>
      </c>
      <c r="AG107" s="25">
        <f t="shared" si="121"/>
        <v>589500</v>
      </c>
      <c r="AH107" s="28" t="s">
        <v>628</v>
      </c>
      <c r="AI107" s="32"/>
      <c r="AJ107" s="78">
        <v>57677.81</v>
      </c>
      <c r="AK107" s="29">
        <v>8821.31</v>
      </c>
    </row>
    <row r="108" spans="1:37" s="206" customFormat="1" ht="220.5" x14ac:dyDescent="0.25">
      <c r="A108" s="5">
        <v>102</v>
      </c>
      <c r="B108" s="132">
        <v>118799</v>
      </c>
      <c r="C108" s="13">
        <v>447</v>
      </c>
      <c r="D108" s="13" t="s">
        <v>893</v>
      </c>
      <c r="E108" s="7" t="s">
        <v>749</v>
      </c>
      <c r="F108" s="7" t="s">
        <v>654</v>
      </c>
      <c r="G108" s="7" t="s">
        <v>1189</v>
      </c>
      <c r="H108" s="6" t="s">
        <v>334</v>
      </c>
      <c r="I108" s="13" t="s">
        <v>1190</v>
      </c>
      <c r="J108" s="7" t="s">
        <v>1191</v>
      </c>
      <c r="K108" s="8">
        <v>43425</v>
      </c>
      <c r="L108" s="8">
        <v>43911</v>
      </c>
      <c r="M108" s="16">
        <f t="shared" si="170"/>
        <v>84.156465769886722</v>
      </c>
      <c r="N108" s="2">
        <v>3</v>
      </c>
      <c r="O108" s="2" t="s">
        <v>337</v>
      </c>
      <c r="P108" s="2" t="s">
        <v>338</v>
      </c>
      <c r="Q108" s="18" t="s">
        <v>216</v>
      </c>
      <c r="R108" s="2" t="s">
        <v>36</v>
      </c>
      <c r="S108" s="26">
        <f t="shared" si="171"/>
        <v>242273.69</v>
      </c>
      <c r="T108" s="27">
        <v>242273.69</v>
      </c>
      <c r="U108" s="27">
        <v>0</v>
      </c>
      <c r="V108" s="26">
        <f t="shared" si="118"/>
        <v>39853.42</v>
      </c>
      <c r="W108" s="27">
        <v>39853.42</v>
      </c>
      <c r="X108" s="27">
        <v>0</v>
      </c>
      <c r="Y108" s="26">
        <f t="shared" si="172"/>
        <v>2900.77</v>
      </c>
      <c r="Z108" s="40">
        <v>2900.77</v>
      </c>
      <c r="AA108" s="40">
        <v>0</v>
      </c>
      <c r="AB108" s="27">
        <f t="shared" si="120"/>
        <v>2856.94</v>
      </c>
      <c r="AC108" s="205">
        <v>2856.94</v>
      </c>
      <c r="AD108" s="205">
        <v>0</v>
      </c>
      <c r="AE108" s="27">
        <f t="shared" ref="AE108" si="173">S108+V108+Y108+AB108</f>
        <v>287884.82</v>
      </c>
      <c r="AF108" s="28">
        <v>0</v>
      </c>
      <c r="AG108" s="27">
        <f>AE108+AF108</f>
        <v>287884.82</v>
      </c>
      <c r="AH108" s="28" t="s">
        <v>628</v>
      </c>
      <c r="AI108" s="28"/>
      <c r="AJ108" s="78">
        <v>0</v>
      </c>
      <c r="AK108" s="29">
        <v>0</v>
      </c>
    </row>
    <row r="109" spans="1:37" ht="157.5" x14ac:dyDescent="0.25">
      <c r="A109" s="5">
        <v>103</v>
      </c>
      <c r="B109" s="68">
        <v>118062</v>
      </c>
      <c r="C109" s="127">
        <v>421</v>
      </c>
      <c r="D109" s="113" t="s">
        <v>172</v>
      </c>
      <c r="E109" s="7" t="s">
        <v>749</v>
      </c>
      <c r="F109" s="128" t="s">
        <v>654</v>
      </c>
      <c r="G109" s="51" t="s">
        <v>1181</v>
      </c>
      <c r="H109" s="207" t="s">
        <v>1182</v>
      </c>
      <c r="I109" s="113" t="s">
        <v>991</v>
      </c>
      <c r="J109" s="6" t="s">
        <v>1184</v>
      </c>
      <c r="K109" s="105">
        <v>43412</v>
      </c>
      <c r="L109" s="8">
        <v>43807</v>
      </c>
      <c r="M109" s="113">
        <f t="shared" si="170"/>
        <v>85.000007860659679</v>
      </c>
      <c r="N109" s="113">
        <v>6</v>
      </c>
      <c r="O109" s="113" t="s">
        <v>468</v>
      </c>
      <c r="P109" s="113" t="s">
        <v>386</v>
      </c>
      <c r="Q109" s="99" t="s">
        <v>216</v>
      </c>
      <c r="R109" s="86" t="s">
        <v>36</v>
      </c>
      <c r="S109" s="26">
        <f>T109+U109</f>
        <v>308180.27</v>
      </c>
      <c r="T109" s="34">
        <v>308180.27</v>
      </c>
      <c r="U109" s="34">
        <v>0</v>
      </c>
      <c r="V109" s="26">
        <f t="shared" si="118"/>
        <v>47133.4</v>
      </c>
      <c r="W109" s="34">
        <v>47133.4</v>
      </c>
      <c r="X109" s="34">
        <v>0</v>
      </c>
      <c r="Y109" s="39">
        <f>Z109+AA109</f>
        <v>7251.32</v>
      </c>
      <c r="Z109" s="39">
        <v>7251.32</v>
      </c>
      <c r="AA109" s="39">
        <v>0</v>
      </c>
      <c r="AB109" s="25">
        <f t="shared" si="120"/>
        <v>0</v>
      </c>
      <c r="AC109" s="208">
        <v>0</v>
      </c>
      <c r="AD109" s="208">
        <v>0</v>
      </c>
      <c r="AE109" s="25">
        <f t="shared" ref="AE109:AE143" si="174">S109+V109+Y109+AB109</f>
        <v>362564.99000000005</v>
      </c>
      <c r="AF109" s="208">
        <v>0</v>
      </c>
      <c r="AG109" s="25">
        <f t="shared" si="121"/>
        <v>362564.99000000005</v>
      </c>
      <c r="AH109" s="28" t="s">
        <v>921</v>
      </c>
      <c r="AI109" s="32" t="s">
        <v>991</v>
      </c>
      <c r="AJ109" s="33"/>
      <c r="AK109" s="32"/>
    </row>
    <row r="110" spans="1:37" ht="141.75" x14ac:dyDescent="0.25">
      <c r="A110" s="2">
        <v>104</v>
      </c>
      <c r="B110" s="68">
        <v>119377</v>
      </c>
      <c r="C110" s="127">
        <v>463</v>
      </c>
      <c r="D110" s="113" t="s">
        <v>172</v>
      </c>
      <c r="E110" s="13" t="s">
        <v>1094</v>
      </c>
      <c r="F110" s="2" t="s">
        <v>585</v>
      </c>
      <c r="G110" s="51" t="s">
        <v>996</v>
      </c>
      <c r="H110" s="209" t="s">
        <v>993</v>
      </c>
      <c r="I110" s="113" t="s">
        <v>991</v>
      </c>
      <c r="J110" s="6" t="s">
        <v>994</v>
      </c>
      <c r="K110" s="105">
        <v>43332</v>
      </c>
      <c r="L110" s="8">
        <v>43819</v>
      </c>
      <c r="M110" s="113">
        <f t="shared" si="170"/>
        <v>85.000001900439869</v>
      </c>
      <c r="N110" s="2">
        <v>6</v>
      </c>
      <c r="O110" s="113" t="s">
        <v>469</v>
      </c>
      <c r="P110" s="113" t="s">
        <v>995</v>
      </c>
      <c r="Q110" s="113" t="s">
        <v>216</v>
      </c>
      <c r="R110" s="86" t="s">
        <v>36</v>
      </c>
      <c r="S110" s="26">
        <f t="shared" ref="S110" si="175">T110+U110</f>
        <v>313085.42</v>
      </c>
      <c r="T110" s="25">
        <v>313085.42</v>
      </c>
      <c r="U110" s="25">
        <v>0</v>
      </c>
      <c r="V110" s="26">
        <f t="shared" si="118"/>
        <v>47883.64</v>
      </c>
      <c r="W110" s="25">
        <v>47883.64</v>
      </c>
      <c r="X110" s="25">
        <v>0</v>
      </c>
      <c r="Y110" s="29">
        <f>Z110+AA110</f>
        <v>7366.72</v>
      </c>
      <c r="Z110" s="29">
        <v>7366.72</v>
      </c>
      <c r="AA110" s="29">
        <v>0</v>
      </c>
      <c r="AB110" s="25">
        <f t="shared" si="120"/>
        <v>0</v>
      </c>
      <c r="AC110" s="94">
        <v>0</v>
      </c>
      <c r="AD110" s="94">
        <v>0</v>
      </c>
      <c r="AE110" s="25">
        <f t="shared" si="174"/>
        <v>368335.77999999997</v>
      </c>
      <c r="AF110" s="39">
        <v>4938.5</v>
      </c>
      <c r="AG110" s="25">
        <f t="shared" si="121"/>
        <v>373274.27999999997</v>
      </c>
      <c r="AH110" s="28" t="s">
        <v>921</v>
      </c>
      <c r="AI110" s="32" t="s">
        <v>187</v>
      </c>
      <c r="AJ110" s="29">
        <v>0</v>
      </c>
      <c r="AK110" s="29">
        <v>0</v>
      </c>
    </row>
    <row r="111" spans="1:37" ht="268.5" customHeight="1" x14ac:dyDescent="0.25">
      <c r="A111" s="5">
        <v>105</v>
      </c>
      <c r="B111" s="2">
        <v>118759</v>
      </c>
      <c r="C111" s="127">
        <v>439</v>
      </c>
      <c r="D111" s="113" t="s">
        <v>644</v>
      </c>
      <c r="E111" s="7" t="s">
        <v>749</v>
      </c>
      <c r="F111" s="7" t="s">
        <v>654</v>
      </c>
      <c r="G111" s="51" t="s">
        <v>854</v>
      </c>
      <c r="H111" s="6" t="s">
        <v>855</v>
      </c>
      <c r="I111" s="2" t="s">
        <v>856</v>
      </c>
      <c r="J111" s="6" t="s">
        <v>857</v>
      </c>
      <c r="K111" s="105">
        <v>43304</v>
      </c>
      <c r="L111" s="8">
        <v>43792</v>
      </c>
      <c r="M111" s="4">
        <f t="shared" ref="M111" si="176">S111/AE111*100</f>
        <v>84.213980856539493</v>
      </c>
      <c r="N111" s="51">
        <v>7</v>
      </c>
      <c r="O111" s="51" t="s">
        <v>858</v>
      </c>
      <c r="P111" s="51" t="s">
        <v>858</v>
      </c>
      <c r="Q111" s="51" t="s">
        <v>216</v>
      </c>
      <c r="R111" s="51" t="s">
        <v>36</v>
      </c>
      <c r="S111" s="26">
        <v>288260.65000000002</v>
      </c>
      <c r="T111" s="210">
        <v>288260.65000000002</v>
      </c>
      <c r="U111" s="171" t="s">
        <v>861</v>
      </c>
      <c r="V111" s="26">
        <v>47188.93</v>
      </c>
      <c r="W111" s="171">
        <v>47188.93</v>
      </c>
      <c r="X111" s="171" t="s">
        <v>861</v>
      </c>
      <c r="Y111" s="26">
        <v>6845.9</v>
      </c>
      <c r="Z111" s="171">
        <v>6845.9</v>
      </c>
      <c r="AA111" s="171" t="s">
        <v>861</v>
      </c>
      <c r="AB111" s="25">
        <f t="shared" ref="AB111:AB139" si="177">AC111+AD111</f>
        <v>0</v>
      </c>
      <c r="AC111" s="94"/>
      <c r="AD111" s="94"/>
      <c r="AE111" s="25">
        <f>S111+V111+Y111+AB111</f>
        <v>342295.48000000004</v>
      </c>
      <c r="AF111" s="32"/>
      <c r="AG111" s="25">
        <f t="shared" si="121"/>
        <v>342295.48000000004</v>
      </c>
      <c r="AH111" s="28" t="s">
        <v>628</v>
      </c>
      <c r="AI111" s="73" t="s">
        <v>187</v>
      </c>
      <c r="AJ111" s="29">
        <v>34229.54</v>
      </c>
      <c r="AK111" s="29">
        <v>0</v>
      </c>
    </row>
    <row r="112" spans="1:37" ht="315" x14ac:dyDescent="0.25">
      <c r="A112" s="5">
        <v>106</v>
      </c>
      <c r="B112" s="82">
        <v>119841</v>
      </c>
      <c r="C112" s="127">
        <v>477</v>
      </c>
      <c r="D112" s="113" t="s">
        <v>178</v>
      </c>
      <c r="E112" s="13" t="s">
        <v>1094</v>
      </c>
      <c r="F112" s="7" t="s">
        <v>585</v>
      </c>
      <c r="G112" s="7" t="s">
        <v>875</v>
      </c>
      <c r="H112" s="6" t="s">
        <v>855</v>
      </c>
      <c r="I112" s="2" t="s">
        <v>856</v>
      </c>
      <c r="J112" s="7" t="s">
        <v>876</v>
      </c>
      <c r="K112" s="105">
        <v>43304</v>
      </c>
      <c r="L112" s="8">
        <v>43792</v>
      </c>
      <c r="M112" s="4">
        <f>S112/AE112*100</f>
        <v>84.227561665534452</v>
      </c>
      <c r="N112" s="51">
        <v>7</v>
      </c>
      <c r="O112" s="51" t="s">
        <v>858</v>
      </c>
      <c r="P112" s="51" t="s">
        <v>858</v>
      </c>
      <c r="Q112" s="51" t="s">
        <v>216</v>
      </c>
      <c r="R112" s="2" t="s">
        <v>36</v>
      </c>
      <c r="S112" s="26">
        <f t="shared" ref="S112" si="178">T112+U112</f>
        <v>486941.45</v>
      </c>
      <c r="T112" s="40">
        <v>486941.45</v>
      </c>
      <c r="U112" s="138">
        <v>0</v>
      </c>
      <c r="V112" s="26">
        <f t="shared" ref="V112:V128" si="179">W112+X112</f>
        <v>79622</v>
      </c>
      <c r="W112" s="30">
        <v>79622</v>
      </c>
      <c r="X112" s="138">
        <v>0</v>
      </c>
      <c r="Y112" s="26">
        <v>11562.57</v>
      </c>
      <c r="Z112" s="29">
        <v>11562.57</v>
      </c>
      <c r="AA112" s="138">
        <v>0</v>
      </c>
      <c r="AB112" s="25">
        <f t="shared" si="177"/>
        <v>0</v>
      </c>
      <c r="AC112" s="94">
        <v>0</v>
      </c>
      <c r="AD112" s="94">
        <v>0</v>
      </c>
      <c r="AE112" s="25">
        <f t="shared" si="174"/>
        <v>578126.0199999999</v>
      </c>
      <c r="AF112" s="32"/>
      <c r="AG112" s="25">
        <f t="shared" ref="AG112:AG155" si="180">AE112+AF112</f>
        <v>578126.0199999999</v>
      </c>
      <c r="AH112" s="28" t="s">
        <v>628</v>
      </c>
      <c r="AI112" s="73" t="s">
        <v>187</v>
      </c>
      <c r="AJ112" s="40">
        <v>55280.09</v>
      </c>
      <c r="AK112" s="29">
        <v>2532.5100000000002</v>
      </c>
    </row>
    <row r="113" spans="1:37" ht="120" x14ac:dyDescent="0.25">
      <c r="A113" s="2">
        <v>107</v>
      </c>
      <c r="B113" s="68">
        <v>117764</v>
      </c>
      <c r="C113" s="13">
        <v>416</v>
      </c>
      <c r="D113" s="2" t="s">
        <v>728</v>
      </c>
      <c r="E113" s="7" t="s">
        <v>749</v>
      </c>
      <c r="F113" s="6" t="s">
        <v>654</v>
      </c>
      <c r="G113" s="6" t="s">
        <v>969</v>
      </c>
      <c r="H113" s="2" t="s">
        <v>970</v>
      </c>
      <c r="I113" s="2" t="s">
        <v>187</v>
      </c>
      <c r="J113" s="2"/>
      <c r="K113" s="105">
        <v>43326</v>
      </c>
      <c r="L113" s="8">
        <v>43813</v>
      </c>
      <c r="M113" s="2">
        <f t="shared" ref="M113" si="181">S113/AE113*100</f>
        <v>85.000000298812211</v>
      </c>
      <c r="N113" s="2"/>
      <c r="O113" s="2"/>
      <c r="P113" s="2" t="s">
        <v>532</v>
      </c>
      <c r="Q113" s="2" t="s">
        <v>216</v>
      </c>
      <c r="R113" s="86" t="s">
        <v>36</v>
      </c>
      <c r="S113" s="26">
        <f t="shared" ref="S113" si="182">T113+U113</f>
        <v>284459.59000000003</v>
      </c>
      <c r="T113" s="29">
        <v>284459.59000000003</v>
      </c>
      <c r="U113" s="138">
        <v>0</v>
      </c>
      <c r="V113" s="26">
        <f t="shared" si="179"/>
        <v>43505.58</v>
      </c>
      <c r="W113" s="29">
        <v>43505.58</v>
      </c>
      <c r="X113" s="138">
        <v>0</v>
      </c>
      <c r="Y113" s="29">
        <f>Z113+AA113</f>
        <v>6693.17</v>
      </c>
      <c r="Z113" s="29">
        <v>6693.17</v>
      </c>
      <c r="AA113" s="138">
        <v>0</v>
      </c>
      <c r="AB113" s="25">
        <f t="shared" si="177"/>
        <v>0</v>
      </c>
      <c r="AC113" s="133">
        <v>0</v>
      </c>
      <c r="AD113" s="133">
        <v>0</v>
      </c>
      <c r="AE113" s="25">
        <f t="shared" si="174"/>
        <v>334658.34000000003</v>
      </c>
      <c r="AF113" s="30">
        <v>0</v>
      </c>
      <c r="AG113" s="25">
        <f t="shared" si="180"/>
        <v>334658.34000000003</v>
      </c>
      <c r="AH113" s="28" t="s">
        <v>628</v>
      </c>
      <c r="AI113" s="30" t="s">
        <v>187</v>
      </c>
      <c r="AJ113" s="25">
        <v>33465.83</v>
      </c>
      <c r="AK113" s="25">
        <v>0</v>
      </c>
    </row>
    <row r="114" spans="1:37" ht="157.5" x14ac:dyDescent="0.25">
      <c r="A114" s="5">
        <v>108</v>
      </c>
      <c r="B114" s="68">
        <v>110909</v>
      </c>
      <c r="C114" s="127">
        <v>115</v>
      </c>
      <c r="D114" s="2" t="s">
        <v>178</v>
      </c>
      <c r="E114" s="7" t="s">
        <v>1019</v>
      </c>
      <c r="F114" s="143" t="s">
        <v>366</v>
      </c>
      <c r="G114" s="211" t="s">
        <v>453</v>
      </c>
      <c r="H114" s="20" t="s">
        <v>452</v>
      </c>
      <c r="I114" s="13" t="s">
        <v>187</v>
      </c>
      <c r="J114" s="11" t="s">
        <v>454</v>
      </c>
      <c r="K114" s="105">
        <v>43214</v>
      </c>
      <c r="L114" s="8">
        <v>43701</v>
      </c>
      <c r="M114" s="4">
        <f t="shared" ref="M114:M115" si="183">S114/AE114*100</f>
        <v>85.000000000000014</v>
      </c>
      <c r="N114" s="2">
        <v>3</v>
      </c>
      <c r="O114" s="2" t="s">
        <v>455</v>
      </c>
      <c r="P114" s="2" t="s">
        <v>464</v>
      </c>
      <c r="Q114" s="23" t="s">
        <v>216</v>
      </c>
      <c r="R114" s="13" t="s">
        <v>36</v>
      </c>
      <c r="S114" s="26">
        <f t="shared" ref="S114:S115" si="184">T114+U114</f>
        <v>349633.9</v>
      </c>
      <c r="T114" s="212">
        <v>349633.9</v>
      </c>
      <c r="U114" s="138">
        <v>0</v>
      </c>
      <c r="V114" s="26">
        <f t="shared" si="179"/>
        <v>53473.42</v>
      </c>
      <c r="W114" s="213">
        <v>53473.42</v>
      </c>
      <c r="X114" s="138">
        <v>0</v>
      </c>
      <c r="Y114" s="26">
        <f t="shared" ref="Y114:Y115" si="185">Z114+AA114</f>
        <v>8226.68</v>
      </c>
      <c r="Z114" s="213">
        <v>8226.68</v>
      </c>
      <c r="AA114" s="138">
        <v>0</v>
      </c>
      <c r="AB114" s="25">
        <f t="shared" si="177"/>
        <v>0</v>
      </c>
      <c r="AC114" s="214">
        <v>0</v>
      </c>
      <c r="AD114" s="214">
        <v>0</v>
      </c>
      <c r="AE114" s="25">
        <f t="shared" si="174"/>
        <v>411334</v>
      </c>
      <c r="AF114" s="25">
        <v>0</v>
      </c>
      <c r="AG114" s="25">
        <f t="shared" si="180"/>
        <v>411334</v>
      </c>
      <c r="AH114" s="28" t="s">
        <v>628</v>
      </c>
      <c r="AI114" s="73" t="s">
        <v>187</v>
      </c>
      <c r="AJ114" s="40">
        <f>41133.4+12089.93</f>
        <v>53223.33</v>
      </c>
      <c r="AK114" s="29">
        <v>8140.04</v>
      </c>
    </row>
    <row r="115" spans="1:37" ht="204.75" x14ac:dyDescent="0.25">
      <c r="A115" s="5">
        <v>109</v>
      </c>
      <c r="B115" s="68">
        <v>126118</v>
      </c>
      <c r="C115" s="127">
        <v>530</v>
      </c>
      <c r="D115" s="2" t="s">
        <v>176</v>
      </c>
      <c r="E115" s="7" t="s">
        <v>1248</v>
      </c>
      <c r="F115" s="143" t="s">
        <v>1192</v>
      </c>
      <c r="G115" s="211" t="s">
        <v>1249</v>
      </c>
      <c r="H115" s="211" t="s">
        <v>1250</v>
      </c>
      <c r="I115" s="13" t="s">
        <v>460</v>
      </c>
      <c r="J115" s="11" t="s">
        <v>1251</v>
      </c>
      <c r="K115" s="105">
        <v>43447</v>
      </c>
      <c r="L115" s="8">
        <v>44116</v>
      </c>
      <c r="M115" s="4">
        <f t="shared" si="183"/>
        <v>85.000000836129914</v>
      </c>
      <c r="N115" s="113">
        <v>3</v>
      </c>
      <c r="O115" s="2" t="s">
        <v>455</v>
      </c>
      <c r="P115" s="2" t="s">
        <v>455</v>
      </c>
      <c r="Q115" s="23" t="s">
        <v>216</v>
      </c>
      <c r="R115" s="13" t="s">
        <v>36</v>
      </c>
      <c r="S115" s="26">
        <f t="shared" si="184"/>
        <v>813270.76</v>
      </c>
      <c r="T115" s="212">
        <v>813270.76</v>
      </c>
      <c r="U115" s="138">
        <v>0</v>
      </c>
      <c r="V115" s="26">
        <f t="shared" si="179"/>
        <v>124382.58</v>
      </c>
      <c r="W115" s="213">
        <v>124382.58</v>
      </c>
      <c r="X115" s="213">
        <v>0</v>
      </c>
      <c r="Y115" s="26">
        <f t="shared" si="185"/>
        <v>19135.78</v>
      </c>
      <c r="Z115" s="213">
        <v>19135.78</v>
      </c>
      <c r="AA115" s="213">
        <v>0</v>
      </c>
      <c r="AB115" s="25">
        <f t="shared" si="177"/>
        <v>0</v>
      </c>
      <c r="AC115" s="34"/>
      <c r="AD115" s="34"/>
      <c r="AE115" s="25">
        <f t="shared" si="174"/>
        <v>956789.12</v>
      </c>
      <c r="AF115" s="32"/>
      <c r="AG115" s="25">
        <f t="shared" si="180"/>
        <v>956789.12</v>
      </c>
      <c r="AH115" s="28"/>
      <c r="AI115" s="32"/>
      <c r="AJ115" s="33"/>
      <c r="AK115" s="32"/>
    </row>
    <row r="116" spans="1:37" ht="220.5" x14ac:dyDescent="0.25">
      <c r="A116" s="2">
        <v>110</v>
      </c>
      <c r="B116" s="82">
        <v>119235</v>
      </c>
      <c r="C116" s="127">
        <v>479</v>
      </c>
      <c r="D116" s="113" t="s">
        <v>172</v>
      </c>
      <c r="E116" s="13" t="s">
        <v>1094</v>
      </c>
      <c r="F116" s="6" t="s">
        <v>585</v>
      </c>
      <c r="G116" s="215" t="s">
        <v>691</v>
      </c>
      <c r="H116" s="20" t="s">
        <v>692</v>
      </c>
      <c r="I116" s="2" t="s">
        <v>187</v>
      </c>
      <c r="J116" s="6" t="s">
        <v>693</v>
      </c>
      <c r="K116" s="8">
        <v>43276</v>
      </c>
      <c r="L116" s="8">
        <v>43702</v>
      </c>
      <c r="M116" s="16">
        <f>S116/AE116*100</f>
        <v>84.999999139224727</v>
      </c>
      <c r="N116" s="86">
        <v>5</v>
      </c>
      <c r="O116" s="86" t="s">
        <v>694</v>
      </c>
      <c r="P116" s="86" t="s">
        <v>695</v>
      </c>
      <c r="Q116" s="86" t="s">
        <v>216</v>
      </c>
      <c r="R116" s="86" t="s">
        <v>589</v>
      </c>
      <c r="S116" s="26">
        <f>T116+U116</f>
        <v>246870.47</v>
      </c>
      <c r="T116" s="29">
        <v>246870.47</v>
      </c>
      <c r="U116" s="138">
        <v>0</v>
      </c>
      <c r="V116" s="26">
        <f>W116+X116</f>
        <v>37756.660000000003</v>
      </c>
      <c r="W116" s="30">
        <v>37756.660000000003</v>
      </c>
      <c r="X116" s="138">
        <v>0</v>
      </c>
      <c r="Y116" s="26">
        <f>Z116+AA116</f>
        <v>5808.72</v>
      </c>
      <c r="Z116" s="29">
        <v>5808.72</v>
      </c>
      <c r="AA116" s="138">
        <v>0</v>
      </c>
      <c r="AB116" s="25">
        <f>AC116+AD116</f>
        <v>0</v>
      </c>
      <c r="AC116" s="216">
        <v>0</v>
      </c>
      <c r="AD116" s="216">
        <v>0</v>
      </c>
      <c r="AE116" s="25">
        <f>S116+V116+Y116+AB116</f>
        <v>290435.84999999998</v>
      </c>
      <c r="AF116" s="32"/>
      <c r="AG116" s="25">
        <f>AE116+AF116</f>
        <v>290435.84999999998</v>
      </c>
      <c r="AH116" s="28" t="s">
        <v>628</v>
      </c>
      <c r="AI116" s="92"/>
      <c r="AJ116" s="40">
        <v>28682</v>
      </c>
      <c r="AK116" s="29">
        <v>0</v>
      </c>
    </row>
    <row r="117" spans="1:37" ht="141.75" x14ac:dyDescent="0.25">
      <c r="A117" s="5">
        <v>111</v>
      </c>
      <c r="B117" s="82">
        <v>119160</v>
      </c>
      <c r="C117" s="127">
        <v>482</v>
      </c>
      <c r="D117" s="113" t="s">
        <v>178</v>
      </c>
      <c r="E117" s="13" t="s">
        <v>1094</v>
      </c>
      <c r="F117" s="6" t="s">
        <v>585</v>
      </c>
      <c r="G117" s="7" t="s">
        <v>867</v>
      </c>
      <c r="H117" s="7" t="s">
        <v>868</v>
      </c>
      <c r="I117" s="2" t="s">
        <v>187</v>
      </c>
      <c r="J117" s="7" t="s">
        <v>869</v>
      </c>
      <c r="K117" s="8">
        <v>43304</v>
      </c>
      <c r="L117" s="8">
        <v>43792</v>
      </c>
      <c r="M117" s="16">
        <f>S117/AE117*100</f>
        <v>84.99999840000666</v>
      </c>
      <c r="N117" s="86">
        <v>5</v>
      </c>
      <c r="O117" s="86" t="s">
        <v>694</v>
      </c>
      <c r="P117" s="86" t="s">
        <v>870</v>
      </c>
      <c r="Q117" s="86" t="s">
        <v>216</v>
      </c>
      <c r="R117" s="2" t="s">
        <v>36</v>
      </c>
      <c r="S117" s="26">
        <f>T117+U117</f>
        <v>212500.88</v>
      </c>
      <c r="T117" s="29">
        <v>212500.88</v>
      </c>
      <c r="U117" s="138">
        <v>0</v>
      </c>
      <c r="V117" s="26">
        <f>W117+X117</f>
        <v>32500.1</v>
      </c>
      <c r="W117" s="30">
        <v>32500.1</v>
      </c>
      <c r="X117" s="138">
        <v>0</v>
      </c>
      <c r="Y117" s="26">
        <f>Z117+AA117</f>
        <v>5000.0600000000004</v>
      </c>
      <c r="Z117" s="29">
        <v>5000.0600000000004</v>
      </c>
      <c r="AA117" s="138">
        <v>0</v>
      </c>
      <c r="AB117" s="25">
        <f>AC117+AD117</f>
        <v>0</v>
      </c>
      <c r="AC117" s="94">
        <v>0</v>
      </c>
      <c r="AD117" s="94"/>
      <c r="AE117" s="25">
        <f>S117+V117+Y117+AB117</f>
        <v>250001.04</v>
      </c>
      <c r="AF117" s="32"/>
      <c r="AG117" s="25">
        <f>AE117+AF117</f>
        <v>250001.04</v>
      </c>
      <c r="AH117" s="28" t="s">
        <v>628</v>
      </c>
      <c r="AI117" s="92"/>
      <c r="AJ117" s="40">
        <v>0</v>
      </c>
      <c r="AK117" s="29">
        <v>0</v>
      </c>
    </row>
    <row r="118" spans="1:37" ht="189" x14ac:dyDescent="0.25">
      <c r="A118" s="5">
        <v>112</v>
      </c>
      <c r="B118" s="68">
        <v>117063</v>
      </c>
      <c r="C118" s="13">
        <v>411</v>
      </c>
      <c r="D118" s="2" t="s">
        <v>742</v>
      </c>
      <c r="E118" s="7" t="s">
        <v>749</v>
      </c>
      <c r="F118" s="2" t="s">
        <v>654</v>
      </c>
      <c r="G118" s="7" t="s">
        <v>926</v>
      </c>
      <c r="H118" s="13" t="s">
        <v>868</v>
      </c>
      <c r="I118" s="113" t="s">
        <v>187</v>
      </c>
      <c r="J118" s="7" t="s">
        <v>927</v>
      </c>
      <c r="K118" s="8">
        <v>43313</v>
      </c>
      <c r="L118" s="8">
        <v>43677</v>
      </c>
      <c r="M118" s="16">
        <f>S118/AE118*100</f>
        <v>85</v>
      </c>
      <c r="N118" s="13">
        <v>5</v>
      </c>
      <c r="O118" s="13" t="s">
        <v>694</v>
      </c>
      <c r="P118" s="13" t="s">
        <v>870</v>
      </c>
      <c r="Q118" s="13" t="s">
        <v>216</v>
      </c>
      <c r="R118" s="2" t="s">
        <v>589</v>
      </c>
      <c r="S118" s="26">
        <f t="shared" ref="S118" si="186">T118+U118</f>
        <v>213015.1</v>
      </c>
      <c r="T118" s="34">
        <v>213015.1</v>
      </c>
      <c r="U118" s="34">
        <v>0</v>
      </c>
      <c r="V118" s="26">
        <f t="shared" si="179"/>
        <v>32578.78</v>
      </c>
      <c r="W118" s="34">
        <v>32578.78</v>
      </c>
      <c r="X118" s="34">
        <v>0</v>
      </c>
      <c r="Y118" s="26">
        <f t="shared" ref="Y118" si="187">Z118+AA118</f>
        <v>5012.12</v>
      </c>
      <c r="Z118" s="39">
        <v>5012.12</v>
      </c>
      <c r="AA118" s="39">
        <v>0</v>
      </c>
      <c r="AB118" s="25">
        <f t="shared" si="177"/>
        <v>0</v>
      </c>
      <c r="AC118" s="25">
        <v>0</v>
      </c>
      <c r="AD118" s="25">
        <v>0</v>
      </c>
      <c r="AE118" s="25">
        <f t="shared" si="174"/>
        <v>250606</v>
      </c>
      <c r="AF118" s="32"/>
      <c r="AG118" s="25">
        <f t="shared" si="180"/>
        <v>250606</v>
      </c>
      <c r="AH118" s="28" t="s">
        <v>628</v>
      </c>
      <c r="AI118" s="32"/>
      <c r="AJ118" s="78">
        <v>0</v>
      </c>
      <c r="AK118" s="78">
        <v>0</v>
      </c>
    </row>
    <row r="119" spans="1:37" ht="189" x14ac:dyDescent="0.25">
      <c r="A119" s="2">
        <v>113</v>
      </c>
      <c r="B119" s="68">
        <v>119289</v>
      </c>
      <c r="C119" s="13">
        <v>484</v>
      </c>
      <c r="D119" s="2" t="s">
        <v>175</v>
      </c>
      <c r="E119" s="13" t="s">
        <v>1094</v>
      </c>
      <c r="F119" s="2" t="s">
        <v>585</v>
      </c>
      <c r="G119" s="215" t="s">
        <v>668</v>
      </c>
      <c r="H119" s="6" t="s">
        <v>669</v>
      </c>
      <c r="I119" s="2" t="s">
        <v>385</v>
      </c>
      <c r="J119" s="3" t="s">
        <v>670</v>
      </c>
      <c r="K119" s="105">
        <v>43271</v>
      </c>
      <c r="L119" s="8">
        <v>43758</v>
      </c>
      <c r="M119" s="4">
        <f>S119/AE119*100</f>
        <v>85.000003319296809</v>
      </c>
      <c r="N119" s="113">
        <v>3</v>
      </c>
      <c r="O119" s="2" t="s">
        <v>470</v>
      </c>
      <c r="P119" s="2" t="s">
        <v>627</v>
      </c>
      <c r="Q119" s="2" t="s">
        <v>216</v>
      </c>
      <c r="R119" s="2" t="s">
        <v>589</v>
      </c>
      <c r="S119" s="26">
        <f>T119+U119</f>
        <v>332901.85000000009</v>
      </c>
      <c r="T119" s="94">
        <v>332901.85000000009</v>
      </c>
      <c r="U119" s="94">
        <v>0</v>
      </c>
      <c r="V119" s="26">
        <f>W119+X119</f>
        <v>50914.380000000005</v>
      </c>
      <c r="W119" s="94">
        <v>50914.380000000005</v>
      </c>
      <c r="X119" s="94">
        <v>0</v>
      </c>
      <c r="Y119" s="26">
        <f>Z119+AA119</f>
        <v>7832.9900000000016</v>
      </c>
      <c r="Z119" s="29">
        <v>7832.9900000000016</v>
      </c>
      <c r="AA119" s="29">
        <v>0</v>
      </c>
      <c r="AB119" s="25">
        <f>AC119+AD119</f>
        <v>0</v>
      </c>
      <c r="AC119" s="133">
        <v>0</v>
      </c>
      <c r="AD119" s="133">
        <v>0</v>
      </c>
      <c r="AE119" s="25">
        <f>S119+V119+Y119+AB119</f>
        <v>391649.22000000009</v>
      </c>
      <c r="AF119" s="94">
        <v>0</v>
      </c>
      <c r="AG119" s="25">
        <f>AE119+AF119</f>
        <v>391649.22000000009</v>
      </c>
      <c r="AH119" s="28" t="s">
        <v>628</v>
      </c>
      <c r="AI119" s="32"/>
      <c r="AJ119" s="78">
        <v>38381.620000000003</v>
      </c>
      <c r="AK119" s="29">
        <v>0</v>
      </c>
    </row>
    <row r="120" spans="1:37" ht="409.5" x14ac:dyDescent="0.25">
      <c r="A120" s="5">
        <v>114</v>
      </c>
      <c r="B120" s="82">
        <v>118717</v>
      </c>
      <c r="C120" s="127">
        <v>435</v>
      </c>
      <c r="D120" s="113" t="s">
        <v>742</v>
      </c>
      <c r="E120" s="7" t="s">
        <v>749</v>
      </c>
      <c r="F120" s="128" t="s">
        <v>654</v>
      </c>
      <c r="G120" s="215" t="s">
        <v>1012</v>
      </c>
      <c r="H120" s="2" t="s">
        <v>669</v>
      </c>
      <c r="I120" s="2" t="s">
        <v>385</v>
      </c>
      <c r="J120" s="11" t="s">
        <v>1013</v>
      </c>
      <c r="K120" s="105">
        <v>43333</v>
      </c>
      <c r="L120" s="8">
        <v>43790</v>
      </c>
      <c r="M120" s="4">
        <f t="shared" ref="M120" si="188">S120/AE120*100</f>
        <v>84.999995136543049</v>
      </c>
      <c r="N120" s="13">
        <v>3</v>
      </c>
      <c r="O120" s="2" t="s">
        <v>470</v>
      </c>
      <c r="P120" s="2" t="s">
        <v>627</v>
      </c>
      <c r="Q120" s="2" t="s">
        <v>216</v>
      </c>
      <c r="R120" s="2" t="s">
        <v>589</v>
      </c>
      <c r="S120" s="26">
        <f t="shared" ref="S120" si="189">T120+U120</f>
        <v>227204.63</v>
      </c>
      <c r="T120" s="34">
        <v>227204.63</v>
      </c>
      <c r="U120" s="34"/>
      <c r="V120" s="26">
        <f t="shared" si="179"/>
        <v>34748.959999999999</v>
      </c>
      <c r="W120" s="34">
        <v>34748.959999999999</v>
      </c>
      <c r="X120" s="34"/>
      <c r="Y120" s="26">
        <f t="shared" ref="Y120" si="190">Z120+AA120</f>
        <v>5345.99</v>
      </c>
      <c r="Z120" s="39">
        <v>5345.99</v>
      </c>
      <c r="AA120" s="39">
        <v>0</v>
      </c>
      <c r="AB120" s="25">
        <f t="shared" si="177"/>
        <v>0</v>
      </c>
      <c r="AC120" s="34"/>
      <c r="AD120" s="34"/>
      <c r="AE120" s="25">
        <f t="shared" si="174"/>
        <v>267299.58</v>
      </c>
      <c r="AF120" s="32">
        <v>37391</v>
      </c>
      <c r="AG120" s="25">
        <f t="shared" si="180"/>
        <v>304690.58</v>
      </c>
      <c r="AH120" s="28" t="s">
        <v>628</v>
      </c>
      <c r="AI120" s="28" t="s">
        <v>1252</v>
      </c>
      <c r="AJ120" s="78">
        <v>26729</v>
      </c>
      <c r="AK120" s="78">
        <v>0</v>
      </c>
    </row>
    <row r="121" spans="1:37" ht="236.25" x14ac:dyDescent="0.25">
      <c r="A121" s="5">
        <v>115</v>
      </c>
      <c r="B121" s="68">
        <v>119720</v>
      </c>
      <c r="C121" s="13">
        <v>481</v>
      </c>
      <c r="D121" s="2" t="s">
        <v>175</v>
      </c>
      <c r="E121" s="13" t="s">
        <v>1094</v>
      </c>
      <c r="F121" s="2" t="s">
        <v>585</v>
      </c>
      <c r="G121" s="215" t="s">
        <v>629</v>
      </c>
      <c r="H121" s="6" t="s">
        <v>630</v>
      </c>
      <c r="I121" s="2" t="s">
        <v>385</v>
      </c>
      <c r="J121" s="3" t="s">
        <v>632</v>
      </c>
      <c r="K121" s="105">
        <v>43264</v>
      </c>
      <c r="L121" s="8">
        <v>43751</v>
      </c>
      <c r="M121" s="4">
        <f>S121/AE121*100</f>
        <v>85.00000159999999</v>
      </c>
      <c r="N121" s="113">
        <v>3</v>
      </c>
      <c r="O121" s="2" t="s">
        <v>471</v>
      </c>
      <c r="P121" s="2" t="s">
        <v>631</v>
      </c>
      <c r="Q121" s="2" t="s">
        <v>216</v>
      </c>
      <c r="R121" s="2" t="s">
        <v>589</v>
      </c>
      <c r="S121" s="26">
        <f>T121+U121</f>
        <v>531250.01</v>
      </c>
      <c r="T121" s="94">
        <v>531250.01</v>
      </c>
      <c r="U121" s="94">
        <v>0</v>
      </c>
      <c r="V121" s="26">
        <f>W121+X121</f>
        <v>81249.989999999991</v>
      </c>
      <c r="W121" s="94">
        <v>81249.989999999991</v>
      </c>
      <c r="X121" s="94">
        <v>0</v>
      </c>
      <c r="Y121" s="26">
        <f>Z121+AA121</f>
        <v>12500</v>
      </c>
      <c r="Z121" s="29">
        <v>12500</v>
      </c>
      <c r="AA121" s="29">
        <v>0</v>
      </c>
      <c r="AB121" s="25">
        <f>AC121+AD121</f>
        <v>0</v>
      </c>
      <c r="AC121" s="133">
        <v>0</v>
      </c>
      <c r="AD121" s="133">
        <v>0</v>
      </c>
      <c r="AE121" s="25">
        <f>S121+V121+Y121+AB121</f>
        <v>625000</v>
      </c>
      <c r="AF121" s="94">
        <v>19813.5</v>
      </c>
      <c r="AG121" s="25">
        <f>AE121+AF121</f>
        <v>644813.5</v>
      </c>
      <c r="AH121" s="28" t="s">
        <v>628</v>
      </c>
      <c r="AI121" s="32"/>
      <c r="AJ121" s="78">
        <v>0</v>
      </c>
      <c r="AK121" s="29">
        <v>0</v>
      </c>
    </row>
    <row r="122" spans="1:37" s="204" customFormat="1" ht="283.5" x14ac:dyDescent="0.25">
      <c r="A122" s="2">
        <v>116</v>
      </c>
      <c r="B122" s="132">
        <v>118770</v>
      </c>
      <c r="C122" s="13">
        <v>440</v>
      </c>
      <c r="D122" s="13" t="s">
        <v>893</v>
      </c>
      <c r="E122" s="7" t="s">
        <v>749</v>
      </c>
      <c r="F122" s="7" t="s">
        <v>654</v>
      </c>
      <c r="G122" s="7" t="s">
        <v>945</v>
      </c>
      <c r="H122" s="13" t="s">
        <v>946</v>
      </c>
      <c r="I122" s="13" t="s">
        <v>187</v>
      </c>
      <c r="J122" s="7" t="s">
        <v>948</v>
      </c>
      <c r="K122" s="8">
        <v>43318</v>
      </c>
      <c r="L122" s="8">
        <v>43683</v>
      </c>
      <c r="M122" s="16">
        <f t="shared" ref="M122" si="191">S122/AE122*100</f>
        <v>85</v>
      </c>
      <c r="N122" s="13">
        <v>3</v>
      </c>
      <c r="O122" s="13" t="s">
        <v>471</v>
      </c>
      <c r="P122" s="13" t="s">
        <v>947</v>
      </c>
      <c r="Q122" s="13" t="s">
        <v>216</v>
      </c>
      <c r="R122" s="13" t="s">
        <v>589</v>
      </c>
      <c r="S122" s="26">
        <f t="shared" ref="S122" si="192">T122+U122</f>
        <v>254981.3</v>
      </c>
      <c r="T122" s="40">
        <v>254981.3</v>
      </c>
      <c r="U122" s="75">
        <v>0</v>
      </c>
      <c r="V122" s="26">
        <f t="shared" si="179"/>
        <v>38997.14</v>
      </c>
      <c r="W122" s="40">
        <v>38997.14</v>
      </c>
      <c r="X122" s="75">
        <v>0</v>
      </c>
      <c r="Y122" s="26">
        <f t="shared" ref="Y122" si="193">Z122+AA122</f>
        <v>5999.56</v>
      </c>
      <c r="Z122" s="40">
        <v>5999.56</v>
      </c>
      <c r="AA122" s="40">
        <v>0</v>
      </c>
      <c r="AB122" s="27">
        <f t="shared" si="177"/>
        <v>0</v>
      </c>
      <c r="AC122" s="75">
        <v>0</v>
      </c>
      <c r="AD122" s="75">
        <v>0</v>
      </c>
      <c r="AE122" s="27">
        <f t="shared" si="174"/>
        <v>299978</v>
      </c>
      <c r="AF122" s="28">
        <v>0</v>
      </c>
      <c r="AG122" s="27">
        <f t="shared" si="180"/>
        <v>299978</v>
      </c>
      <c r="AH122" s="28" t="s">
        <v>628</v>
      </c>
      <c r="AI122" s="28"/>
      <c r="AJ122" s="78">
        <v>29900</v>
      </c>
      <c r="AK122" s="78">
        <v>0</v>
      </c>
    </row>
    <row r="123" spans="1:37" ht="204.75" x14ac:dyDescent="0.25">
      <c r="A123" s="5">
        <v>117</v>
      </c>
      <c r="B123" s="68">
        <v>120582</v>
      </c>
      <c r="C123" s="127">
        <v>109</v>
      </c>
      <c r="D123" s="2" t="s">
        <v>175</v>
      </c>
      <c r="E123" s="7" t="s">
        <v>1019</v>
      </c>
      <c r="F123" s="128" t="s">
        <v>366</v>
      </c>
      <c r="G123" s="6" t="s">
        <v>219</v>
      </c>
      <c r="H123" s="6" t="s">
        <v>222</v>
      </c>
      <c r="I123" s="2" t="s">
        <v>187</v>
      </c>
      <c r="J123" s="3" t="s">
        <v>225</v>
      </c>
      <c r="K123" s="105">
        <v>43129</v>
      </c>
      <c r="L123" s="8">
        <v>43614</v>
      </c>
      <c r="M123" s="4">
        <f t="shared" ref="M123:M129" si="194">S123/AE123*100</f>
        <v>85.000000819683009</v>
      </c>
      <c r="N123" s="2">
        <v>1</v>
      </c>
      <c r="O123" s="2" t="s">
        <v>229</v>
      </c>
      <c r="P123" s="2" t="s">
        <v>229</v>
      </c>
      <c r="Q123" s="18" t="s">
        <v>216</v>
      </c>
      <c r="R123" s="2" t="s">
        <v>36</v>
      </c>
      <c r="S123" s="25">
        <f>T123+U123</f>
        <v>518493.12</v>
      </c>
      <c r="T123" s="25">
        <v>518493.12</v>
      </c>
      <c r="U123" s="25">
        <v>0</v>
      </c>
      <c r="V123" s="26">
        <f t="shared" si="179"/>
        <v>79298.94</v>
      </c>
      <c r="W123" s="25">
        <v>79298.94</v>
      </c>
      <c r="X123" s="25">
        <v>0</v>
      </c>
      <c r="Y123" s="25">
        <f>Z123+AA123</f>
        <v>12199.84</v>
      </c>
      <c r="Z123" s="25">
        <v>12199.84</v>
      </c>
      <c r="AA123" s="25">
        <v>0</v>
      </c>
      <c r="AB123" s="25">
        <f t="shared" si="177"/>
        <v>0</v>
      </c>
      <c r="AC123" s="25"/>
      <c r="AD123" s="25"/>
      <c r="AE123" s="25">
        <f t="shared" si="174"/>
        <v>609991.9</v>
      </c>
      <c r="AF123" s="25">
        <v>0</v>
      </c>
      <c r="AG123" s="25">
        <f t="shared" si="180"/>
        <v>609991.9</v>
      </c>
      <c r="AH123" s="28" t="s">
        <v>628</v>
      </c>
      <c r="AI123" s="73" t="s">
        <v>187</v>
      </c>
      <c r="AJ123" s="40">
        <v>120214.04</v>
      </c>
      <c r="AK123" s="35">
        <v>18385.68</v>
      </c>
    </row>
    <row r="124" spans="1:37" ht="173.25" x14ac:dyDescent="0.25">
      <c r="A124" s="5">
        <v>118</v>
      </c>
      <c r="B124" s="68">
        <v>120630</v>
      </c>
      <c r="C124" s="127">
        <v>101</v>
      </c>
      <c r="D124" s="2" t="s">
        <v>175</v>
      </c>
      <c r="E124" s="7" t="s">
        <v>1019</v>
      </c>
      <c r="F124" s="128" t="s">
        <v>366</v>
      </c>
      <c r="G124" s="6" t="s">
        <v>315</v>
      </c>
      <c r="H124" s="6" t="s">
        <v>318</v>
      </c>
      <c r="I124" s="2" t="s">
        <v>187</v>
      </c>
      <c r="J124" s="11" t="s">
        <v>324</v>
      </c>
      <c r="K124" s="105">
        <v>43145</v>
      </c>
      <c r="L124" s="8">
        <v>43630</v>
      </c>
      <c r="M124" s="4">
        <f t="shared" si="194"/>
        <v>85.000000236289679</v>
      </c>
      <c r="N124" s="2">
        <v>1</v>
      </c>
      <c r="O124" s="2" t="s">
        <v>229</v>
      </c>
      <c r="P124" s="2" t="s">
        <v>323</v>
      </c>
      <c r="Q124" s="18" t="s">
        <v>216</v>
      </c>
      <c r="R124" s="2" t="s">
        <v>36</v>
      </c>
      <c r="S124" s="25">
        <f t="shared" ref="S124:S125" si="195">T124+U124</f>
        <v>359727.94</v>
      </c>
      <c r="T124" s="25">
        <v>359727.94</v>
      </c>
      <c r="U124" s="25">
        <v>0</v>
      </c>
      <c r="V124" s="26">
        <f t="shared" si="179"/>
        <v>55017.21</v>
      </c>
      <c r="W124" s="25">
        <v>55017.21</v>
      </c>
      <c r="X124" s="25">
        <v>0</v>
      </c>
      <c r="Y124" s="25">
        <f t="shared" ref="Y124:Y128" si="196">Z124+AA124</f>
        <v>8464.19</v>
      </c>
      <c r="Z124" s="25">
        <v>8464.19</v>
      </c>
      <c r="AA124" s="25">
        <v>0</v>
      </c>
      <c r="AB124" s="25">
        <f t="shared" si="177"/>
        <v>0</v>
      </c>
      <c r="AC124" s="25"/>
      <c r="AD124" s="25"/>
      <c r="AE124" s="25">
        <f t="shared" si="174"/>
        <v>423209.34</v>
      </c>
      <c r="AF124" s="25">
        <v>0</v>
      </c>
      <c r="AG124" s="25">
        <f t="shared" si="180"/>
        <v>423209.34</v>
      </c>
      <c r="AH124" s="28" t="s">
        <v>628</v>
      </c>
      <c r="AI124" s="73"/>
      <c r="AJ124" s="40">
        <f>172923.58+1813.03</f>
        <v>174736.61</v>
      </c>
      <c r="AK124" s="29">
        <f>21665.98+2851.77</f>
        <v>24517.75</v>
      </c>
    </row>
    <row r="125" spans="1:37" ht="173.25" x14ac:dyDescent="0.25">
      <c r="A125" s="2">
        <v>119</v>
      </c>
      <c r="B125" s="68">
        <v>120672</v>
      </c>
      <c r="C125" s="127">
        <v>106</v>
      </c>
      <c r="D125" s="2" t="s">
        <v>175</v>
      </c>
      <c r="E125" s="7" t="s">
        <v>1019</v>
      </c>
      <c r="F125" s="128" t="s">
        <v>366</v>
      </c>
      <c r="G125" s="6" t="s">
        <v>316</v>
      </c>
      <c r="H125" s="6" t="s">
        <v>319</v>
      </c>
      <c r="I125" s="2" t="s">
        <v>187</v>
      </c>
      <c r="J125" s="11" t="s">
        <v>325</v>
      </c>
      <c r="K125" s="105">
        <v>43145</v>
      </c>
      <c r="L125" s="8">
        <v>43630</v>
      </c>
      <c r="M125" s="4">
        <f t="shared" si="194"/>
        <v>84.999999174149096</v>
      </c>
      <c r="N125" s="2">
        <v>1</v>
      </c>
      <c r="O125" s="2" t="s">
        <v>229</v>
      </c>
      <c r="P125" s="2" t="s">
        <v>229</v>
      </c>
      <c r="Q125" s="18" t="s">
        <v>216</v>
      </c>
      <c r="R125" s="2" t="s">
        <v>36</v>
      </c>
      <c r="S125" s="25">
        <f t="shared" si="195"/>
        <v>360234.51</v>
      </c>
      <c r="T125" s="217">
        <v>360234.51</v>
      </c>
      <c r="U125" s="25">
        <v>0</v>
      </c>
      <c r="V125" s="26">
        <f t="shared" si="179"/>
        <v>55094.69</v>
      </c>
      <c r="W125" s="218">
        <v>55094.69</v>
      </c>
      <c r="X125" s="25">
        <v>0</v>
      </c>
      <c r="Y125" s="103">
        <f t="shared" si="196"/>
        <v>8476.11</v>
      </c>
      <c r="Z125" s="94">
        <v>8476.11</v>
      </c>
      <c r="AA125" s="103">
        <v>0</v>
      </c>
      <c r="AB125" s="103">
        <f t="shared" si="177"/>
        <v>0</v>
      </c>
      <c r="AC125" s="25"/>
      <c r="AD125" s="25"/>
      <c r="AE125" s="25">
        <f t="shared" si="174"/>
        <v>423805.31</v>
      </c>
      <c r="AF125" s="25">
        <v>0</v>
      </c>
      <c r="AG125" s="25">
        <f t="shared" si="180"/>
        <v>423805.31</v>
      </c>
      <c r="AH125" s="28" t="s">
        <v>628</v>
      </c>
      <c r="AI125" s="73"/>
      <c r="AJ125" s="40">
        <v>63226.44</v>
      </c>
      <c r="AK125" s="29">
        <v>9669.93</v>
      </c>
    </row>
    <row r="126" spans="1:37" ht="141.75" x14ac:dyDescent="0.25">
      <c r="A126" s="5">
        <v>120</v>
      </c>
      <c r="B126" s="68">
        <v>118196</v>
      </c>
      <c r="C126" s="113">
        <v>425</v>
      </c>
      <c r="D126" s="2" t="s">
        <v>644</v>
      </c>
      <c r="E126" s="7" t="s">
        <v>749</v>
      </c>
      <c r="F126" s="128" t="s">
        <v>654</v>
      </c>
      <c r="G126" s="6" t="s">
        <v>645</v>
      </c>
      <c r="H126" s="6" t="s">
        <v>648</v>
      </c>
      <c r="I126" s="2" t="s">
        <v>460</v>
      </c>
      <c r="J126" s="11" t="s">
        <v>646</v>
      </c>
      <c r="K126" s="105">
        <v>43269</v>
      </c>
      <c r="L126" s="105">
        <v>43756</v>
      </c>
      <c r="M126" s="4">
        <f t="shared" si="194"/>
        <v>85</v>
      </c>
      <c r="N126" s="2">
        <v>1</v>
      </c>
      <c r="O126" s="2" t="s">
        <v>229</v>
      </c>
      <c r="P126" s="2" t="s">
        <v>229</v>
      </c>
      <c r="Q126" s="18" t="s">
        <v>216</v>
      </c>
      <c r="R126" s="2" t="s">
        <v>36</v>
      </c>
      <c r="S126" s="94">
        <f>T126+U126</f>
        <v>339668.5</v>
      </c>
      <c r="T126" s="94">
        <v>339668.5</v>
      </c>
      <c r="U126" s="94">
        <v>0</v>
      </c>
      <c r="V126" s="26">
        <f t="shared" si="179"/>
        <v>51949.3</v>
      </c>
      <c r="W126" s="94">
        <v>51949.3</v>
      </c>
      <c r="X126" s="94">
        <v>0</v>
      </c>
      <c r="Y126" s="103">
        <f t="shared" si="196"/>
        <v>7992.2</v>
      </c>
      <c r="Z126" s="94">
        <v>7992.2</v>
      </c>
      <c r="AA126" s="94">
        <v>0</v>
      </c>
      <c r="AB126" s="25">
        <f>AC126+AD126</f>
        <v>0</v>
      </c>
      <c r="AC126" s="94"/>
      <c r="AD126" s="94"/>
      <c r="AE126" s="25">
        <f>S126+V126+Y126+AB126</f>
        <v>399610</v>
      </c>
      <c r="AF126" s="94">
        <v>0</v>
      </c>
      <c r="AG126" s="25">
        <f>AE126+AF126</f>
        <v>399610</v>
      </c>
      <c r="AH126" s="28" t="s">
        <v>628</v>
      </c>
      <c r="AI126" s="73"/>
      <c r="AJ126" s="29">
        <v>16507.97</v>
      </c>
      <c r="AK126" s="29">
        <v>2524.75</v>
      </c>
    </row>
    <row r="127" spans="1:37" ht="141.75" x14ac:dyDescent="0.25">
      <c r="A127" s="5">
        <v>121</v>
      </c>
      <c r="B127" s="68">
        <v>126155</v>
      </c>
      <c r="C127" s="113">
        <v>544</v>
      </c>
      <c r="D127" s="2" t="s">
        <v>177</v>
      </c>
      <c r="E127" s="7" t="s">
        <v>749</v>
      </c>
      <c r="F127" s="128" t="s">
        <v>1192</v>
      </c>
      <c r="G127" s="6" t="s">
        <v>1210</v>
      </c>
      <c r="H127" s="6" t="s">
        <v>1211</v>
      </c>
      <c r="I127" s="2" t="s">
        <v>460</v>
      </c>
      <c r="J127" s="11" t="s">
        <v>1212</v>
      </c>
      <c r="K127" s="105">
        <v>43437</v>
      </c>
      <c r="L127" s="8">
        <v>44411</v>
      </c>
      <c r="M127" s="4">
        <f t="shared" si="194"/>
        <v>85.000000318097122</v>
      </c>
      <c r="N127" s="2">
        <v>1</v>
      </c>
      <c r="O127" s="2" t="s">
        <v>229</v>
      </c>
      <c r="P127" s="2" t="s">
        <v>229</v>
      </c>
      <c r="Q127" s="18" t="s">
        <v>216</v>
      </c>
      <c r="R127" s="2" t="s">
        <v>36</v>
      </c>
      <c r="S127" s="94">
        <f t="shared" ref="S127:S128" si="197">T127+U127</f>
        <v>2672139.91</v>
      </c>
      <c r="T127" s="94">
        <v>2672139.91</v>
      </c>
      <c r="U127" s="94">
        <v>0</v>
      </c>
      <c r="V127" s="26">
        <f t="shared" si="179"/>
        <v>408680.21</v>
      </c>
      <c r="W127" s="94">
        <v>408680.21</v>
      </c>
      <c r="X127" s="94">
        <v>0</v>
      </c>
      <c r="Y127" s="103">
        <f t="shared" si="196"/>
        <v>62873.88</v>
      </c>
      <c r="Z127" s="94">
        <v>62873.88</v>
      </c>
      <c r="AA127" s="94">
        <v>0</v>
      </c>
      <c r="AB127" s="25">
        <f t="shared" ref="AB127:AB128" si="198">AC127+AD127</f>
        <v>0</v>
      </c>
      <c r="AC127" s="94"/>
      <c r="AD127" s="94"/>
      <c r="AE127" s="25">
        <f t="shared" ref="AE127:AE128" si="199">S127+V127+Y127+AB127</f>
        <v>3143694</v>
      </c>
      <c r="AF127" s="94">
        <v>0</v>
      </c>
      <c r="AG127" s="25">
        <f>AE127+AF127</f>
        <v>3143694</v>
      </c>
      <c r="AH127" s="28" t="s">
        <v>628</v>
      </c>
      <c r="AI127" s="73"/>
      <c r="AJ127" s="29">
        <v>0</v>
      </c>
      <c r="AK127" s="29">
        <v>0</v>
      </c>
    </row>
    <row r="128" spans="1:37" ht="138" customHeight="1" x14ac:dyDescent="0.25">
      <c r="A128" s="2">
        <v>122</v>
      </c>
      <c r="B128" s="68">
        <v>125900</v>
      </c>
      <c r="C128" s="113">
        <v>518</v>
      </c>
      <c r="D128" s="2" t="s">
        <v>690</v>
      </c>
      <c r="E128" s="7" t="s">
        <v>749</v>
      </c>
      <c r="F128" s="128" t="s">
        <v>1192</v>
      </c>
      <c r="G128" s="6" t="s">
        <v>1218</v>
      </c>
      <c r="H128" s="6" t="s">
        <v>1219</v>
      </c>
      <c r="I128" s="2" t="s">
        <v>460</v>
      </c>
      <c r="J128" s="11" t="s">
        <v>1220</v>
      </c>
      <c r="K128" s="105">
        <v>43439</v>
      </c>
      <c r="L128" s="8">
        <v>43621</v>
      </c>
      <c r="M128" s="4">
        <f t="shared" si="194"/>
        <v>85.000001224772731</v>
      </c>
      <c r="N128" s="2">
        <v>1</v>
      </c>
      <c r="O128" s="2" t="s">
        <v>229</v>
      </c>
      <c r="P128" s="2" t="s">
        <v>229</v>
      </c>
      <c r="Q128" s="18" t="s">
        <v>216</v>
      </c>
      <c r="R128" s="2" t="s">
        <v>36</v>
      </c>
      <c r="S128" s="94">
        <f t="shared" si="197"/>
        <v>694006.31</v>
      </c>
      <c r="T128" s="94">
        <v>694006.31</v>
      </c>
      <c r="U128" s="94">
        <v>0</v>
      </c>
      <c r="V128" s="26">
        <f t="shared" si="179"/>
        <v>106142.13</v>
      </c>
      <c r="W128" s="94">
        <v>106142.13</v>
      </c>
      <c r="X128" s="94">
        <v>0</v>
      </c>
      <c r="Y128" s="103">
        <f t="shared" si="196"/>
        <v>16329.56</v>
      </c>
      <c r="Z128" s="94">
        <v>16329.56</v>
      </c>
      <c r="AA128" s="94">
        <v>0</v>
      </c>
      <c r="AB128" s="25">
        <f t="shared" si="198"/>
        <v>0</v>
      </c>
      <c r="AC128" s="94">
        <v>0</v>
      </c>
      <c r="AD128" s="94">
        <v>0</v>
      </c>
      <c r="AE128" s="25">
        <f t="shared" si="199"/>
        <v>816478.00000000012</v>
      </c>
      <c r="AF128" s="94">
        <v>0</v>
      </c>
      <c r="AG128" s="25">
        <f t="shared" ref="AG128" si="200">AE128+AF128</f>
        <v>816478.00000000012</v>
      </c>
      <c r="AH128" s="28" t="s">
        <v>628</v>
      </c>
      <c r="AI128" s="73"/>
      <c r="AJ128" s="29">
        <v>0</v>
      </c>
      <c r="AK128" s="29">
        <v>0</v>
      </c>
    </row>
    <row r="129" spans="1:37" ht="409.5" x14ac:dyDescent="0.25">
      <c r="A129" s="5">
        <v>123</v>
      </c>
      <c r="B129" s="68">
        <v>118788</v>
      </c>
      <c r="C129" s="13">
        <v>445</v>
      </c>
      <c r="D129" s="2" t="s">
        <v>893</v>
      </c>
      <c r="E129" s="7" t="s">
        <v>749</v>
      </c>
      <c r="F129" s="6" t="s">
        <v>654</v>
      </c>
      <c r="G129" s="6" t="s">
        <v>965</v>
      </c>
      <c r="H129" s="2" t="s">
        <v>966</v>
      </c>
      <c r="I129" s="2" t="s">
        <v>187</v>
      </c>
      <c r="J129" s="6" t="s">
        <v>967</v>
      </c>
      <c r="K129" s="105">
        <v>43325</v>
      </c>
      <c r="L129" s="8">
        <v>43690</v>
      </c>
      <c r="M129" s="2">
        <f t="shared" si="194"/>
        <v>85.000001253240569</v>
      </c>
      <c r="N129" s="2"/>
      <c r="O129" s="2" t="s">
        <v>472</v>
      </c>
      <c r="P129" s="2" t="s">
        <v>968</v>
      </c>
      <c r="Q129" s="2" t="s">
        <v>216</v>
      </c>
      <c r="R129" s="2" t="s">
        <v>36</v>
      </c>
      <c r="S129" s="29">
        <f>T129+U129</f>
        <v>339120.85</v>
      </c>
      <c r="T129" s="29">
        <v>339120.85</v>
      </c>
      <c r="U129" s="133">
        <v>0</v>
      </c>
      <c r="V129" s="29">
        <f>W129+X129</f>
        <v>51865.54</v>
      </c>
      <c r="W129" s="29">
        <v>51865.54</v>
      </c>
      <c r="X129" s="133">
        <v>0</v>
      </c>
      <c r="Y129" s="29">
        <f>Z129+AA129</f>
        <v>7979.31</v>
      </c>
      <c r="Z129" s="29">
        <v>7979.31</v>
      </c>
      <c r="AA129" s="29">
        <v>0</v>
      </c>
      <c r="AB129" s="25">
        <f>AC129+AD129</f>
        <v>0</v>
      </c>
      <c r="AC129" s="133"/>
      <c r="AD129" s="133"/>
      <c r="AE129" s="25">
        <f t="shared" si="174"/>
        <v>398965.69999999995</v>
      </c>
      <c r="AF129" s="30"/>
      <c r="AG129" s="25">
        <f t="shared" si="180"/>
        <v>398965.69999999995</v>
      </c>
      <c r="AH129" s="28" t="s">
        <v>628</v>
      </c>
      <c r="AI129" s="30" t="s">
        <v>187</v>
      </c>
      <c r="AJ129" s="29">
        <v>0</v>
      </c>
      <c r="AK129" s="29">
        <v>0</v>
      </c>
    </row>
    <row r="130" spans="1:37" ht="267.75" x14ac:dyDescent="0.25">
      <c r="A130" s="5">
        <v>124</v>
      </c>
      <c r="B130" s="68">
        <v>125665</v>
      </c>
      <c r="C130" s="13">
        <v>557</v>
      </c>
      <c r="D130" s="2" t="s">
        <v>175</v>
      </c>
      <c r="E130" s="7" t="s">
        <v>1019</v>
      </c>
      <c r="F130" s="6" t="s">
        <v>1192</v>
      </c>
      <c r="G130" s="6" t="s">
        <v>1193</v>
      </c>
      <c r="H130" s="2" t="s">
        <v>966</v>
      </c>
      <c r="I130" s="2" t="s">
        <v>187</v>
      </c>
      <c r="J130" s="6" t="s">
        <v>1194</v>
      </c>
      <c r="K130" s="105">
        <v>43425</v>
      </c>
      <c r="L130" s="8">
        <v>44248</v>
      </c>
      <c r="M130" s="2">
        <f t="shared" ref="M130" si="201">S130/AE130*100</f>
        <v>84.999999890649349</v>
      </c>
      <c r="N130" s="2">
        <v>2</v>
      </c>
      <c r="O130" s="2" t="s">
        <v>472</v>
      </c>
      <c r="P130" s="2" t="s">
        <v>968</v>
      </c>
      <c r="Q130" s="2" t="s">
        <v>216</v>
      </c>
      <c r="R130" s="2" t="s">
        <v>36</v>
      </c>
      <c r="S130" s="29">
        <f>T130+U130</f>
        <v>3497921.5</v>
      </c>
      <c r="T130" s="29">
        <v>3497921.5</v>
      </c>
      <c r="U130" s="133">
        <v>0</v>
      </c>
      <c r="V130" s="29">
        <f>W130+X130</f>
        <v>534976.2300000001</v>
      </c>
      <c r="W130" s="29">
        <v>534976.2300000001</v>
      </c>
      <c r="X130" s="133">
        <v>0</v>
      </c>
      <c r="Y130" s="29">
        <f>Z130+AA130</f>
        <v>82304.039999999994</v>
      </c>
      <c r="Z130" s="29">
        <v>82304.039999999994</v>
      </c>
      <c r="AA130" s="29">
        <v>0</v>
      </c>
      <c r="AB130" s="25">
        <f>AC130+AD130</f>
        <v>0</v>
      </c>
      <c r="AC130" s="133"/>
      <c r="AD130" s="133"/>
      <c r="AE130" s="25">
        <f t="shared" ref="AE130" si="202">S130+V130+Y130+AB130</f>
        <v>4115201.77</v>
      </c>
      <c r="AF130" s="30">
        <v>114240</v>
      </c>
      <c r="AG130" s="25">
        <f t="shared" ref="AG130" si="203">AE130+AF130</f>
        <v>4229441.7699999996</v>
      </c>
      <c r="AH130" s="28" t="s">
        <v>628</v>
      </c>
      <c r="AI130" s="30" t="s">
        <v>187</v>
      </c>
      <c r="AJ130" s="29">
        <v>0</v>
      </c>
      <c r="AK130" s="29">
        <v>0</v>
      </c>
    </row>
    <row r="131" spans="1:37" s="189" customFormat="1" ht="315" x14ac:dyDescent="0.25">
      <c r="A131" s="2">
        <v>125</v>
      </c>
      <c r="B131" s="68">
        <v>119193</v>
      </c>
      <c r="C131" s="127">
        <v>2</v>
      </c>
      <c r="D131" s="2" t="s">
        <v>173</v>
      </c>
      <c r="E131" s="13" t="s">
        <v>165</v>
      </c>
      <c r="F131" s="128" t="s">
        <v>125</v>
      </c>
      <c r="G131" s="6" t="s">
        <v>37</v>
      </c>
      <c r="H131" s="6" t="s">
        <v>35</v>
      </c>
      <c r="I131" s="113" t="s">
        <v>187</v>
      </c>
      <c r="J131" s="3" t="s">
        <v>38</v>
      </c>
      <c r="K131" s="105">
        <v>42459</v>
      </c>
      <c r="L131" s="8">
        <v>43373</v>
      </c>
      <c r="M131" s="4">
        <f>S131/AE131*100</f>
        <v>83.983862816086358</v>
      </c>
      <c r="N131" s="2" t="s">
        <v>155</v>
      </c>
      <c r="O131" s="2" t="s">
        <v>156</v>
      </c>
      <c r="P131" s="2" t="s">
        <v>156</v>
      </c>
      <c r="Q131" s="18" t="s">
        <v>157</v>
      </c>
      <c r="R131" s="2" t="s">
        <v>36</v>
      </c>
      <c r="S131" s="25">
        <f>T131+U131</f>
        <v>11141147.18</v>
      </c>
      <c r="T131" s="25">
        <v>8984364.5299999993</v>
      </c>
      <c r="U131" s="25">
        <v>2156782.65</v>
      </c>
      <c r="V131" s="25">
        <f>W131+X131</f>
        <v>0</v>
      </c>
      <c r="W131" s="25">
        <v>0</v>
      </c>
      <c r="X131" s="25">
        <v>0</v>
      </c>
      <c r="Y131" s="25">
        <f>Z131+AA131</f>
        <v>2124671.7600000002</v>
      </c>
      <c r="Z131" s="25">
        <v>1585476.09</v>
      </c>
      <c r="AA131" s="25">
        <v>539195.67000000004</v>
      </c>
      <c r="AB131" s="25">
        <f t="shared" si="177"/>
        <v>0</v>
      </c>
      <c r="AC131" s="25"/>
      <c r="AD131" s="25"/>
      <c r="AE131" s="25">
        <f t="shared" si="174"/>
        <v>13265818.939999999</v>
      </c>
      <c r="AF131" s="25">
        <v>0</v>
      </c>
      <c r="AG131" s="25">
        <f t="shared" si="180"/>
        <v>13265818.939999999</v>
      </c>
      <c r="AH131" s="28" t="s">
        <v>1126</v>
      </c>
      <c r="AI131" s="73" t="s">
        <v>362</v>
      </c>
      <c r="AJ131" s="31">
        <v>8636594.6300000008</v>
      </c>
      <c r="AK131" s="29">
        <v>0</v>
      </c>
    </row>
    <row r="132" spans="1:37" ht="204.75" x14ac:dyDescent="0.25">
      <c r="A132" s="5">
        <v>126</v>
      </c>
      <c r="B132" s="68">
        <v>117842</v>
      </c>
      <c r="C132" s="127">
        <v>3</v>
      </c>
      <c r="D132" s="2" t="s">
        <v>173</v>
      </c>
      <c r="E132" s="13" t="s">
        <v>165</v>
      </c>
      <c r="F132" s="219" t="s">
        <v>125</v>
      </c>
      <c r="G132" s="6" t="s">
        <v>40</v>
      </c>
      <c r="H132" s="6" t="s">
        <v>39</v>
      </c>
      <c r="I132" s="2" t="s">
        <v>200</v>
      </c>
      <c r="J132" s="3" t="s">
        <v>41</v>
      </c>
      <c r="K132" s="105">
        <v>42534</v>
      </c>
      <c r="L132" s="8">
        <v>43585</v>
      </c>
      <c r="M132" s="4">
        <f t="shared" ref="M132:M195" si="204">S132/AE132*100</f>
        <v>83.983862836833197</v>
      </c>
      <c r="N132" s="2" t="s">
        <v>155</v>
      </c>
      <c r="O132" s="2" t="s">
        <v>156</v>
      </c>
      <c r="P132" s="2" t="s">
        <v>156</v>
      </c>
      <c r="Q132" s="18" t="s">
        <v>157</v>
      </c>
      <c r="R132" s="2" t="s">
        <v>36</v>
      </c>
      <c r="S132" s="25">
        <f>T132+U132</f>
        <v>16024237.960000001</v>
      </c>
      <c r="T132" s="25">
        <v>12922151.800000001</v>
      </c>
      <c r="U132" s="25">
        <v>3102086.16</v>
      </c>
      <c r="V132" s="25">
        <f t="shared" ref="V132:V195" si="205">W132+X132</f>
        <v>0</v>
      </c>
      <c r="W132" s="25">
        <v>0</v>
      </c>
      <c r="X132" s="25">
        <v>0</v>
      </c>
      <c r="Y132" s="25">
        <f>Z132+AA132</f>
        <v>3055901.27</v>
      </c>
      <c r="Z132" s="25">
        <v>2280379.73</v>
      </c>
      <c r="AA132" s="25">
        <v>775521.54</v>
      </c>
      <c r="AB132" s="25">
        <f t="shared" si="177"/>
        <v>0</v>
      </c>
      <c r="AC132" s="25"/>
      <c r="AD132" s="25"/>
      <c r="AE132" s="25">
        <f t="shared" si="174"/>
        <v>19080139.23</v>
      </c>
      <c r="AF132" s="25">
        <v>0</v>
      </c>
      <c r="AG132" s="25">
        <f t="shared" si="180"/>
        <v>19080139.23</v>
      </c>
      <c r="AH132" s="28" t="s">
        <v>628</v>
      </c>
      <c r="AI132" s="73" t="s">
        <v>1269</v>
      </c>
      <c r="AJ132" s="29">
        <v>9168591.8699999992</v>
      </c>
      <c r="AK132" s="35">
        <v>0</v>
      </c>
    </row>
    <row r="133" spans="1:37" ht="220.5" x14ac:dyDescent="0.25">
      <c r="A133" s="5">
        <v>127</v>
      </c>
      <c r="B133" s="68">
        <v>118291</v>
      </c>
      <c r="C133" s="127">
        <v>4</v>
      </c>
      <c r="D133" s="2" t="s">
        <v>174</v>
      </c>
      <c r="E133" s="13" t="s">
        <v>165</v>
      </c>
      <c r="F133" s="219" t="s">
        <v>125</v>
      </c>
      <c r="G133" s="6" t="s">
        <v>43</v>
      </c>
      <c r="H133" s="6" t="s">
        <v>42</v>
      </c>
      <c r="I133" s="2" t="s">
        <v>199</v>
      </c>
      <c r="J133" s="3" t="s">
        <v>44</v>
      </c>
      <c r="K133" s="105">
        <v>42459</v>
      </c>
      <c r="L133" s="8">
        <v>43220</v>
      </c>
      <c r="M133" s="4">
        <f t="shared" si="204"/>
        <v>83.983862772799696</v>
      </c>
      <c r="N133" s="2" t="s">
        <v>155</v>
      </c>
      <c r="O133" s="2" t="s">
        <v>156</v>
      </c>
      <c r="P133" s="2" t="s">
        <v>156</v>
      </c>
      <c r="Q133" s="18" t="s">
        <v>157</v>
      </c>
      <c r="R133" s="2" t="s">
        <v>36</v>
      </c>
      <c r="S133" s="25">
        <f t="shared" ref="S133:S196" si="206">T133+U133</f>
        <v>9512414.3200000003</v>
      </c>
      <c r="T133" s="25">
        <v>7670933.3799999999</v>
      </c>
      <c r="U133" s="25">
        <v>1841480.94</v>
      </c>
      <c r="V133" s="25">
        <f t="shared" si="205"/>
        <v>0</v>
      </c>
      <c r="W133" s="25">
        <v>0</v>
      </c>
      <c r="X133" s="25">
        <v>0</v>
      </c>
      <c r="Y133" s="25">
        <f t="shared" ref="Y133:Y196" si="207">Z133+AA133</f>
        <v>1814064.3699999999</v>
      </c>
      <c r="Z133" s="25">
        <v>1353694.13</v>
      </c>
      <c r="AA133" s="25">
        <v>460370.24</v>
      </c>
      <c r="AB133" s="25">
        <f t="shared" si="177"/>
        <v>0</v>
      </c>
      <c r="AC133" s="25"/>
      <c r="AD133" s="25"/>
      <c r="AE133" s="25">
        <f t="shared" si="174"/>
        <v>11326478.689999999</v>
      </c>
      <c r="AF133" s="25">
        <v>0</v>
      </c>
      <c r="AG133" s="25">
        <f t="shared" si="180"/>
        <v>11326478.689999999</v>
      </c>
      <c r="AH133" s="28" t="s">
        <v>1126</v>
      </c>
      <c r="AI133" s="73" t="s">
        <v>214</v>
      </c>
      <c r="AJ133" s="29">
        <f>8122384.62+520669.77</f>
        <v>8643054.3900000006</v>
      </c>
      <c r="AK133" s="35">
        <v>0</v>
      </c>
    </row>
    <row r="134" spans="1:37" ht="157.5" x14ac:dyDescent="0.25">
      <c r="A134" s="2">
        <v>128</v>
      </c>
      <c r="B134" s="68">
        <v>118957</v>
      </c>
      <c r="C134" s="127">
        <v>5</v>
      </c>
      <c r="D134" s="2" t="s">
        <v>178</v>
      </c>
      <c r="E134" s="13" t="s">
        <v>165</v>
      </c>
      <c r="F134" s="219" t="s">
        <v>125</v>
      </c>
      <c r="G134" s="6" t="s">
        <v>46</v>
      </c>
      <c r="H134" s="6" t="s">
        <v>45</v>
      </c>
      <c r="I134" s="2" t="s">
        <v>200</v>
      </c>
      <c r="J134" s="3" t="s">
        <v>47</v>
      </c>
      <c r="K134" s="105">
        <v>42900</v>
      </c>
      <c r="L134" s="8">
        <v>43722</v>
      </c>
      <c r="M134" s="4">
        <f t="shared" si="204"/>
        <v>83.983862721834797</v>
      </c>
      <c r="N134" s="2" t="s">
        <v>155</v>
      </c>
      <c r="O134" s="2" t="s">
        <v>156</v>
      </c>
      <c r="P134" s="2" t="s">
        <v>156</v>
      </c>
      <c r="Q134" s="18" t="s">
        <v>157</v>
      </c>
      <c r="R134" s="2" t="s">
        <v>36</v>
      </c>
      <c r="S134" s="25">
        <f>T134+U134</f>
        <v>4555318.1900000004</v>
      </c>
      <c r="T134" s="25">
        <v>3673467.24</v>
      </c>
      <c r="U134" s="25">
        <v>881850.95</v>
      </c>
      <c r="V134" s="25">
        <f t="shared" si="205"/>
        <v>0</v>
      </c>
      <c r="W134" s="25">
        <v>0</v>
      </c>
      <c r="X134" s="25">
        <v>0</v>
      </c>
      <c r="Y134" s="25">
        <f t="shared" si="207"/>
        <v>868721.67</v>
      </c>
      <c r="Z134" s="25">
        <v>648258.93000000005</v>
      </c>
      <c r="AA134" s="25">
        <v>220462.74</v>
      </c>
      <c r="AB134" s="25">
        <f t="shared" si="177"/>
        <v>0</v>
      </c>
      <c r="AC134" s="25"/>
      <c r="AD134" s="25"/>
      <c r="AE134" s="25">
        <f t="shared" si="174"/>
        <v>5424039.8600000003</v>
      </c>
      <c r="AF134" s="25">
        <v>0</v>
      </c>
      <c r="AG134" s="25">
        <f t="shared" si="180"/>
        <v>5424039.8600000003</v>
      </c>
      <c r="AH134" s="28" t="s">
        <v>628</v>
      </c>
      <c r="AI134" s="42" t="s">
        <v>187</v>
      </c>
      <c r="AJ134" s="29">
        <v>1410125.79</v>
      </c>
      <c r="AK134" s="35">
        <v>0</v>
      </c>
    </row>
    <row r="135" spans="1:37" ht="157.5" x14ac:dyDescent="0.25">
      <c r="A135" s="5">
        <v>129</v>
      </c>
      <c r="B135" s="68">
        <v>118448</v>
      </c>
      <c r="C135" s="127">
        <v>6</v>
      </c>
      <c r="D135" s="2" t="s">
        <v>173</v>
      </c>
      <c r="E135" s="13" t="s">
        <v>165</v>
      </c>
      <c r="F135" s="219" t="s">
        <v>125</v>
      </c>
      <c r="G135" s="6" t="s">
        <v>49</v>
      </c>
      <c r="H135" s="6" t="s">
        <v>48</v>
      </c>
      <c r="I135" s="2" t="s">
        <v>187</v>
      </c>
      <c r="J135" s="3" t="s">
        <v>50</v>
      </c>
      <c r="K135" s="105">
        <v>42458</v>
      </c>
      <c r="L135" s="8">
        <v>43553</v>
      </c>
      <c r="M135" s="4">
        <f t="shared" si="204"/>
        <v>83.983862836271243</v>
      </c>
      <c r="N135" s="2" t="s">
        <v>155</v>
      </c>
      <c r="O135" s="2" t="s">
        <v>156</v>
      </c>
      <c r="P135" s="2" t="s">
        <v>156</v>
      </c>
      <c r="Q135" s="18" t="s">
        <v>157</v>
      </c>
      <c r="R135" s="2" t="s">
        <v>36</v>
      </c>
      <c r="S135" s="25">
        <f t="shared" si="206"/>
        <v>15492558.379999999</v>
      </c>
      <c r="T135" s="25">
        <v>12493398.539999999</v>
      </c>
      <c r="U135" s="25">
        <v>2999159.84</v>
      </c>
      <c r="V135" s="25">
        <f t="shared" si="205"/>
        <v>0</v>
      </c>
      <c r="W135" s="25">
        <v>0</v>
      </c>
      <c r="X135" s="25">
        <v>0</v>
      </c>
      <c r="Y135" s="25">
        <f t="shared" si="207"/>
        <v>2954507.35</v>
      </c>
      <c r="Z135" s="25">
        <v>2204717.39</v>
      </c>
      <c r="AA135" s="25">
        <v>749789.96</v>
      </c>
      <c r="AB135" s="25">
        <f t="shared" si="177"/>
        <v>0</v>
      </c>
      <c r="AC135" s="25"/>
      <c r="AD135" s="25"/>
      <c r="AE135" s="25">
        <f t="shared" si="174"/>
        <v>18447065.73</v>
      </c>
      <c r="AF135" s="25">
        <v>0</v>
      </c>
      <c r="AG135" s="25">
        <f t="shared" si="180"/>
        <v>18447065.73</v>
      </c>
      <c r="AH135" s="28" t="s">
        <v>628</v>
      </c>
      <c r="AI135" s="73" t="s">
        <v>193</v>
      </c>
      <c r="AJ135" s="29">
        <v>9668370.0399999991</v>
      </c>
      <c r="AK135" s="35">
        <v>0</v>
      </c>
    </row>
    <row r="136" spans="1:37" ht="141.75" x14ac:dyDescent="0.25">
      <c r="A136" s="5">
        <v>130</v>
      </c>
      <c r="B136" s="68">
        <v>118575</v>
      </c>
      <c r="C136" s="127">
        <v>7</v>
      </c>
      <c r="D136" s="2" t="s">
        <v>175</v>
      </c>
      <c r="E136" s="13" t="s">
        <v>165</v>
      </c>
      <c r="F136" s="219" t="s">
        <v>125</v>
      </c>
      <c r="G136" s="6" t="s">
        <v>52</v>
      </c>
      <c r="H136" s="6" t="s">
        <v>51</v>
      </c>
      <c r="I136" s="2" t="s">
        <v>187</v>
      </c>
      <c r="J136" s="3" t="s">
        <v>53</v>
      </c>
      <c r="K136" s="105">
        <v>42592</v>
      </c>
      <c r="L136" s="8">
        <v>43687</v>
      </c>
      <c r="M136" s="4">
        <f t="shared" si="204"/>
        <v>83.983862823517285</v>
      </c>
      <c r="N136" s="2" t="s">
        <v>155</v>
      </c>
      <c r="O136" s="2" t="s">
        <v>156</v>
      </c>
      <c r="P136" s="2" t="s">
        <v>156</v>
      </c>
      <c r="Q136" s="18" t="s">
        <v>157</v>
      </c>
      <c r="R136" s="2" t="s">
        <v>36</v>
      </c>
      <c r="S136" s="25">
        <f t="shared" si="206"/>
        <v>8244072.25</v>
      </c>
      <c r="T136" s="25">
        <v>6648126</v>
      </c>
      <c r="U136" s="25">
        <v>1595946.25</v>
      </c>
      <c r="V136" s="25">
        <f t="shared" si="205"/>
        <v>0</v>
      </c>
      <c r="W136" s="25">
        <v>0</v>
      </c>
      <c r="X136" s="25">
        <v>0</v>
      </c>
      <c r="Y136" s="25">
        <f t="shared" si="207"/>
        <v>1572185.27</v>
      </c>
      <c r="Z136" s="25">
        <v>1173198.71</v>
      </c>
      <c r="AA136" s="25">
        <v>398986.56</v>
      </c>
      <c r="AB136" s="25">
        <f t="shared" si="177"/>
        <v>0</v>
      </c>
      <c r="AC136" s="25"/>
      <c r="AD136" s="25"/>
      <c r="AE136" s="25">
        <f t="shared" si="174"/>
        <v>9816257.5199999996</v>
      </c>
      <c r="AF136" s="25">
        <v>0</v>
      </c>
      <c r="AG136" s="25">
        <f t="shared" si="180"/>
        <v>9816257.5199999996</v>
      </c>
      <c r="AH136" s="28" t="s">
        <v>628</v>
      </c>
      <c r="AI136" s="73" t="s">
        <v>1270</v>
      </c>
      <c r="AJ136" s="29">
        <v>2140906.33</v>
      </c>
      <c r="AK136" s="35">
        <v>0</v>
      </c>
    </row>
    <row r="137" spans="1:37" ht="252" x14ac:dyDescent="0.25">
      <c r="A137" s="2">
        <v>131</v>
      </c>
      <c r="B137" s="68">
        <v>122100</v>
      </c>
      <c r="C137" s="127">
        <v>8</v>
      </c>
      <c r="D137" s="2" t="s">
        <v>176</v>
      </c>
      <c r="E137" s="13" t="s">
        <v>165</v>
      </c>
      <c r="F137" s="219" t="s">
        <v>125</v>
      </c>
      <c r="G137" s="6" t="s">
        <v>55</v>
      </c>
      <c r="H137" s="6" t="s">
        <v>54</v>
      </c>
      <c r="I137" s="2" t="s">
        <v>187</v>
      </c>
      <c r="J137" s="3" t="s">
        <v>56</v>
      </c>
      <c r="K137" s="105">
        <v>42661</v>
      </c>
      <c r="L137" s="8">
        <v>43573</v>
      </c>
      <c r="M137" s="4">
        <f t="shared" si="204"/>
        <v>83.983862943976007</v>
      </c>
      <c r="N137" s="2" t="s">
        <v>155</v>
      </c>
      <c r="O137" s="2" t="s">
        <v>156</v>
      </c>
      <c r="P137" s="2" t="s">
        <v>156</v>
      </c>
      <c r="Q137" s="18" t="s">
        <v>157</v>
      </c>
      <c r="R137" s="2" t="s">
        <v>36</v>
      </c>
      <c r="S137" s="25">
        <f t="shared" si="206"/>
        <v>1681184.87</v>
      </c>
      <c r="T137" s="25">
        <v>1355729.12</v>
      </c>
      <c r="U137" s="25">
        <v>325455.75</v>
      </c>
      <c r="V137" s="25">
        <f t="shared" si="205"/>
        <v>0</v>
      </c>
      <c r="W137" s="25">
        <v>0</v>
      </c>
      <c r="X137" s="25">
        <v>0</v>
      </c>
      <c r="Y137" s="25">
        <f t="shared" si="207"/>
        <v>320610.25</v>
      </c>
      <c r="Z137" s="25">
        <v>239246.31</v>
      </c>
      <c r="AA137" s="25">
        <v>81363.94</v>
      </c>
      <c r="AB137" s="25">
        <f t="shared" si="177"/>
        <v>0</v>
      </c>
      <c r="AC137" s="25"/>
      <c r="AD137" s="25"/>
      <c r="AE137" s="25">
        <f t="shared" si="174"/>
        <v>2001795.12</v>
      </c>
      <c r="AF137" s="25">
        <v>0</v>
      </c>
      <c r="AG137" s="25">
        <f t="shared" si="180"/>
        <v>2001795.12</v>
      </c>
      <c r="AH137" s="28" t="s">
        <v>628</v>
      </c>
      <c r="AI137" s="73" t="s">
        <v>490</v>
      </c>
      <c r="AJ137" s="29">
        <v>258033.64</v>
      </c>
      <c r="AK137" s="35">
        <v>0</v>
      </c>
    </row>
    <row r="138" spans="1:37" ht="173.25" x14ac:dyDescent="0.25">
      <c r="A138" s="5">
        <v>132</v>
      </c>
      <c r="B138" s="68">
        <v>120313</v>
      </c>
      <c r="C138" s="127">
        <v>9</v>
      </c>
      <c r="D138" s="2" t="s">
        <v>168</v>
      </c>
      <c r="E138" s="13" t="s">
        <v>165</v>
      </c>
      <c r="F138" s="219" t="s">
        <v>125</v>
      </c>
      <c r="G138" s="6" t="s">
        <v>57</v>
      </c>
      <c r="H138" s="6" t="s">
        <v>363</v>
      </c>
      <c r="I138" s="2" t="s">
        <v>204</v>
      </c>
      <c r="J138" s="3" t="s">
        <v>58</v>
      </c>
      <c r="K138" s="105">
        <v>42446</v>
      </c>
      <c r="L138" s="8">
        <v>43541</v>
      </c>
      <c r="M138" s="4">
        <f t="shared" si="204"/>
        <v>83.983862848864632</v>
      </c>
      <c r="N138" s="2" t="s">
        <v>155</v>
      </c>
      <c r="O138" s="2" t="s">
        <v>156</v>
      </c>
      <c r="P138" s="2" t="s">
        <v>156</v>
      </c>
      <c r="Q138" s="18" t="s">
        <v>157</v>
      </c>
      <c r="R138" s="2" t="s">
        <v>36</v>
      </c>
      <c r="S138" s="25">
        <f>T138+U138</f>
        <v>30189820.119999997</v>
      </c>
      <c r="T138" s="25">
        <v>24345459.629999999</v>
      </c>
      <c r="U138" s="25">
        <v>5844360.4900000002</v>
      </c>
      <c r="V138" s="25">
        <v>1966327.81</v>
      </c>
      <c r="W138" s="25">
        <v>1453132.81</v>
      </c>
      <c r="X138" s="25">
        <v>513195</v>
      </c>
      <c r="Y138" s="25">
        <f t="shared" si="207"/>
        <v>3791019.8899999997</v>
      </c>
      <c r="Z138" s="25">
        <v>2843124.76</v>
      </c>
      <c r="AA138" s="25">
        <v>947895.13</v>
      </c>
      <c r="AB138" s="25">
        <f t="shared" si="177"/>
        <v>0</v>
      </c>
      <c r="AC138" s="25"/>
      <c r="AD138" s="25"/>
      <c r="AE138" s="25">
        <f t="shared" si="174"/>
        <v>35947167.819999993</v>
      </c>
      <c r="AF138" s="25">
        <v>0</v>
      </c>
      <c r="AG138" s="25">
        <f t="shared" si="180"/>
        <v>35947167.819999993</v>
      </c>
      <c r="AH138" s="28" t="s">
        <v>628</v>
      </c>
      <c r="AI138" s="73" t="s">
        <v>499</v>
      </c>
      <c r="AJ138" s="29">
        <f>21674020.51-64.34</f>
        <v>21673956.170000002</v>
      </c>
      <c r="AK138" s="35">
        <f>1164518.1-64.34</f>
        <v>1164453.76</v>
      </c>
    </row>
    <row r="139" spans="1:37" ht="346.5" x14ac:dyDescent="0.25">
      <c r="A139" s="5">
        <v>133</v>
      </c>
      <c r="B139" s="68">
        <v>121644</v>
      </c>
      <c r="C139" s="127">
        <v>10</v>
      </c>
      <c r="D139" s="2" t="s">
        <v>176</v>
      </c>
      <c r="E139" s="13" t="s">
        <v>165</v>
      </c>
      <c r="F139" s="219" t="s">
        <v>125</v>
      </c>
      <c r="G139" s="6" t="s">
        <v>59</v>
      </c>
      <c r="H139" s="6" t="s">
        <v>54</v>
      </c>
      <c r="I139" s="2" t="s">
        <v>187</v>
      </c>
      <c r="J139" s="3" t="s">
        <v>60</v>
      </c>
      <c r="K139" s="105">
        <v>42538</v>
      </c>
      <c r="L139" s="8">
        <v>43298</v>
      </c>
      <c r="M139" s="4">
        <f t="shared" si="204"/>
        <v>83.983862739322618</v>
      </c>
      <c r="N139" s="2" t="s">
        <v>155</v>
      </c>
      <c r="O139" s="2" t="s">
        <v>156</v>
      </c>
      <c r="P139" s="2" t="s">
        <v>156</v>
      </c>
      <c r="Q139" s="18" t="s">
        <v>157</v>
      </c>
      <c r="R139" s="2" t="s">
        <v>36</v>
      </c>
      <c r="S139" s="25">
        <f t="shared" si="206"/>
        <v>2777962.48</v>
      </c>
      <c r="T139" s="25">
        <v>2240184.71</v>
      </c>
      <c r="U139" s="25">
        <v>537777.77</v>
      </c>
      <c r="V139" s="25">
        <f t="shared" si="205"/>
        <v>0</v>
      </c>
      <c r="W139" s="25">
        <v>0</v>
      </c>
      <c r="X139" s="25">
        <v>0</v>
      </c>
      <c r="Y139" s="25">
        <f t="shared" si="207"/>
        <v>529771.16</v>
      </c>
      <c r="Z139" s="25">
        <v>395326.72000000003</v>
      </c>
      <c r="AA139" s="25">
        <v>134444.44</v>
      </c>
      <c r="AB139" s="25">
        <f t="shared" si="177"/>
        <v>0</v>
      </c>
      <c r="AC139" s="25"/>
      <c r="AD139" s="25"/>
      <c r="AE139" s="25">
        <f t="shared" si="174"/>
        <v>3307733.64</v>
      </c>
      <c r="AF139" s="25">
        <v>192499.20000000001</v>
      </c>
      <c r="AG139" s="25">
        <f t="shared" si="180"/>
        <v>3500232.8400000003</v>
      </c>
      <c r="AH139" s="28" t="s">
        <v>1126</v>
      </c>
      <c r="AI139" s="73" t="s">
        <v>270</v>
      </c>
      <c r="AJ139" s="29">
        <v>2635526.38</v>
      </c>
      <c r="AK139" s="35">
        <v>0</v>
      </c>
    </row>
    <row r="140" spans="1:37" ht="299.25" x14ac:dyDescent="0.25">
      <c r="A140" s="2">
        <v>134</v>
      </c>
      <c r="B140" s="68">
        <v>118305</v>
      </c>
      <c r="C140" s="127">
        <v>11</v>
      </c>
      <c r="D140" s="2" t="s">
        <v>168</v>
      </c>
      <c r="E140" s="13" t="s">
        <v>165</v>
      </c>
      <c r="F140" s="219" t="s">
        <v>125</v>
      </c>
      <c r="G140" s="6" t="s">
        <v>62</v>
      </c>
      <c r="H140" s="6" t="s">
        <v>61</v>
      </c>
      <c r="I140" s="2" t="s">
        <v>204</v>
      </c>
      <c r="J140" s="3" t="s">
        <v>63</v>
      </c>
      <c r="K140" s="105">
        <v>42467</v>
      </c>
      <c r="L140" s="8">
        <v>43562</v>
      </c>
      <c r="M140" s="4">
        <f t="shared" si="204"/>
        <v>83.98386392846011</v>
      </c>
      <c r="N140" s="2" t="s">
        <v>155</v>
      </c>
      <c r="O140" s="2" t="s">
        <v>156</v>
      </c>
      <c r="P140" s="2" t="s">
        <v>156</v>
      </c>
      <c r="Q140" s="18" t="s">
        <v>157</v>
      </c>
      <c r="R140" s="2" t="s">
        <v>36</v>
      </c>
      <c r="S140" s="25">
        <f t="shared" si="206"/>
        <v>13566063.25</v>
      </c>
      <c r="T140" s="25">
        <v>10939848.08</v>
      </c>
      <c r="U140" s="25">
        <v>2626215.17</v>
      </c>
      <c r="V140" s="25">
        <f t="shared" si="205"/>
        <v>0</v>
      </c>
      <c r="W140" s="25">
        <v>0</v>
      </c>
      <c r="X140" s="25">
        <v>0</v>
      </c>
      <c r="Y140" s="25">
        <f t="shared" si="207"/>
        <v>2587115.0099999998</v>
      </c>
      <c r="Z140" s="25">
        <v>1930561.24</v>
      </c>
      <c r="AA140" s="25">
        <v>656553.77</v>
      </c>
      <c r="AB140" s="25">
        <f t="shared" ref="AB140:AB195" si="208">AC140+AD140</f>
        <v>0</v>
      </c>
      <c r="AC140" s="25">
        <v>0</v>
      </c>
      <c r="AD140" s="25">
        <v>0</v>
      </c>
      <c r="AE140" s="25">
        <f t="shared" si="174"/>
        <v>16153178.26</v>
      </c>
      <c r="AF140" s="25">
        <v>0</v>
      </c>
      <c r="AG140" s="25">
        <f t="shared" si="180"/>
        <v>16153178.26</v>
      </c>
      <c r="AH140" s="28" t="s">
        <v>628</v>
      </c>
      <c r="AI140" s="73" t="s">
        <v>1160</v>
      </c>
      <c r="AJ140" s="29">
        <f>9134341.57+76828.19+1122443.91</f>
        <v>10333613.67</v>
      </c>
      <c r="AK140" s="35">
        <v>0</v>
      </c>
    </row>
    <row r="141" spans="1:37" ht="173.25" x14ac:dyDescent="0.25">
      <c r="A141" s="5">
        <v>135</v>
      </c>
      <c r="B141" s="68">
        <v>118349</v>
      </c>
      <c r="C141" s="127">
        <v>13</v>
      </c>
      <c r="D141" s="2" t="s">
        <v>174</v>
      </c>
      <c r="E141" s="13" t="s">
        <v>165</v>
      </c>
      <c r="F141" s="219" t="s">
        <v>125</v>
      </c>
      <c r="G141" s="6" t="s">
        <v>65</v>
      </c>
      <c r="H141" s="6" t="s">
        <v>64</v>
      </c>
      <c r="I141" s="2" t="s">
        <v>200</v>
      </c>
      <c r="J141" s="3" t="s">
        <v>66</v>
      </c>
      <c r="K141" s="105">
        <v>42663</v>
      </c>
      <c r="L141" s="8">
        <v>43758</v>
      </c>
      <c r="M141" s="4">
        <f t="shared" si="204"/>
        <v>83.983862845432327</v>
      </c>
      <c r="N141" s="2" t="s">
        <v>155</v>
      </c>
      <c r="O141" s="2" t="s">
        <v>156</v>
      </c>
      <c r="P141" s="2" t="s">
        <v>156</v>
      </c>
      <c r="Q141" s="18" t="s">
        <v>157</v>
      </c>
      <c r="R141" s="2" t="s">
        <v>36</v>
      </c>
      <c r="S141" s="25">
        <f t="shared" si="206"/>
        <v>9782795.4699999988</v>
      </c>
      <c r="T141" s="25">
        <v>7888972.2199999997</v>
      </c>
      <c r="U141" s="25">
        <v>1893823.25</v>
      </c>
      <c r="V141" s="25">
        <f t="shared" si="205"/>
        <v>0</v>
      </c>
      <c r="W141" s="25">
        <v>0</v>
      </c>
      <c r="X141" s="25">
        <v>0</v>
      </c>
      <c r="Y141" s="25">
        <f t="shared" si="207"/>
        <v>1865627.3800000001</v>
      </c>
      <c r="Z141" s="25">
        <v>1392171.57</v>
      </c>
      <c r="AA141" s="25">
        <v>473455.81</v>
      </c>
      <c r="AB141" s="25">
        <f t="shared" si="208"/>
        <v>0</v>
      </c>
      <c r="AC141" s="25"/>
      <c r="AD141" s="25"/>
      <c r="AE141" s="25">
        <f t="shared" si="174"/>
        <v>11648422.85</v>
      </c>
      <c r="AF141" s="25">
        <v>0</v>
      </c>
      <c r="AG141" s="25">
        <f t="shared" si="180"/>
        <v>11648422.85</v>
      </c>
      <c r="AH141" s="28" t="s">
        <v>628</v>
      </c>
      <c r="AI141" s="73" t="s">
        <v>191</v>
      </c>
      <c r="AJ141" s="29">
        <f>469782.92+113511.01</f>
        <v>583293.92999999993</v>
      </c>
      <c r="AK141" s="35">
        <v>0</v>
      </c>
    </row>
    <row r="142" spans="1:37" ht="141.75" x14ac:dyDescent="0.25">
      <c r="A142" s="5">
        <v>136</v>
      </c>
      <c r="B142" s="68">
        <v>118894</v>
      </c>
      <c r="C142" s="127">
        <v>15</v>
      </c>
      <c r="D142" s="2" t="s">
        <v>175</v>
      </c>
      <c r="E142" s="13" t="s">
        <v>165</v>
      </c>
      <c r="F142" s="219" t="s">
        <v>125</v>
      </c>
      <c r="G142" s="6" t="s">
        <v>68</v>
      </c>
      <c r="H142" s="6" t="s">
        <v>67</v>
      </c>
      <c r="I142" s="2" t="s">
        <v>187</v>
      </c>
      <c r="J142" s="3" t="s">
        <v>69</v>
      </c>
      <c r="K142" s="105">
        <v>42717</v>
      </c>
      <c r="L142" s="8">
        <v>43812</v>
      </c>
      <c r="M142" s="4">
        <f t="shared" si="204"/>
        <v>83.983863051796376</v>
      </c>
      <c r="N142" s="2" t="s">
        <v>155</v>
      </c>
      <c r="O142" s="2" t="s">
        <v>156</v>
      </c>
      <c r="P142" s="2" t="s">
        <v>156</v>
      </c>
      <c r="Q142" s="18" t="s">
        <v>157</v>
      </c>
      <c r="R142" s="2" t="s">
        <v>36</v>
      </c>
      <c r="S142" s="25">
        <f t="shared" si="206"/>
        <v>2106832.29</v>
      </c>
      <c r="T142" s="25">
        <v>1698976.68</v>
      </c>
      <c r="U142" s="25">
        <v>407855.61</v>
      </c>
      <c r="V142" s="25">
        <f t="shared" si="205"/>
        <v>0</v>
      </c>
      <c r="W142" s="25">
        <v>0</v>
      </c>
      <c r="X142" s="25">
        <v>0</v>
      </c>
      <c r="Y142" s="25">
        <f t="shared" si="207"/>
        <v>401783.30999999994</v>
      </c>
      <c r="Z142" s="25">
        <v>299819.40999999997</v>
      </c>
      <c r="AA142" s="25">
        <v>101963.9</v>
      </c>
      <c r="AB142" s="25">
        <f t="shared" si="208"/>
        <v>0</v>
      </c>
      <c r="AC142" s="25"/>
      <c r="AD142" s="25"/>
      <c r="AE142" s="25">
        <f t="shared" si="174"/>
        <v>2508615.6</v>
      </c>
      <c r="AF142" s="25">
        <v>154711.20000000001</v>
      </c>
      <c r="AG142" s="25">
        <f t="shared" si="180"/>
        <v>2663326.8000000003</v>
      </c>
      <c r="AH142" s="28" t="s">
        <v>628</v>
      </c>
      <c r="AI142" s="73" t="s">
        <v>1151</v>
      </c>
      <c r="AJ142" s="29">
        <v>5817.56</v>
      </c>
      <c r="AK142" s="35">
        <v>0</v>
      </c>
    </row>
    <row r="143" spans="1:37" ht="236.25" x14ac:dyDescent="0.25">
      <c r="A143" s="2">
        <v>137</v>
      </c>
      <c r="B143" s="68">
        <v>117846</v>
      </c>
      <c r="C143" s="127">
        <v>16</v>
      </c>
      <c r="D143" s="23" t="s">
        <v>173</v>
      </c>
      <c r="E143" s="13" t="s">
        <v>165</v>
      </c>
      <c r="F143" s="219" t="s">
        <v>125</v>
      </c>
      <c r="G143" s="6" t="s">
        <v>126</v>
      </c>
      <c r="H143" s="6" t="s">
        <v>124</v>
      </c>
      <c r="I143" s="2" t="s">
        <v>206</v>
      </c>
      <c r="J143" s="3" t="s">
        <v>127</v>
      </c>
      <c r="K143" s="105">
        <v>42884</v>
      </c>
      <c r="L143" s="8">
        <v>43980</v>
      </c>
      <c r="M143" s="4">
        <f t="shared" si="204"/>
        <v>83.983862818994993</v>
      </c>
      <c r="N143" s="2" t="s">
        <v>155</v>
      </c>
      <c r="O143" s="2" t="s">
        <v>156</v>
      </c>
      <c r="P143" s="2" t="s">
        <v>156</v>
      </c>
      <c r="Q143" s="18" t="s">
        <v>157</v>
      </c>
      <c r="R143" s="2" t="s">
        <v>36</v>
      </c>
      <c r="S143" s="25">
        <f t="shared" si="206"/>
        <v>14853565.879999999</v>
      </c>
      <c r="T143" s="25">
        <v>11978106.76</v>
      </c>
      <c r="U143" s="25">
        <v>2875459.12</v>
      </c>
      <c r="V143" s="25">
        <f t="shared" si="205"/>
        <v>0</v>
      </c>
      <c r="W143" s="25">
        <v>0</v>
      </c>
      <c r="X143" s="25">
        <v>0</v>
      </c>
      <c r="Y143" s="25">
        <f t="shared" si="207"/>
        <v>2832648.33</v>
      </c>
      <c r="Z143" s="25">
        <v>2113783.5499999998</v>
      </c>
      <c r="AA143" s="25">
        <v>718864.78</v>
      </c>
      <c r="AB143" s="25">
        <f t="shared" si="208"/>
        <v>0</v>
      </c>
      <c r="AC143" s="25"/>
      <c r="AD143" s="25"/>
      <c r="AE143" s="25">
        <f t="shared" si="174"/>
        <v>17686214.210000001</v>
      </c>
      <c r="AF143" s="25">
        <v>0</v>
      </c>
      <c r="AG143" s="25">
        <f t="shared" si="180"/>
        <v>17686214.210000001</v>
      </c>
      <c r="AH143" s="28" t="s">
        <v>628</v>
      </c>
      <c r="AI143" s="42" t="s">
        <v>421</v>
      </c>
      <c r="AJ143" s="29">
        <v>2532656.9500000002</v>
      </c>
      <c r="AK143" s="35">
        <v>0</v>
      </c>
    </row>
    <row r="144" spans="1:37" ht="157.5" x14ac:dyDescent="0.25">
      <c r="A144" s="5">
        <v>138</v>
      </c>
      <c r="B144" s="68">
        <v>117841</v>
      </c>
      <c r="C144" s="127">
        <v>17</v>
      </c>
      <c r="D144" s="2" t="s">
        <v>174</v>
      </c>
      <c r="E144" s="13" t="s">
        <v>165</v>
      </c>
      <c r="F144" s="219" t="s">
        <v>125</v>
      </c>
      <c r="G144" s="6" t="s">
        <v>71</v>
      </c>
      <c r="H144" s="6" t="s">
        <v>70</v>
      </c>
      <c r="I144" s="2" t="s">
        <v>187</v>
      </c>
      <c r="J144" s="3" t="s">
        <v>720</v>
      </c>
      <c r="K144" s="105">
        <v>42482</v>
      </c>
      <c r="L144" s="8">
        <v>43760</v>
      </c>
      <c r="M144" s="4">
        <f t="shared" si="204"/>
        <v>83.983862907570995</v>
      </c>
      <c r="N144" s="2" t="s">
        <v>155</v>
      </c>
      <c r="O144" s="2" t="s">
        <v>156</v>
      </c>
      <c r="P144" s="2" t="s">
        <v>156</v>
      </c>
      <c r="Q144" s="18" t="s">
        <v>157</v>
      </c>
      <c r="R144" s="2" t="s">
        <v>36</v>
      </c>
      <c r="S144" s="25">
        <f t="shared" si="206"/>
        <v>9778588.4399999995</v>
      </c>
      <c r="T144" s="25">
        <v>7885579.6299999999</v>
      </c>
      <c r="U144" s="25">
        <v>1893008.81</v>
      </c>
      <c r="V144" s="25">
        <f t="shared" si="205"/>
        <v>0</v>
      </c>
      <c r="W144" s="25">
        <v>0</v>
      </c>
      <c r="X144" s="25">
        <v>0</v>
      </c>
      <c r="Y144" s="25">
        <f t="shared" si="207"/>
        <v>1864825.07</v>
      </c>
      <c r="Z144" s="25">
        <v>1391572.85</v>
      </c>
      <c r="AA144" s="25">
        <v>473252.22</v>
      </c>
      <c r="AB144" s="25">
        <f t="shared" si="208"/>
        <v>0</v>
      </c>
      <c r="AC144" s="25"/>
      <c r="AD144" s="25"/>
      <c r="AE144" s="25">
        <f t="shared" ref="AE144:AE208" si="209">S144+V144+Y144+AB144</f>
        <v>11643413.51</v>
      </c>
      <c r="AF144" s="25">
        <v>0</v>
      </c>
      <c r="AG144" s="25">
        <f t="shared" si="180"/>
        <v>11643413.51</v>
      </c>
      <c r="AH144" s="28" t="s">
        <v>628</v>
      </c>
      <c r="AI144" s="73" t="s">
        <v>719</v>
      </c>
      <c r="AJ144" s="29">
        <f>3440723.81+475364.38+862441.97</f>
        <v>4778530.16</v>
      </c>
      <c r="AK144" s="35">
        <v>0</v>
      </c>
    </row>
    <row r="145" spans="1:37" ht="157.5" x14ac:dyDescent="0.25">
      <c r="A145" s="5">
        <v>139</v>
      </c>
      <c r="B145" s="68">
        <v>119195</v>
      </c>
      <c r="C145" s="127">
        <v>18</v>
      </c>
      <c r="D145" s="2" t="s">
        <v>171</v>
      </c>
      <c r="E145" s="13" t="s">
        <v>165</v>
      </c>
      <c r="F145" s="219" t="s">
        <v>125</v>
      </c>
      <c r="G145" s="6" t="s">
        <v>73</v>
      </c>
      <c r="H145" s="6" t="s">
        <v>72</v>
      </c>
      <c r="I145" s="2" t="s">
        <v>187</v>
      </c>
      <c r="J145" s="3" t="s">
        <v>74</v>
      </c>
      <c r="K145" s="105">
        <v>42464</v>
      </c>
      <c r="L145" s="8">
        <v>43500</v>
      </c>
      <c r="M145" s="4">
        <f t="shared" si="204"/>
        <v>83.983863126060598</v>
      </c>
      <c r="N145" s="2" t="s">
        <v>155</v>
      </c>
      <c r="O145" s="2" t="s">
        <v>156</v>
      </c>
      <c r="P145" s="2" t="s">
        <v>156</v>
      </c>
      <c r="Q145" s="18" t="s">
        <v>157</v>
      </c>
      <c r="R145" s="2" t="s">
        <v>36</v>
      </c>
      <c r="S145" s="25">
        <f t="shared" si="206"/>
        <v>3168878.46</v>
      </c>
      <c r="T145" s="25">
        <v>2555424.39</v>
      </c>
      <c r="U145" s="25">
        <v>613454.06999999995</v>
      </c>
      <c r="V145" s="25">
        <f t="shared" si="205"/>
        <v>0</v>
      </c>
      <c r="W145" s="25">
        <v>0</v>
      </c>
      <c r="X145" s="25">
        <v>0</v>
      </c>
      <c r="Y145" s="25">
        <f t="shared" si="207"/>
        <v>604320.75</v>
      </c>
      <c r="Z145" s="25">
        <v>450957.23</v>
      </c>
      <c r="AA145" s="25">
        <v>153363.51999999999</v>
      </c>
      <c r="AB145" s="25">
        <f t="shared" si="208"/>
        <v>0</v>
      </c>
      <c r="AC145" s="25">
        <v>0</v>
      </c>
      <c r="AD145" s="25">
        <v>0</v>
      </c>
      <c r="AE145" s="25">
        <f t="shared" si="209"/>
        <v>3773199.21</v>
      </c>
      <c r="AF145" s="25">
        <v>0</v>
      </c>
      <c r="AG145" s="25">
        <f t="shared" si="180"/>
        <v>3773199.21</v>
      </c>
      <c r="AH145" s="28" t="s">
        <v>628</v>
      </c>
      <c r="AI145" s="73" t="s">
        <v>808</v>
      </c>
      <c r="AJ145" s="29">
        <f>452513.95+76690.71+72953.42+173284.84</f>
        <v>775442.92</v>
      </c>
      <c r="AK145" s="35">
        <v>0</v>
      </c>
    </row>
    <row r="146" spans="1:37" ht="204.75" x14ac:dyDescent="0.25">
      <c r="A146" s="2">
        <v>140</v>
      </c>
      <c r="B146" s="68">
        <v>118157</v>
      </c>
      <c r="C146" s="127">
        <v>19</v>
      </c>
      <c r="D146" s="2" t="s">
        <v>168</v>
      </c>
      <c r="E146" s="13" t="s">
        <v>165</v>
      </c>
      <c r="F146" s="219" t="s">
        <v>125</v>
      </c>
      <c r="G146" s="6" t="s">
        <v>76</v>
      </c>
      <c r="H146" s="6" t="s">
        <v>75</v>
      </c>
      <c r="I146" s="2" t="s">
        <v>187</v>
      </c>
      <c r="J146" s="3" t="s">
        <v>77</v>
      </c>
      <c r="K146" s="105">
        <v>42446</v>
      </c>
      <c r="L146" s="8">
        <v>43541</v>
      </c>
      <c r="M146" s="4">
        <f t="shared" si="204"/>
        <v>83.983862865891041</v>
      </c>
      <c r="N146" s="2" t="s">
        <v>155</v>
      </c>
      <c r="O146" s="2" t="s">
        <v>156</v>
      </c>
      <c r="P146" s="2" t="s">
        <v>156</v>
      </c>
      <c r="Q146" s="18" t="s">
        <v>157</v>
      </c>
      <c r="R146" s="2" t="s">
        <v>36</v>
      </c>
      <c r="S146" s="25">
        <f t="shared" si="206"/>
        <v>3627735.48</v>
      </c>
      <c r="T146" s="25">
        <v>2925452.6</v>
      </c>
      <c r="U146" s="25">
        <v>702282.88</v>
      </c>
      <c r="V146" s="25">
        <f t="shared" si="205"/>
        <v>0</v>
      </c>
      <c r="W146" s="25">
        <v>0</v>
      </c>
      <c r="X146" s="25">
        <v>0</v>
      </c>
      <c r="Y146" s="25">
        <f t="shared" si="207"/>
        <v>691827.06</v>
      </c>
      <c r="Z146" s="25">
        <v>516256.34</v>
      </c>
      <c r="AA146" s="25">
        <v>175570.72</v>
      </c>
      <c r="AB146" s="25">
        <f t="shared" si="208"/>
        <v>0</v>
      </c>
      <c r="AC146" s="25"/>
      <c r="AD146" s="25"/>
      <c r="AE146" s="25">
        <f t="shared" si="209"/>
        <v>4319562.54</v>
      </c>
      <c r="AF146" s="25">
        <v>0</v>
      </c>
      <c r="AG146" s="25">
        <f t="shared" si="180"/>
        <v>4319562.54</v>
      </c>
      <c r="AH146" s="28" t="s">
        <v>628</v>
      </c>
      <c r="AI146" s="73" t="s">
        <v>762</v>
      </c>
      <c r="AJ146" s="29">
        <f>457510.12+31100.83+37955.02+48610.7</f>
        <v>575176.66999999993</v>
      </c>
      <c r="AK146" s="35">
        <v>0</v>
      </c>
    </row>
    <row r="147" spans="1:37" ht="141.75" x14ac:dyDescent="0.25">
      <c r="A147" s="5">
        <v>141</v>
      </c>
      <c r="B147" s="68">
        <v>119196</v>
      </c>
      <c r="C147" s="127">
        <v>20</v>
      </c>
      <c r="D147" s="2" t="s">
        <v>171</v>
      </c>
      <c r="E147" s="13" t="s">
        <v>165</v>
      </c>
      <c r="F147" s="219" t="s">
        <v>125</v>
      </c>
      <c r="G147" s="6" t="s">
        <v>78</v>
      </c>
      <c r="H147" s="6" t="s">
        <v>72</v>
      </c>
      <c r="I147" s="2" t="s">
        <v>208</v>
      </c>
      <c r="J147" s="3" t="s">
        <v>79</v>
      </c>
      <c r="K147" s="105">
        <v>42464</v>
      </c>
      <c r="L147" s="8">
        <v>43925</v>
      </c>
      <c r="M147" s="4">
        <f t="shared" si="204"/>
        <v>83.98386284004664</v>
      </c>
      <c r="N147" s="2" t="s">
        <v>155</v>
      </c>
      <c r="O147" s="2" t="s">
        <v>156</v>
      </c>
      <c r="P147" s="2" t="s">
        <v>156</v>
      </c>
      <c r="Q147" s="18" t="s">
        <v>157</v>
      </c>
      <c r="R147" s="2" t="s">
        <v>36</v>
      </c>
      <c r="S147" s="25">
        <f t="shared" si="206"/>
        <v>16139137.140000001</v>
      </c>
      <c r="T147" s="25">
        <v>13014807.98</v>
      </c>
      <c r="U147" s="25">
        <v>3124329.16</v>
      </c>
      <c r="V147" s="25">
        <f t="shared" si="205"/>
        <v>0</v>
      </c>
      <c r="W147" s="25">
        <v>0</v>
      </c>
      <c r="X147" s="25">
        <v>0</v>
      </c>
      <c r="Y147" s="25">
        <f t="shared" si="207"/>
        <v>3077813.11</v>
      </c>
      <c r="Z147" s="25">
        <v>2296730.8199999998</v>
      </c>
      <c r="AA147" s="25">
        <v>781082.29</v>
      </c>
      <c r="AB147" s="25">
        <f t="shared" si="208"/>
        <v>0</v>
      </c>
      <c r="AC147" s="25"/>
      <c r="AD147" s="25"/>
      <c r="AE147" s="25">
        <f t="shared" si="209"/>
        <v>19216950.25</v>
      </c>
      <c r="AF147" s="25">
        <v>0</v>
      </c>
      <c r="AG147" s="25">
        <f t="shared" si="180"/>
        <v>19216950.25</v>
      </c>
      <c r="AH147" s="28" t="s">
        <v>628</v>
      </c>
      <c r="AI147" s="73" t="s">
        <v>260</v>
      </c>
      <c r="AJ147" s="29">
        <f>770912.58+137660.46+105577.25</f>
        <v>1014150.2899999999</v>
      </c>
      <c r="AK147" s="35">
        <v>0</v>
      </c>
    </row>
    <row r="148" spans="1:37" ht="409.5" x14ac:dyDescent="0.25">
      <c r="A148" s="5">
        <v>142</v>
      </c>
      <c r="B148" s="68">
        <v>118158</v>
      </c>
      <c r="C148" s="127">
        <v>21</v>
      </c>
      <c r="D148" s="2" t="s">
        <v>168</v>
      </c>
      <c r="E148" s="13" t="s">
        <v>165</v>
      </c>
      <c r="F148" s="219" t="s">
        <v>125</v>
      </c>
      <c r="G148" s="6" t="s">
        <v>80</v>
      </c>
      <c r="H148" s="6" t="s">
        <v>75</v>
      </c>
      <c r="I148" s="2" t="s">
        <v>476</v>
      </c>
      <c r="J148" s="3" t="s">
        <v>81</v>
      </c>
      <c r="K148" s="105">
        <v>42516</v>
      </c>
      <c r="L148" s="8">
        <v>43611</v>
      </c>
      <c r="M148" s="4">
        <f t="shared" si="204"/>
        <v>83.983862895923082</v>
      </c>
      <c r="N148" s="2" t="s">
        <v>155</v>
      </c>
      <c r="O148" s="2" t="s">
        <v>156</v>
      </c>
      <c r="P148" s="2" t="s">
        <v>156</v>
      </c>
      <c r="Q148" s="18" t="s">
        <v>157</v>
      </c>
      <c r="R148" s="2" t="s">
        <v>36</v>
      </c>
      <c r="S148" s="25">
        <f t="shared" si="206"/>
        <v>11413787.699999999</v>
      </c>
      <c r="T148" s="25">
        <v>9204225.3699999992</v>
      </c>
      <c r="U148" s="25">
        <v>2209562.33</v>
      </c>
      <c r="V148" s="25">
        <f t="shared" si="205"/>
        <v>0</v>
      </c>
      <c r="W148" s="25">
        <v>0</v>
      </c>
      <c r="X148" s="25">
        <v>0</v>
      </c>
      <c r="Y148" s="25">
        <f t="shared" si="207"/>
        <v>2176665.64</v>
      </c>
      <c r="Z148" s="25">
        <v>1624275.04</v>
      </c>
      <c r="AA148" s="25">
        <v>552390.6</v>
      </c>
      <c r="AB148" s="25">
        <f t="shared" si="208"/>
        <v>0</v>
      </c>
      <c r="AC148" s="25"/>
      <c r="AD148" s="25"/>
      <c r="AE148" s="25">
        <f t="shared" si="209"/>
        <v>13590453.34</v>
      </c>
      <c r="AF148" s="25">
        <v>16355.96</v>
      </c>
      <c r="AG148" s="25">
        <f t="shared" si="180"/>
        <v>13606809.300000001</v>
      </c>
      <c r="AH148" s="28" t="s">
        <v>628</v>
      </c>
      <c r="AI148" s="73" t="s">
        <v>850</v>
      </c>
      <c r="AJ148" s="29">
        <f>1854921.77+82241.2+80726.08+0.04+1424161.81</f>
        <v>3442050.9000000004</v>
      </c>
      <c r="AK148" s="35">
        <v>0</v>
      </c>
    </row>
    <row r="149" spans="1:37" ht="220.5" x14ac:dyDescent="0.25">
      <c r="A149" s="2">
        <v>143</v>
      </c>
      <c r="B149" s="68">
        <v>118159</v>
      </c>
      <c r="C149" s="127">
        <v>22</v>
      </c>
      <c r="D149" s="2" t="s">
        <v>177</v>
      </c>
      <c r="E149" s="13" t="s">
        <v>165</v>
      </c>
      <c r="F149" s="219" t="s">
        <v>125</v>
      </c>
      <c r="G149" s="6" t="s">
        <v>82</v>
      </c>
      <c r="H149" s="6" t="s">
        <v>75</v>
      </c>
      <c r="I149" s="2" t="s">
        <v>196</v>
      </c>
      <c r="J149" s="3" t="s">
        <v>83</v>
      </c>
      <c r="K149" s="105">
        <v>42446</v>
      </c>
      <c r="L149" s="8">
        <v>43176</v>
      </c>
      <c r="M149" s="4">
        <f t="shared" si="204"/>
        <v>83.983862881462997</v>
      </c>
      <c r="N149" s="2" t="s">
        <v>155</v>
      </c>
      <c r="O149" s="2" t="s">
        <v>156</v>
      </c>
      <c r="P149" s="2" t="s">
        <v>156</v>
      </c>
      <c r="Q149" s="18" t="s">
        <v>157</v>
      </c>
      <c r="R149" s="2" t="s">
        <v>36</v>
      </c>
      <c r="S149" s="25">
        <f t="shared" si="206"/>
        <v>13490539.449999999</v>
      </c>
      <c r="T149" s="25">
        <v>10878944.699999999</v>
      </c>
      <c r="U149" s="25">
        <v>2611594.75</v>
      </c>
      <c r="V149" s="25">
        <f t="shared" si="205"/>
        <v>0</v>
      </c>
      <c r="W149" s="25">
        <v>0</v>
      </c>
      <c r="X149" s="25">
        <v>0</v>
      </c>
      <c r="Y149" s="25">
        <f t="shared" si="207"/>
        <v>2572712.4500000002</v>
      </c>
      <c r="Z149" s="25">
        <v>1919813.76</v>
      </c>
      <c r="AA149" s="25">
        <v>652898.68999999994</v>
      </c>
      <c r="AB149" s="25">
        <f t="shared" si="208"/>
        <v>0</v>
      </c>
      <c r="AC149" s="25"/>
      <c r="AD149" s="25"/>
      <c r="AE149" s="25">
        <f t="shared" si="209"/>
        <v>16063251.899999999</v>
      </c>
      <c r="AF149" s="25">
        <v>0</v>
      </c>
      <c r="AG149" s="25">
        <f t="shared" si="180"/>
        <v>16063251.899999999</v>
      </c>
      <c r="AH149" s="28" t="s">
        <v>1126</v>
      </c>
      <c r="AI149" s="73" t="s">
        <v>212</v>
      </c>
      <c r="AJ149" s="29">
        <v>11200209.65</v>
      </c>
      <c r="AK149" s="35">
        <v>0</v>
      </c>
    </row>
    <row r="150" spans="1:37" ht="283.5" x14ac:dyDescent="0.25">
      <c r="A150" s="5">
        <v>144</v>
      </c>
      <c r="B150" s="68">
        <v>118427</v>
      </c>
      <c r="C150" s="127">
        <v>23</v>
      </c>
      <c r="D150" s="2" t="s">
        <v>172</v>
      </c>
      <c r="E150" s="13" t="s">
        <v>165</v>
      </c>
      <c r="F150" s="219" t="s">
        <v>125</v>
      </c>
      <c r="G150" s="6" t="s">
        <v>85</v>
      </c>
      <c r="H150" s="6" t="s">
        <v>84</v>
      </c>
      <c r="I150" s="2" t="s">
        <v>187</v>
      </c>
      <c r="J150" s="3" t="s">
        <v>86</v>
      </c>
      <c r="K150" s="105">
        <v>42459</v>
      </c>
      <c r="L150" s="8">
        <v>43524</v>
      </c>
      <c r="M150" s="4">
        <f t="shared" si="204"/>
        <v>83.983862871845758</v>
      </c>
      <c r="N150" s="2" t="s">
        <v>155</v>
      </c>
      <c r="O150" s="2" t="s">
        <v>156</v>
      </c>
      <c r="P150" s="2" t="s">
        <v>156</v>
      </c>
      <c r="Q150" s="18" t="s">
        <v>157</v>
      </c>
      <c r="R150" s="2" t="s">
        <v>36</v>
      </c>
      <c r="S150" s="25">
        <f t="shared" si="206"/>
        <v>6252507.04</v>
      </c>
      <c r="T150" s="25">
        <v>5042102.18</v>
      </c>
      <c r="U150" s="25">
        <v>1210404.8600000001</v>
      </c>
      <c r="V150" s="25">
        <f t="shared" si="205"/>
        <v>0</v>
      </c>
      <c r="W150" s="25">
        <v>0</v>
      </c>
      <c r="X150" s="25">
        <v>0</v>
      </c>
      <c r="Y150" s="25">
        <f t="shared" si="207"/>
        <v>1192383.95</v>
      </c>
      <c r="Z150" s="25">
        <v>889782.73</v>
      </c>
      <c r="AA150" s="25">
        <v>302601.21999999997</v>
      </c>
      <c r="AB150" s="25">
        <f t="shared" si="208"/>
        <v>0</v>
      </c>
      <c r="AC150" s="25"/>
      <c r="AD150" s="25"/>
      <c r="AE150" s="25">
        <f t="shared" si="209"/>
        <v>7444890.9900000002</v>
      </c>
      <c r="AF150" s="25">
        <v>0</v>
      </c>
      <c r="AG150" s="25">
        <f t="shared" si="180"/>
        <v>7444890.9900000002</v>
      </c>
      <c r="AH150" s="28" t="s">
        <v>628</v>
      </c>
      <c r="AI150" s="43" t="s">
        <v>750</v>
      </c>
      <c r="AJ150" s="29">
        <f>2818184.2+870614.52+48419.22</f>
        <v>3737217.9400000004</v>
      </c>
      <c r="AK150" s="35">
        <v>0</v>
      </c>
    </row>
    <row r="151" spans="1:37" ht="157.5" x14ac:dyDescent="0.25">
      <c r="A151" s="5">
        <v>145</v>
      </c>
      <c r="B151" s="68">
        <v>118584</v>
      </c>
      <c r="C151" s="127">
        <v>24</v>
      </c>
      <c r="D151" s="2" t="s">
        <v>170</v>
      </c>
      <c r="E151" s="13" t="s">
        <v>165</v>
      </c>
      <c r="F151" s="219" t="s">
        <v>125</v>
      </c>
      <c r="G151" s="6" t="s">
        <v>88</v>
      </c>
      <c r="H151" s="6" t="s">
        <v>87</v>
      </c>
      <c r="I151" s="2" t="s">
        <v>187</v>
      </c>
      <c r="J151" s="3" t="s">
        <v>89</v>
      </c>
      <c r="K151" s="105">
        <v>42454</v>
      </c>
      <c r="L151" s="8">
        <v>43490</v>
      </c>
      <c r="M151" s="4">
        <f t="shared" si="204"/>
        <v>83.983862869823341</v>
      </c>
      <c r="N151" s="2" t="s">
        <v>155</v>
      </c>
      <c r="O151" s="2" t="s">
        <v>156</v>
      </c>
      <c r="P151" s="2" t="s">
        <v>156</v>
      </c>
      <c r="Q151" s="18" t="s">
        <v>157</v>
      </c>
      <c r="R151" s="2" t="s">
        <v>36</v>
      </c>
      <c r="S151" s="25">
        <f t="shared" si="206"/>
        <v>2984368.02</v>
      </c>
      <c r="T151" s="25">
        <v>2406632.79</v>
      </c>
      <c r="U151" s="25">
        <v>577735.23</v>
      </c>
      <c r="V151" s="25">
        <f t="shared" si="205"/>
        <v>0</v>
      </c>
      <c r="W151" s="25">
        <v>0</v>
      </c>
      <c r="X151" s="25">
        <v>0</v>
      </c>
      <c r="Y151" s="25">
        <f t="shared" si="207"/>
        <v>569133.71</v>
      </c>
      <c r="Z151" s="25">
        <v>424699.9</v>
      </c>
      <c r="AA151" s="25">
        <v>144433.81</v>
      </c>
      <c r="AB151" s="25">
        <f t="shared" si="208"/>
        <v>0</v>
      </c>
      <c r="AC151" s="25"/>
      <c r="AD151" s="25"/>
      <c r="AE151" s="25">
        <f t="shared" si="209"/>
        <v>3553501.73</v>
      </c>
      <c r="AF151" s="25"/>
      <c r="AG151" s="25">
        <f t="shared" si="180"/>
        <v>3553501.73</v>
      </c>
      <c r="AH151" s="28" t="s">
        <v>628</v>
      </c>
      <c r="AI151" s="44" t="s">
        <v>186</v>
      </c>
      <c r="AJ151" s="29">
        <f>51639.73+64908.11+279959.69+182506.81+204824.85</f>
        <v>783839.19000000006</v>
      </c>
      <c r="AK151" s="35">
        <v>0</v>
      </c>
    </row>
    <row r="152" spans="1:37" ht="189" x14ac:dyDescent="0.25">
      <c r="A152" s="2">
        <v>146</v>
      </c>
      <c r="B152" s="68">
        <v>117834</v>
      </c>
      <c r="C152" s="127">
        <v>25</v>
      </c>
      <c r="D152" s="2" t="s">
        <v>172</v>
      </c>
      <c r="E152" s="13" t="s">
        <v>165</v>
      </c>
      <c r="F152" s="219" t="s">
        <v>125</v>
      </c>
      <c r="G152" s="6" t="s">
        <v>90</v>
      </c>
      <c r="H152" s="6" t="s">
        <v>84</v>
      </c>
      <c r="I152" s="2" t="s">
        <v>209</v>
      </c>
      <c r="J152" s="3" t="s">
        <v>91</v>
      </c>
      <c r="K152" s="105">
        <v>42459</v>
      </c>
      <c r="L152" s="8">
        <v>43464</v>
      </c>
      <c r="M152" s="4">
        <f t="shared" si="204"/>
        <v>83.983862877433253</v>
      </c>
      <c r="N152" s="2" t="s">
        <v>155</v>
      </c>
      <c r="O152" s="2" t="s">
        <v>156</v>
      </c>
      <c r="P152" s="2" t="s">
        <v>156</v>
      </c>
      <c r="Q152" s="18" t="s">
        <v>157</v>
      </c>
      <c r="R152" s="2" t="s">
        <v>36</v>
      </c>
      <c r="S152" s="25">
        <f t="shared" si="206"/>
        <v>11174376.890000001</v>
      </c>
      <c r="T152" s="25">
        <v>9011161.3900000006</v>
      </c>
      <c r="U152" s="25">
        <v>2163215.5</v>
      </c>
      <c r="V152" s="25">
        <f t="shared" si="205"/>
        <v>0</v>
      </c>
      <c r="W152" s="25">
        <v>0</v>
      </c>
      <c r="X152" s="25">
        <v>0</v>
      </c>
      <c r="Y152" s="25">
        <f t="shared" si="207"/>
        <v>2131008.8199999998</v>
      </c>
      <c r="Z152" s="25">
        <v>1590204.95</v>
      </c>
      <c r="AA152" s="25">
        <v>540803.87</v>
      </c>
      <c r="AB152" s="25">
        <f t="shared" si="208"/>
        <v>0</v>
      </c>
      <c r="AC152" s="25"/>
      <c r="AD152" s="25"/>
      <c r="AE152" s="25">
        <f t="shared" si="209"/>
        <v>13305385.710000001</v>
      </c>
      <c r="AF152" s="25">
        <v>0</v>
      </c>
      <c r="AG152" s="25">
        <f t="shared" si="180"/>
        <v>13305385.710000001</v>
      </c>
      <c r="AH152" s="28" t="s">
        <v>628</v>
      </c>
      <c r="AI152" s="43" t="s">
        <v>1119</v>
      </c>
      <c r="AJ152" s="29">
        <f>4814425.83+239093.69+4448978.65+768.2</f>
        <v>9503266.370000001</v>
      </c>
      <c r="AK152" s="35">
        <v>0</v>
      </c>
    </row>
    <row r="153" spans="1:37" ht="220.5" x14ac:dyDescent="0.25">
      <c r="A153" s="5">
        <v>147</v>
      </c>
      <c r="B153" s="68">
        <v>118419</v>
      </c>
      <c r="C153" s="127">
        <v>26</v>
      </c>
      <c r="D153" s="2" t="s">
        <v>170</v>
      </c>
      <c r="E153" s="13" t="s">
        <v>165</v>
      </c>
      <c r="F153" s="219" t="s">
        <v>125</v>
      </c>
      <c r="G153" s="6" t="s">
        <v>92</v>
      </c>
      <c r="H153" s="6" t="s">
        <v>84</v>
      </c>
      <c r="I153" s="2" t="s">
        <v>187</v>
      </c>
      <c r="J153" s="3" t="s">
        <v>93</v>
      </c>
      <c r="K153" s="105">
        <v>42458</v>
      </c>
      <c r="L153" s="8">
        <v>43553</v>
      </c>
      <c r="M153" s="4">
        <f t="shared" si="204"/>
        <v>83.983862783018438</v>
      </c>
      <c r="N153" s="2" t="s">
        <v>155</v>
      </c>
      <c r="O153" s="2" t="s">
        <v>156</v>
      </c>
      <c r="P153" s="2" t="s">
        <v>156</v>
      </c>
      <c r="Q153" s="18" t="s">
        <v>157</v>
      </c>
      <c r="R153" s="2" t="s">
        <v>36</v>
      </c>
      <c r="S153" s="25">
        <f t="shared" si="206"/>
        <v>3637178.37</v>
      </c>
      <c r="T153" s="25">
        <v>2933067.47</v>
      </c>
      <c r="U153" s="25">
        <v>704110.9</v>
      </c>
      <c r="V153" s="25">
        <f t="shared" si="205"/>
        <v>0</v>
      </c>
      <c r="W153" s="25">
        <v>0</v>
      </c>
      <c r="X153" s="25">
        <v>0</v>
      </c>
      <c r="Y153" s="25">
        <f t="shared" si="207"/>
        <v>693627.87</v>
      </c>
      <c r="Z153" s="25">
        <v>517600.14</v>
      </c>
      <c r="AA153" s="25">
        <v>176027.73</v>
      </c>
      <c r="AB153" s="25">
        <f t="shared" si="208"/>
        <v>0</v>
      </c>
      <c r="AC153" s="25"/>
      <c r="AD153" s="25"/>
      <c r="AE153" s="25">
        <f t="shared" si="209"/>
        <v>4330806.24</v>
      </c>
      <c r="AF153" s="25">
        <v>0</v>
      </c>
      <c r="AG153" s="25">
        <f t="shared" si="180"/>
        <v>4330806.24</v>
      </c>
      <c r="AH153" s="28" t="s">
        <v>628</v>
      </c>
      <c r="AI153" s="44" t="s">
        <v>188</v>
      </c>
      <c r="AJ153" s="29">
        <f>137690.72+51834.75+444180.88+324773.67</f>
        <v>958480.02</v>
      </c>
      <c r="AK153" s="35">
        <v>0</v>
      </c>
    </row>
    <row r="154" spans="1:37" ht="299.25" x14ac:dyDescent="0.25">
      <c r="A154" s="5">
        <v>148</v>
      </c>
      <c r="B154" s="68">
        <v>118319</v>
      </c>
      <c r="C154" s="127">
        <v>27</v>
      </c>
      <c r="D154" s="2" t="s">
        <v>174</v>
      </c>
      <c r="E154" s="13" t="s">
        <v>165</v>
      </c>
      <c r="F154" s="219" t="s">
        <v>125</v>
      </c>
      <c r="G154" s="6" t="s">
        <v>95</v>
      </c>
      <c r="H154" s="6" t="s">
        <v>94</v>
      </c>
      <c r="I154" s="2" t="s">
        <v>201</v>
      </c>
      <c r="J154" s="3" t="s">
        <v>96</v>
      </c>
      <c r="K154" s="105">
        <v>42585</v>
      </c>
      <c r="L154" s="8">
        <v>43680</v>
      </c>
      <c r="M154" s="4">
        <f t="shared" si="204"/>
        <v>83.983862824473448</v>
      </c>
      <c r="N154" s="2" t="s">
        <v>155</v>
      </c>
      <c r="O154" s="2" t="s">
        <v>156</v>
      </c>
      <c r="P154" s="2" t="s">
        <v>156</v>
      </c>
      <c r="Q154" s="18" t="s">
        <v>157</v>
      </c>
      <c r="R154" s="2" t="s">
        <v>36</v>
      </c>
      <c r="S154" s="25">
        <f t="shared" si="206"/>
        <v>17052953.060000002</v>
      </c>
      <c r="T154" s="25">
        <v>13751720.9</v>
      </c>
      <c r="U154" s="25">
        <v>3301232.16</v>
      </c>
      <c r="V154" s="25">
        <f t="shared" si="205"/>
        <v>0</v>
      </c>
      <c r="W154" s="25">
        <v>0</v>
      </c>
      <c r="X154" s="25">
        <v>0</v>
      </c>
      <c r="Y154" s="25">
        <f t="shared" si="207"/>
        <v>3252082.32</v>
      </c>
      <c r="Z154" s="25">
        <v>2426774.2799999998</v>
      </c>
      <c r="AA154" s="25">
        <v>825308.04</v>
      </c>
      <c r="AB154" s="25">
        <f t="shared" si="208"/>
        <v>0</v>
      </c>
      <c r="AC154" s="25"/>
      <c r="AD154" s="25"/>
      <c r="AE154" s="25">
        <f t="shared" si="209"/>
        <v>20305035.380000003</v>
      </c>
      <c r="AF154" s="25">
        <v>0</v>
      </c>
      <c r="AG154" s="25">
        <f t="shared" si="180"/>
        <v>20305035.380000003</v>
      </c>
      <c r="AH154" s="28" t="s">
        <v>628</v>
      </c>
      <c r="AI154" s="73" t="s">
        <v>498</v>
      </c>
      <c r="AJ154" s="29">
        <f>11810641.11+1658000</f>
        <v>13468641.109999999</v>
      </c>
      <c r="AK154" s="35">
        <v>0</v>
      </c>
    </row>
    <row r="155" spans="1:37" ht="220.5" x14ac:dyDescent="0.25">
      <c r="A155" s="2">
        <v>149</v>
      </c>
      <c r="B155" s="68"/>
      <c r="C155" s="127">
        <v>28</v>
      </c>
      <c r="D155" s="2" t="s">
        <v>176</v>
      </c>
      <c r="E155" s="13" t="s">
        <v>165</v>
      </c>
      <c r="F155" s="219" t="s">
        <v>125</v>
      </c>
      <c r="G155" s="6" t="s">
        <v>97</v>
      </c>
      <c r="H155" s="6" t="s">
        <v>84</v>
      </c>
      <c r="I155" s="2" t="s">
        <v>205</v>
      </c>
      <c r="J155" s="3" t="s">
        <v>98</v>
      </c>
      <c r="K155" s="105">
        <v>42515</v>
      </c>
      <c r="L155" s="8">
        <v>43610</v>
      </c>
      <c r="M155" s="4">
        <f t="shared" si="204"/>
        <v>83.983862839308514</v>
      </c>
      <c r="N155" s="2" t="s">
        <v>155</v>
      </c>
      <c r="O155" s="2" t="s">
        <v>156</v>
      </c>
      <c r="P155" s="2" t="s">
        <v>156</v>
      </c>
      <c r="Q155" s="18" t="s">
        <v>157</v>
      </c>
      <c r="R155" s="2" t="s">
        <v>36</v>
      </c>
      <c r="S155" s="25">
        <f t="shared" si="206"/>
        <v>36908560.939999998</v>
      </c>
      <c r="T155" s="25">
        <v>29763538.73</v>
      </c>
      <c r="U155" s="25">
        <v>7145022.21</v>
      </c>
      <c r="V155" s="25">
        <f t="shared" si="205"/>
        <v>0</v>
      </c>
      <c r="W155" s="25">
        <v>0</v>
      </c>
      <c r="X155" s="25">
        <v>0</v>
      </c>
      <c r="Y155" s="25">
        <f t="shared" si="207"/>
        <v>7038644.7400000002</v>
      </c>
      <c r="Z155" s="25">
        <v>5252389.1900000004</v>
      </c>
      <c r="AA155" s="25">
        <v>1786255.55</v>
      </c>
      <c r="AB155" s="25">
        <f t="shared" si="208"/>
        <v>0</v>
      </c>
      <c r="AC155" s="25"/>
      <c r="AD155" s="25"/>
      <c r="AE155" s="25">
        <f t="shared" si="209"/>
        <v>43947205.68</v>
      </c>
      <c r="AF155" s="25">
        <v>0</v>
      </c>
      <c r="AG155" s="25">
        <f t="shared" si="180"/>
        <v>43947205.68</v>
      </c>
      <c r="AH155" s="28" t="s">
        <v>628</v>
      </c>
      <c r="AI155" s="73" t="s">
        <v>475</v>
      </c>
      <c r="AJ155" s="29">
        <f>11464350.64+500110.3+15570.61+471908.06</f>
        <v>12451939.610000001</v>
      </c>
      <c r="AK155" s="35">
        <v>0</v>
      </c>
    </row>
    <row r="156" spans="1:37" ht="252" x14ac:dyDescent="0.25">
      <c r="A156" s="5">
        <v>150</v>
      </c>
      <c r="B156" s="68">
        <v>119993</v>
      </c>
      <c r="C156" s="127">
        <v>29</v>
      </c>
      <c r="D156" s="2" t="s">
        <v>172</v>
      </c>
      <c r="E156" s="13" t="s">
        <v>165</v>
      </c>
      <c r="F156" s="219" t="s">
        <v>125</v>
      </c>
      <c r="G156" s="6" t="s">
        <v>100</v>
      </c>
      <c r="H156" s="6" t="s">
        <v>99</v>
      </c>
      <c r="I156" s="2" t="s">
        <v>210</v>
      </c>
      <c r="J156" s="3" t="s">
        <v>101</v>
      </c>
      <c r="K156" s="105">
        <v>42569</v>
      </c>
      <c r="L156" s="8">
        <v>44030</v>
      </c>
      <c r="M156" s="4">
        <f t="shared" si="204"/>
        <v>83.98386282616714</v>
      </c>
      <c r="N156" s="2" t="s">
        <v>155</v>
      </c>
      <c r="O156" s="2" t="s">
        <v>156</v>
      </c>
      <c r="P156" s="2" t="s">
        <v>156</v>
      </c>
      <c r="Q156" s="18" t="s">
        <v>157</v>
      </c>
      <c r="R156" s="2" t="s">
        <v>36</v>
      </c>
      <c r="S156" s="25">
        <f t="shared" si="206"/>
        <v>35912411.909999996</v>
      </c>
      <c r="T156" s="25">
        <v>28960231.329999998</v>
      </c>
      <c r="U156" s="25">
        <v>6952180.5800000001</v>
      </c>
      <c r="V156" s="25">
        <f t="shared" si="205"/>
        <v>0</v>
      </c>
      <c r="W156" s="25">
        <v>0</v>
      </c>
      <c r="X156" s="25">
        <v>0</v>
      </c>
      <c r="Y156" s="25">
        <f t="shared" si="207"/>
        <v>6848674.209999999</v>
      </c>
      <c r="Z156" s="25">
        <v>5110629.0599999996</v>
      </c>
      <c r="AA156" s="25">
        <v>1738045.15</v>
      </c>
      <c r="AB156" s="25">
        <f t="shared" si="208"/>
        <v>0</v>
      </c>
      <c r="AC156" s="25"/>
      <c r="AD156" s="25"/>
      <c r="AE156" s="25">
        <f t="shared" si="209"/>
        <v>42761086.119999997</v>
      </c>
      <c r="AF156" s="25">
        <v>0</v>
      </c>
      <c r="AG156" s="25">
        <f t="shared" ref="AG156:AG227" si="210">AE156+AF156</f>
        <v>42761086.119999997</v>
      </c>
      <c r="AH156" s="28" t="s">
        <v>628</v>
      </c>
      <c r="AI156" s="43" t="s">
        <v>192</v>
      </c>
      <c r="AJ156" s="29">
        <v>28176.63</v>
      </c>
      <c r="AK156" s="35">
        <v>0</v>
      </c>
    </row>
    <row r="157" spans="1:37" ht="409.5" x14ac:dyDescent="0.25">
      <c r="A157" s="5">
        <v>151</v>
      </c>
      <c r="B157" s="68">
        <v>118292</v>
      </c>
      <c r="C157" s="127">
        <v>30</v>
      </c>
      <c r="D157" s="2" t="s">
        <v>175</v>
      </c>
      <c r="E157" s="13" t="s">
        <v>165</v>
      </c>
      <c r="F157" s="219" t="s">
        <v>125</v>
      </c>
      <c r="G157" s="6" t="s">
        <v>103</v>
      </c>
      <c r="H157" s="6" t="s">
        <v>102</v>
      </c>
      <c r="I157" s="2" t="s">
        <v>198</v>
      </c>
      <c r="J157" s="3" t="s">
        <v>104</v>
      </c>
      <c r="K157" s="105">
        <v>42446</v>
      </c>
      <c r="L157" s="8">
        <v>43237</v>
      </c>
      <c r="M157" s="4">
        <f t="shared" si="204"/>
        <v>83.983862811384185</v>
      </c>
      <c r="N157" s="2" t="s">
        <v>155</v>
      </c>
      <c r="O157" s="2" t="s">
        <v>156</v>
      </c>
      <c r="P157" s="2" t="s">
        <v>156</v>
      </c>
      <c r="Q157" s="18" t="s">
        <v>157</v>
      </c>
      <c r="R157" s="2" t="s">
        <v>36</v>
      </c>
      <c r="S157" s="25">
        <f t="shared" si="206"/>
        <v>23983572.759999998</v>
      </c>
      <c r="T157" s="25">
        <v>19340661.859999999</v>
      </c>
      <c r="U157" s="25">
        <v>4642910.9000000004</v>
      </c>
      <c r="V157" s="25">
        <f t="shared" si="205"/>
        <v>0</v>
      </c>
      <c r="W157" s="25">
        <v>0</v>
      </c>
      <c r="X157" s="25">
        <v>0</v>
      </c>
      <c r="Y157" s="25">
        <f t="shared" si="207"/>
        <v>4573785.71</v>
      </c>
      <c r="Z157" s="25">
        <v>3413057.98</v>
      </c>
      <c r="AA157" s="25">
        <v>1160727.73</v>
      </c>
      <c r="AB157" s="25">
        <f t="shared" si="208"/>
        <v>0</v>
      </c>
      <c r="AC157" s="25"/>
      <c r="AD157" s="25"/>
      <c r="AE157" s="25">
        <f t="shared" si="209"/>
        <v>28557358.469999999</v>
      </c>
      <c r="AF157" s="25">
        <v>54654.13</v>
      </c>
      <c r="AG157" s="25">
        <f t="shared" si="210"/>
        <v>28612012.599999998</v>
      </c>
      <c r="AH157" s="28" t="s">
        <v>1126</v>
      </c>
      <c r="AI157" s="73" t="s">
        <v>506</v>
      </c>
      <c r="AJ157" s="29">
        <v>20419622.34</v>
      </c>
      <c r="AK157" s="35">
        <v>0</v>
      </c>
    </row>
    <row r="158" spans="1:37" ht="141.75" x14ac:dyDescent="0.25">
      <c r="A158" s="2">
        <v>152</v>
      </c>
      <c r="B158" s="68">
        <v>120208</v>
      </c>
      <c r="C158" s="127">
        <v>47</v>
      </c>
      <c r="D158" s="2" t="s">
        <v>174</v>
      </c>
      <c r="E158" s="13" t="s">
        <v>165</v>
      </c>
      <c r="F158" s="219" t="s">
        <v>128</v>
      </c>
      <c r="G158" s="6" t="s">
        <v>721</v>
      </c>
      <c r="H158" s="6" t="s">
        <v>364</v>
      </c>
      <c r="I158" s="2" t="s">
        <v>187</v>
      </c>
      <c r="J158" s="3" t="s">
        <v>723</v>
      </c>
      <c r="K158" s="105">
        <v>42914</v>
      </c>
      <c r="L158" s="8">
        <v>44193</v>
      </c>
      <c r="M158" s="4">
        <f t="shared" si="204"/>
        <v>83.983862839866035</v>
      </c>
      <c r="N158" s="2" t="s">
        <v>155</v>
      </c>
      <c r="O158" s="2" t="s">
        <v>156</v>
      </c>
      <c r="P158" s="2" t="s">
        <v>156</v>
      </c>
      <c r="Q158" s="18" t="s">
        <v>157</v>
      </c>
      <c r="R158" s="2" t="s">
        <v>36</v>
      </c>
      <c r="S158" s="25">
        <f t="shared" si="206"/>
        <v>6085613.1800000006</v>
      </c>
      <c r="T158" s="25">
        <v>4907516.82</v>
      </c>
      <c r="U158" s="25">
        <v>1178096.3600000001</v>
      </c>
      <c r="V158" s="25">
        <f>W158+X158</f>
        <v>0</v>
      </c>
      <c r="W158" s="25">
        <v>0</v>
      </c>
      <c r="X158" s="25">
        <v>0</v>
      </c>
      <c r="Y158" s="25">
        <f t="shared" si="207"/>
        <v>1160556.47</v>
      </c>
      <c r="Z158" s="25">
        <v>866032.38</v>
      </c>
      <c r="AA158" s="25">
        <v>294524.09000000003</v>
      </c>
      <c r="AB158" s="25">
        <f t="shared" si="208"/>
        <v>0</v>
      </c>
      <c r="AC158" s="25"/>
      <c r="AD158" s="25"/>
      <c r="AE158" s="25">
        <f t="shared" si="209"/>
        <v>7246169.6500000004</v>
      </c>
      <c r="AF158" s="25">
        <v>0</v>
      </c>
      <c r="AG158" s="25">
        <f t="shared" si="210"/>
        <v>7246169.6500000004</v>
      </c>
      <c r="AH158" s="28" t="s">
        <v>628</v>
      </c>
      <c r="AI158" s="73" t="s">
        <v>1132</v>
      </c>
      <c r="AJ158" s="29">
        <f>318314.17+157541.59+137631.79</f>
        <v>613487.55000000005</v>
      </c>
      <c r="AK158" s="35">
        <v>0</v>
      </c>
    </row>
    <row r="159" spans="1:37" ht="220.5" x14ac:dyDescent="0.25">
      <c r="A159" s="5">
        <v>153</v>
      </c>
      <c r="B159" s="68">
        <v>119991</v>
      </c>
      <c r="C159" s="127">
        <v>48</v>
      </c>
      <c r="D159" s="2" t="s">
        <v>172</v>
      </c>
      <c r="E159" s="13" t="s">
        <v>165</v>
      </c>
      <c r="F159" s="219" t="s">
        <v>128</v>
      </c>
      <c r="G159" s="6" t="s">
        <v>130</v>
      </c>
      <c r="H159" s="6" t="s">
        <v>129</v>
      </c>
      <c r="I159" s="2" t="s">
        <v>187</v>
      </c>
      <c r="J159" s="3" t="s">
        <v>131</v>
      </c>
      <c r="K159" s="105">
        <v>43004</v>
      </c>
      <c r="L159" s="8">
        <v>43916</v>
      </c>
      <c r="M159" s="4">
        <f t="shared" si="204"/>
        <v>83.9838628091575</v>
      </c>
      <c r="N159" s="2" t="s">
        <v>155</v>
      </c>
      <c r="O159" s="2" t="s">
        <v>156</v>
      </c>
      <c r="P159" s="2" t="s">
        <v>156</v>
      </c>
      <c r="Q159" s="18" t="s">
        <v>157</v>
      </c>
      <c r="R159" s="2" t="s">
        <v>36</v>
      </c>
      <c r="S159" s="25">
        <f t="shared" si="206"/>
        <v>12597407.540000001</v>
      </c>
      <c r="T159" s="25">
        <v>10158711.630000001</v>
      </c>
      <c r="U159" s="25">
        <v>2438695.91</v>
      </c>
      <c r="V159" s="25">
        <f t="shared" si="205"/>
        <v>0</v>
      </c>
      <c r="W159" s="25">
        <v>0</v>
      </c>
      <c r="X159" s="25">
        <v>0</v>
      </c>
      <c r="Y159" s="25">
        <f t="shared" si="207"/>
        <v>2402387.7999999998</v>
      </c>
      <c r="Z159" s="25">
        <v>1792713.82</v>
      </c>
      <c r="AA159" s="25">
        <v>609673.98</v>
      </c>
      <c r="AB159" s="25">
        <f t="shared" si="208"/>
        <v>0</v>
      </c>
      <c r="AC159" s="25"/>
      <c r="AD159" s="25"/>
      <c r="AE159" s="25">
        <f t="shared" si="209"/>
        <v>14999795.34</v>
      </c>
      <c r="AF159" s="25">
        <v>2999990</v>
      </c>
      <c r="AG159" s="25">
        <f t="shared" si="210"/>
        <v>17999785.34</v>
      </c>
      <c r="AH159" s="28" t="s">
        <v>628</v>
      </c>
      <c r="AI159" s="42" t="s">
        <v>187</v>
      </c>
      <c r="AJ159" s="29">
        <v>0</v>
      </c>
      <c r="AK159" s="45">
        <v>0</v>
      </c>
    </row>
    <row r="160" spans="1:37" s="220" customFormat="1" ht="299.25" x14ac:dyDescent="0.25">
      <c r="A160" s="5">
        <v>154</v>
      </c>
      <c r="B160" s="68">
        <v>119992</v>
      </c>
      <c r="C160" s="127">
        <v>49</v>
      </c>
      <c r="D160" s="2" t="s">
        <v>172</v>
      </c>
      <c r="E160" s="13" t="s">
        <v>165</v>
      </c>
      <c r="F160" s="219" t="s">
        <v>128</v>
      </c>
      <c r="G160" s="6" t="s">
        <v>132</v>
      </c>
      <c r="H160" s="6" t="s">
        <v>129</v>
      </c>
      <c r="I160" s="2" t="s">
        <v>187</v>
      </c>
      <c r="J160" s="3" t="s">
        <v>133</v>
      </c>
      <c r="K160" s="105">
        <v>43004</v>
      </c>
      <c r="L160" s="8">
        <v>43916</v>
      </c>
      <c r="M160" s="4">
        <f t="shared" si="204"/>
        <v>83.98386278575461</v>
      </c>
      <c r="N160" s="2" t="s">
        <v>155</v>
      </c>
      <c r="O160" s="2" t="s">
        <v>156</v>
      </c>
      <c r="P160" s="2" t="s">
        <v>156</v>
      </c>
      <c r="Q160" s="18" t="s">
        <v>157</v>
      </c>
      <c r="R160" s="2" t="s">
        <v>36</v>
      </c>
      <c r="S160" s="25">
        <f t="shared" si="206"/>
        <v>11755282.280000001</v>
      </c>
      <c r="T160" s="25">
        <v>9479610.9800000004</v>
      </c>
      <c r="U160" s="25">
        <v>2275671.2999999998</v>
      </c>
      <c r="V160" s="25">
        <f t="shared" si="205"/>
        <v>0</v>
      </c>
      <c r="W160" s="25">
        <v>0</v>
      </c>
      <c r="X160" s="25">
        <v>0</v>
      </c>
      <c r="Y160" s="25">
        <f t="shared" si="207"/>
        <v>2241790.36</v>
      </c>
      <c r="Z160" s="25">
        <v>1672872.53</v>
      </c>
      <c r="AA160" s="25">
        <v>568917.82999999996</v>
      </c>
      <c r="AB160" s="25">
        <f t="shared" si="208"/>
        <v>0</v>
      </c>
      <c r="AC160" s="25"/>
      <c r="AD160" s="25"/>
      <c r="AE160" s="25">
        <f t="shared" si="209"/>
        <v>13997072.640000001</v>
      </c>
      <c r="AF160" s="25">
        <v>0</v>
      </c>
      <c r="AG160" s="25">
        <f t="shared" si="210"/>
        <v>13997072.640000001</v>
      </c>
      <c r="AH160" s="28" t="s">
        <v>628</v>
      </c>
      <c r="AI160" s="42" t="s">
        <v>187</v>
      </c>
      <c r="AJ160" s="29">
        <v>0</v>
      </c>
      <c r="AK160" s="45">
        <v>0</v>
      </c>
    </row>
    <row r="161" spans="1:37" s="220" customFormat="1" ht="220.5" x14ac:dyDescent="0.25">
      <c r="A161" s="2">
        <v>155</v>
      </c>
      <c r="B161" s="68">
        <v>119731</v>
      </c>
      <c r="C161" s="127">
        <v>51</v>
      </c>
      <c r="D161" s="2" t="s">
        <v>174</v>
      </c>
      <c r="E161" s="13" t="s">
        <v>165</v>
      </c>
      <c r="F161" s="219" t="s">
        <v>128</v>
      </c>
      <c r="G161" s="6" t="s">
        <v>134</v>
      </c>
      <c r="H161" s="6" t="s">
        <v>64</v>
      </c>
      <c r="I161" s="2" t="s">
        <v>187</v>
      </c>
      <c r="J161" s="3" t="s">
        <v>135</v>
      </c>
      <c r="K161" s="105">
        <v>42956</v>
      </c>
      <c r="L161" s="8">
        <v>43870</v>
      </c>
      <c r="M161" s="4">
        <f t="shared" si="204"/>
        <v>83.983862780427785</v>
      </c>
      <c r="N161" s="2" t="s">
        <v>155</v>
      </c>
      <c r="O161" s="2" t="s">
        <v>156</v>
      </c>
      <c r="P161" s="2" t="s">
        <v>156</v>
      </c>
      <c r="Q161" s="18" t="s">
        <v>157</v>
      </c>
      <c r="R161" s="2" t="s">
        <v>36</v>
      </c>
      <c r="S161" s="25">
        <f t="shared" si="206"/>
        <v>10449475.91</v>
      </c>
      <c r="T161" s="25">
        <v>8426591.9100000001</v>
      </c>
      <c r="U161" s="25">
        <v>2022884</v>
      </c>
      <c r="V161" s="25">
        <f t="shared" si="205"/>
        <v>0</v>
      </c>
      <c r="W161" s="25">
        <v>0</v>
      </c>
      <c r="X161" s="25">
        <v>0</v>
      </c>
      <c r="Y161" s="25">
        <f t="shared" si="207"/>
        <v>1992766.64</v>
      </c>
      <c r="Z161" s="25">
        <v>1487045.64</v>
      </c>
      <c r="AA161" s="25">
        <v>505721</v>
      </c>
      <c r="AB161" s="25">
        <f t="shared" si="208"/>
        <v>0</v>
      </c>
      <c r="AC161" s="25"/>
      <c r="AD161" s="25"/>
      <c r="AE161" s="25">
        <f t="shared" si="209"/>
        <v>12442242.550000001</v>
      </c>
      <c r="AF161" s="25">
        <v>0</v>
      </c>
      <c r="AG161" s="25">
        <f t="shared" si="210"/>
        <v>12442242.550000001</v>
      </c>
      <c r="AH161" s="28" t="s">
        <v>628</v>
      </c>
      <c r="AI161" s="42" t="s">
        <v>187</v>
      </c>
      <c r="AJ161" s="29">
        <f>69562.99+104629.25+99957.75</f>
        <v>274149.99</v>
      </c>
      <c r="AK161" s="45">
        <v>0</v>
      </c>
    </row>
    <row r="162" spans="1:37" s="220" customFormat="1" ht="173.25" x14ac:dyDescent="0.25">
      <c r="A162" s="5">
        <v>156</v>
      </c>
      <c r="B162" s="68">
        <v>120194</v>
      </c>
      <c r="C162" s="127">
        <v>52</v>
      </c>
      <c r="D162" s="2" t="s">
        <v>175</v>
      </c>
      <c r="E162" s="13" t="s">
        <v>165</v>
      </c>
      <c r="F162" s="219" t="s">
        <v>128</v>
      </c>
      <c r="G162" s="6" t="s">
        <v>137</v>
      </c>
      <c r="H162" s="6" t="s">
        <v>136</v>
      </c>
      <c r="I162" s="2" t="s">
        <v>187</v>
      </c>
      <c r="J162" s="3" t="s">
        <v>138</v>
      </c>
      <c r="K162" s="105">
        <v>42963</v>
      </c>
      <c r="L162" s="8">
        <v>43877</v>
      </c>
      <c r="M162" s="4">
        <f t="shared" si="204"/>
        <v>83.983862831024851</v>
      </c>
      <c r="N162" s="2" t="s">
        <v>155</v>
      </c>
      <c r="O162" s="2" t="s">
        <v>156</v>
      </c>
      <c r="P162" s="2" t="s">
        <v>156</v>
      </c>
      <c r="Q162" s="18" t="s">
        <v>157</v>
      </c>
      <c r="R162" s="2" t="s">
        <v>36</v>
      </c>
      <c r="S162" s="25">
        <f t="shared" si="206"/>
        <v>12243037.969999999</v>
      </c>
      <c r="T162" s="25">
        <v>9872943.4499999993</v>
      </c>
      <c r="U162" s="25">
        <v>2370094.52</v>
      </c>
      <c r="V162" s="25">
        <f t="shared" si="205"/>
        <v>0</v>
      </c>
      <c r="W162" s="25">
        <v>0</v>
      </c>
      <c r="X162" s="25">
        <v>0</v>
      </c>
      <c r="Y162" s="25">
        <f t="shared" si="207"/>
        <v>2334807.77</v>
      </c>
      <c r="Z162" s="25">
        <v>1742284.14</v>
      </c>
      <c r="AA162" s="25">
        <v>592523.63</v>
      </c>
      <c r="AB162" s="25">
        <f t="shared" si="208"/>
        <v>0</v>
      </c>
      <c r="AC162" s="25"/>
      <c r="AD162" s="25"/>
      <c r="AE162" s="25">
        <f t="shared" si="209"/>
        <v>14577845.739999998</v>
      </c>
      <c r="AF162" s="25">
        <v>0</v>
      </c>
      <c r="AG162" s="25">
        <f t="shared" si="210"/>
        <v>14577845.739999998</v>
      </c>
      <c r="AH162" s="28" t="s">
        <v>628</v>
      </c>
      <c r="AI162" s="42" t="s">
        <v>187</v>
      </c>
      <c r="AJ162" s="29">
        <f>18637.33+286940.34</f>
        <v>305577.67000000004</v>
      </c>
      <c r="AK162" s="45">
        <v>0</v>
      </c>
    </row>
    <row r="163" spans="1:37" s="220" customFormat="1" ht="267.75" x14ac:dyDescent="0.25">
      <c r="A163" s="5">
        <v>157</v>
      </c>
      <c r="B163" s="68">
        <v>119983</v>
      </c>
      <c r="C163" s="127">
        <v>58</v>
      </c>
      <c r="D163" s="2" t="s">
        <v>177</v>
      </c>
      <c r="E163" s="13" t="s">
        <v>165</v>
      </c>
      <c r="F163" s="219" t="s">
        <v>128</v>
      </c>
      <c r="G163" s="6" t="s">
        <v>139</v>
      </c>
      <c r="H163" s="6" t="s">
        <v>75</v>
      </c>
      <c r="I163" s="2" t="s">
        <v>197</v>
      </c>
      <c r="J163" s="3" t="s">
        <v>140</v>
      </c>
      <c r="K163" s="105">
        <v>42963</v>
      </c>
      <c r="L163" s="8">
        <v>43693</v>
      </c>
      <c r="M163" s="4">
        <f t="shared" si="204"/>
        <v>83.983862872994763</v>
      </c>
      <c r="N163" s="2" t="s">
        <v>155</v>
      </c>
      <c r="O163" s="2" t="s">
        <v>156</v>
      </c>
      <c r="P163" s="2" t="s">
        <v>156</v>
      </c>
      <c r="Q163" s="18" t="s">
        <v>157</v>
      </c>
      <c r="R163" s="2" t="s">
        <v>36</v>
      </c>
      <c r="S163" s="25">
        <f t="shared" si="206"/>
        <v>8062160.4699999997</v>
      </c>
      <c r="T163" s="25">
        <v>6501430</v>
      </c>
      <c r="U163" s="25">
        <v>1560730.47</v>
      </c>
      <c r="V163" s="25">
        <f t="shared" si="205"/>
        <v>0</v>
      </c>
      <c r="W163" s="25">
        <v>0</v>
      </c>
      <c r="X163" s="25">
        <v>0</v>
      </c>
      <c r="Y163" s="25">
        <f t="shared" si="207"/>
        <v>1537493.79</v>
      </c>
      <c r="Z163" s="25">
        <v>1147311.17</v>
      </c>
      <c r="AA163" s="25">
        <v>390182.62</v>
      </c>
      <c r="AB163" s="25">
        <f t="shared" si="208"/>
        <v>0</v>
      </c>
      <c r="AC163" s="25"/>
      <c r="AD163" s="25"/>
      <c r="AE163" s="25">
        <f t="shared" si="209"/>
        <v>9599654.2599999998</v>
      </c>
      <c r="AF163" s="25">
        <v>655333</v>
      </c>
      <c r="AG163" s="25">
        <f t="shared" si="210"/>
        <v>10254987.26</v>
      </c>
      <c r="AH163" s="28" t="s">
        <v>628</v>
      </c>
      <c r="AI163" s="42" t="s">
        <v>187</v>
      </c>
      <c r="AJ163" s="29">
        <f>27068+159937+61959.1+719797.57</f>
        <v>968761.66999999993</v>
      </c>
      <c r="AK163" s="45">
        <v>0</v>
      </c>
    </row>
    <row r="164" spans="1:37" ht="157.5" x14ac:dyDescent="0.25">
      <c r="A164" s="2">
        <v>158</v>
      </c>
      <c r="B164" s="68">
        <v>119622</v>
      </c>
      <c r="C164" s="127">
        <v>45</v>
      </c>
      <c r="D164" s="2" t="s">
        <v>163</v>
      </c>
      <c r="E164" s="13" t="s">
        <v>166</v>
      </c>
      <c r="F164" s="219" t="s">
        <v>183</v>
      </c>
      <c r="G164" s="6" t="s">
        <v>122</v>
      </c>
      <c r="H164" s="6" t="s">
        <v>121</v>
      </c>
      <c r="I164" s="2" t="s">
        <v>187</v>
      </c>
      <c r="J164" s="3" t="s">
        <v>123</v>
      </c>
      <c r="K164" s="105">
        <v>42793</v>
      </c>
      <c r="L164" s="8">
        <v>43765</v>
      </c>
      <c r="M164" s="4">
        <f t="shared" si="204"/>
        <v>83.983862835522956</v>
      </c>
      <c r="N164" s="2" t="s">
        <v>155</v>
      </c>
      <c r="O164" s="2" t="s">
        <v>156</v>
      </c>
      <c r="P164" s="2" t="s">
        <v>156</v>
      </c>
      <c r="Q164" s="18" t="s">
        <v>157</v>
      </c>
      <c r="R164" s="2" t="s">
        <v>36</v>
      </c>
      <c r="S164" s="25">
        <f t="shared" si="206"/>
        <v>37233996.450000003</v>
      </c>
      <c r="T164" s="25">
        <v>30025974.120000001</v>
      </c>
      <c r="U164" s="25">
        <v>7208022.3300000001</v>
      </c>
      <c r="V164" s="25">
        <f t="shared" si="205"/>
        <v>0</v>
      </c>
      <c r="W164" s="25">
        <v>0</v>
      </c>
      <c r="X164" s="25">
        <v>0</v>
      </c>
      <c r="Y164" s="25">
        <f t="shared" si="207"/>
        <v>7100706.9000000004</v>
      </c>
      <c r="Z164" s="25">
        <v>5298701.32</v>
      </c>
      <c r="AA164" s="25">
        <v>1802005.58</v>
      </c>
      <c r="AB164" s="25">
        <f t="shared" si="208"/>
        <v>0</v>
      </c>
      <c r="AC164" s="25"/>
      <c r="AD164" s="25"/>
      <c r="AE164" s="25">
        <f t="shared" si="209"/>
        <v>44334703.350000001</v>
      </c>
      <c r="AF164" s="25">
        <v>427346.26</v>
      </c>
      <c r="AG164" s="25">
        <f t="shared" si="210"/>
        <v>44762049.609999999</v>
      </c>
      <c r="AH164" s="28" t="s">
        <v>628</v>
      </c>
      <c r="AI164" s="46" t="s">
        <v>942</v>
      </c>
      <c r="AJ164" s="29">
        <f>4923177.41+2008542+5450879.77</f>
        <v>12382599.18</v>
      </c>
      <c r="AK164" s="45">
        <v>0</v>
      </c>
    </row>
    <row r="165" spans="1:37" ht="141.75" x14ac:dyDescent="0.25">
      <c r="A165" s="5">
        <v>159</v>
      </c>
      <c r="B165" s="68">
        <v>119689</v>
      </c>
      <c r="C165" s="127">
        <v>53</v>
      </c>
      <c r="D165" s="2" t="s">
        <v>163</v>
      </c>
      <c r="E165" s="13" t="s">
        <v>169</v>
      </c>
      <c r="F165" s="219" t="s">
        <v>142</v>
      </c>
      <c r="G165" s="6" t="s">
        <v>112</v>
      </c>
      <c r="H165" s="6" t="s">
        <v>111</v>
      </c>
      <c r="I165" s="2" t="s">
        <v>187</v>
      </c>
      <c r="J165" s="3" t="s">
        <v>113</v>
      </c>
      <c r="K165" s="105">
        <v>42943</v>
      </c>
      <c r="L165" s="8">
        <v>44039</v>
      </c>
      <c r="M165" s="4">
        <f t="shared" si="204"/>
        <v>83.983862843305559</v>
      </c>
      <c r="N165" s="2" t="s">
        <v>155</v>
      </c>
      <c r="O165" s="2" t="s">
        <v>156</v>
      </c>
      <c r="P165" s="2" t="s">
        <v>156</v>
      </c>
      <c r="Q165" s="18" t="s">
        <v>157</v>
      </c>
      <c r="R165" s="2" t="s">
        <v>36</v>
      </c>
      <c r="S165" s="25">
        <f t="shared" si="206"/>
        <v>46010993.850000001</v>
      </c>
      <c r="T165" s="25">
        <v>37103857.82</v>
      </c>
      <c r="U165" s="25">
        <v>8907136.0299999993</v>
      </c>
      <c r="V165" s="25">
        <f t="shared" si="205"/>
        <v>0</v>
      </c>
      <c r="W165" s="25">
        <v>0</v>
      </c>
      <c r="X165" s="25">
        <v>0</v>
      </c>
      <c r="Y165" s="25">
        <f t="shared" si="207"/>
        <v>8774523.620000001</v>
      </c>
      <c r="Z165" s="25">
        <v>6547739.6100000003</v>
      </c>
      <c r="AA165" s="25">
        <v>2226784.0099999998</v>
      </c>
      <c r="AB165" s="25">
        <f t="shared" si="208"/>
        <v>0</v>
      </c>
      <c r="AC165" s="25"/>
      <c r="AD165" s="25"/>
      <c r="AE165" s="25">
        <f t="shared" si="209"/>
        <v>54785517.469999999</v>
      </c>
      <c r="AF165" s="25">
        <v>0</v>
      </c>
      <c r="AG165" s="25">
        <f t="shared" si="210"/>
        <v>54785517.469999999</v>
      </c>
      <c r="AH165" s="28" t="s">
        <v>628</v>
      </c>
      <c r="AI165" s="73" t="s">
        <v>187</v>
      </c>
      <c r="AJ165" s="29">
        <f>159716.44+74879.59</f>
        <v>234596.03</v>
      </c>
      <c r="AK165" s="35">
        <v>0</v>
      </c>
    </row>
    <row r="166" spans="1:37" ht="173.25" x14ac:dyDescent="0.25">
      <c r="A166" s="5">
        <v>160</v>
      </c>
      <c r="B166" s="68">
        <v>119240</v>
      </c>
      <c r="C166" s="127">
        <v>54</v>
      </c>
      <c r="D166" s="2" t="s">
        <v>163</v>
      </c>
      <c r="E166" s="13" t="s">
        <v>169</v>
      </c>
      <c r="F166" s="219" t="s">
        <v>142</v>
      </c>
      <c r="G166" s="6" t="s">
        <v>114</v>
      </c>
      <c r="H166" s="6" t="s">
        <v>111</v>
      </c>
      <c r="I166" s="2" t="s">
        <v>187</v>
      </c>
      <c r="J166" s="3" t="s">
        <v>115</v>
      </c>
      <c r="K166" s="105">
        <v>42943</v>
      </c>
      <c r="L166" s="8">
        <v>44039</v>
      </c>
      <c r="M166" s="4">
        <f t="shared" si="204"/>
        <v>83.983862856059488</v>
      </c>
      <c r="N166" s="2" t="s">
        <v>155</v>
      </c>
      <c r="O166" s="2" t="s">
        <v>156</v>
      </c>
      <c r="P166" s="2" t="s">
        <v>156</v>
      </c>
      <c r="Q166" s="18" t="s">
        <v>157</v>
      </c>
      <c r="R166" s="2" t="s">
        <v>36</v>
      </c>
      <c r="S166" s="25">
        <f t="shared" si="206"/>
        <v>11805482.93</v>
      </c>
      <c r="T166" s="25">
        <v>9520093.4299999997</v>
      </c>
      <c r="U166" s="25">
        <v>2285389.5</v>
      </c>
      <c r="V166" s="25">
        <f t="shared" si="205"/>
        <v>0</v>
      </c>
      <c r="W166" s="25">
        <v>0</v>
      </c>
      <c r="X166" s="25">
        <v>0</v>
      </c>
      <c r="Y166" s="25">
        <f t="shared" si="207"/>
        <v>2251363.86</v>
      </c>
      <c r="Z166" s="25">
        <v>1680016.49</v>
      </c>
      <c r="AA166" s="25">
        <v>571347.37</v>
      </c>
      <c r="AB166" s="25">
        <f t="shared" si="208"/>
        <v>0</v>
      </c>
      <c r="AC166" s="25"/>
      <c r="AD166" s="25"/>
      <c r="AE166" s="25">
        <f t="shared" si="209"/>
        <v>14056846.789999999</v>
      </c>
      <c r="AF166" s="25">
        <v>216877.5</v>
      </c>
      <c r="AG166" s="25">
        <f t="shared" si="210"/>
        <v>14273724.289999999</v>
      </c>
      <c r="AH166" s="28" t="s">
        <v>628</v>
      </c>
      <c r="AI166" s="73" t="s">
        <v>187</v>
      </c>
      <c r="AJ166" s="29">
        <f>122452.96+57358.87</f>
        <v>179811.83000000002</v>
      </c>
      <c r="AK166" s="35">
        <v>0</v>
      </c>
    </row>
    <row r="167" spans="1:37" ht="204.75" x14ac:dyDescent="0.25">
      <c r="A167" s="2">
        <v>161</v>
      </c>
      <c r="B167" s="68">
        <v>120068</v>
      </c>
      <c r="C167" s="127">
        <v>55</v>
      </c>
      <c r="D167" s="2" t="s">
        <v>163</v>
      </c>
      <c r="E167" s="13" t="s">
        <v>169</v>
      </c>
      <c r="F167" s="219" t="s">
        <v>142</v>
      </c>
      <c r="G167" s="6" t="s">
        <v>117</v>
      </c>
      <c r="H167" s="6" t="s">
        <v>116</v>
      </c>
      <c r="I167" s="221" t="s">
        <v>195</v>
      </c>
      <c r="J167" s="3" t="s">
        <v>118</v>
      </c>
      <c r="K167" s="105">
        <v>43060</v>
      </c>
      <c r="L167" s="8">
        <v>43820</v>
      </c>
      <c r="M167" s="4">
        <f t="shared" si="204"/>
        <v>83.983862867470734</v>
      </c>
      <c r="N167" s="2" t="s">
        <v>155</v>
      </c>
      <c r="O167" s="2" t="s">
        <v>156</v>
      </c>
      <c r="P167" s="2" t="s">
        <v>156</v>
      </c>
      <c r="Q167" s="91" t="s">
        <v>157</v>
      </c>
      <c r="R167" s="2" t="s">
        <v>36</v>
      </c>
      <c r="S167" s="25">
        <f t="shared" si="206"/>
        <v>8678209.1799999997</v>
      </c>
      <c r="T167" s="25">
        <v>6998219.6100000003</v>
      </c>
      <c r="U167" s="25">
        <v>1679989.57</v>
      </c>
      <c r="V167" s="25">
        <f t="shared" si="205"/>
        <v>0</v>
      </c>
      <c r="W167" s="25">
        <v>0</v>
      </c>
      <c r="X167" s="25">
        <v>0</v>
      </c>
      <c r="Y167" s="25">
        <f t="shared" si="207"/>
        <v>1654977.3199999998</v>
      </c>
      <c r="Z167" s="25">
        <v>1234979.93</v>
      </c>
      <c r="AA167" s="25">
        <v>419997.39</v>
      </c>
      <c r="AB167" s="25">
        <f t="shared" si="208"/>
        <v>0</v>
      </c>
      <c r="AC167" s="25">
        <v>0</v>
      </c>
      <c r="AD167" s="25">
        <v>0</v>
      </c>
      <c r="AE167" s="25">
        <f t="shared" si="209"/>
        <v>10333186.5</v>
      </c>
      <c r="AF167" s="25">
        <v>0</v>
      </c>
      <c r="AG167" s="25">
        <f t="shared" si="210"/>
        <v>10333186.5</v>
      </c>
      <c r="AH167" s="28" t="s">
        <v>628</v>
      </c>
      <c r="AI167" s="73" t="s">
        <v>1272</v>
      </c>
      <c r="AJ167" s="29">
        <v>41796.800000000003</v>
      </c>
      <c r="AK167" s="35">
        <v>0</v>
      </c>
    </row>
    <row r="168" spans="1:37" ht="141.75" x14ac:dyDescent="0.25">
      <c r="A168" s="5">
        <v>162</v>
      </c>
      <c r="B168" s="68">
        <v>120082</v>
      </c>
      <c r="C168" s="127">
        <v>56</v>
      </c>
      <c r="D168" s="2" t="s">
        <v>168</v>
      </c>
      <c r="E168" s="13" t="s">
        <v>169</v>
      </c>
      <c r="F168" s="219" t="s">
        <v>142</v>
      </c>
      <c r="G168" s="6" t="s">
        <v>143</v>
      </c>
      <c r="H168" s="6" t="s">
        <v>141</v>
      </c>
      <c r="I168" s="2" t="s">
        <v>207</v>
      </c>
      <c r="J168" s="3" t="s">
        <v>144</v>
      </c>
      <c r="K168" s="105">
        <v>43006</v>
      </c>
      <c r="L168" s="8">
        <v>44102</v>
      </c>
      <c r="M168" s="4">
        <f t="shared" si="204"/>
        <v>83.98386279749451</v>
      </c>
      <c r="N168" s="2" t="s">
        <v>155</v>
      </c>
      <c r="O168" s="2" t="s">
        <v>156</v>
      </c>
      <c r="P168" s="2" t="s">
        <v>156</v>
      </c>
      <c r="Q168" s="18" t="s">
        <v>157</v>
      </c>
      <c r="R168" s="2" t="s">
        <v>36</v>
      </c>
      <c r="S168" s="25">
        <f t="shared" si="206"/>
        <v>5145385.2700000005</v>
      </c>
      <c r="T168" s="25">
        <v>4149304.93</v>
      </c>
      <c r="U168" s="25">
        <v>996080.34</v>
      </c>
      <c r="V168" s="25">
        <f t="shared" si="205"/>
        <v>0</v>
      </c>
      <c r="W168" s="25">
        <v>0</v>
      </c>
      <c r="X168" s="25">
        <v>0</v>
      </c>
      <c r="Y168" s="25">
        <f t="shared" si="207"/>
        <v>981250.37</v>
      </c>
      <c r="Z168" s="25">
        <v>732230.28</v>
      </c>
      <c r="AA168" s="25">
        <v>249020.09</v>
      </c>
      <c r="AB168" s="25">
        <f t="shared" si="208"/>
        <v>0</v>
      </c>
      <c r="AC168" s="25"/>
      <c r="AD168" s="25"/>
      <c r="AE168" s="25">
        <f t="shared" si="209"/>
        <v>6126635.6400000006</v>
      </c>
      <c r="AF168" s="25">
        <v>0</v>
      </c>
      <c r="AG168" s="25">
        <f t="shared" si="210"/>
        <v>6126635.6400000006</v>
      </c>
      <c r="AH168" s="28" t="s">
        <v>628</v>
      </c>
      <c r="AI168" s="42" t="s">
        <v>187</v>
      </c>
      <c r="AJ168" s="29">
        <f>15818.36+6578.46</f>
        <v>22396.82</v>
      </c>
      <c r="AK168" s="35">
        <v>0</v>
      </c>
    </row>
    <row r="169" spans="1:37" ht="141.75" x14ac:dyDescent="0.25">
      <c r="A169" s="5">
        <v>163</v>
      </c>
      <c r="B169" s="68">
        <v>120126</v>
      </c>
      <c r="C169" s="127">
        <v>57</v>
      </c>
      <c r="D169" s="2" t="s">
        <v>168</v>
      </c>
      <c r="E169" s="13" t="s">
        <v>169</v>
      </c>
      <c r="F169" s="219" t="s">
        <v>142</v>
      </c>
      <c r="G169" s="6" t="s">
        <v>119</v>
      </c>
      <c r="H169" s="6" t="s">
        <v>116</v>
      </c>
      <c r="I169" s="2" t="s">
        <v>187</v>
      </c>
      <c r="J169" s="3" t="s">
        <v>120</v>
      </c>
      <c r="K169" s="105">
        <v>43060</v>
      </c>
      <c r="L169" s="8">
        <v>43789</v>
      </c>
      <c r="M169" s="4">
        <f t="shared" si="204"/>
        <v>83.98386273060467</v>
      </c>
      <c r="N169" s="2" t="s">
        <v>155</v>
      </c>
      <c r="O169" s="2" t="s">
        <v>156</v>
      </c>
      <c r="P169" s="2" t="s">
        <v>156</v>
      </c>
      <c r="Q169" s="18" t="s">
        <v>157</v>
      </c>
      <c r="R169" s="2" t="s">
        <v>36</v>
      </c>
      <c r="S169" s="25">
        <f t="shared" si="206"/>
        <v>2709276.16</v>
      </c>
      <c r="T169" s="25">
        <v>2184795.1800000002</v>
      </c>
      <c r="U169" s="25">
        <v>524480.98</v>
      </c>
      <c r="V169" s="25">
        <f t="shared" si="205"/>
        <v>0</v>
      </c>
      <c r="W169" s="25">
        <v>0</v>
      </c>
      <c r="X169" s="25">
        <v>0</v>
      </c>
      <c r="Y169" s="25">
        <f t="shared" si="207"/>
        <v>516672.34</v>
      </c>
      <c r="Z169" s="25">
        <v>385552.09</v>
      </c>
      <c r="AA169" s="25">
        <v>131120.25</v>
      </c>
      <c r="AB169" s="25">
        <f t="shared" si="208"/>
        <v>0</v>
      </c>
      <c r="AC169" s="25"/>
      <c r="AD169" s="25"/>
      <c r="AE169" s="25">
        <f t="shared" si="209"/>
        <v>3225948.5</v>
      </c>
      <c r="AF169" s="25">
        <v>0</v>
      </c>
      <c r="AG169" s="25">
        <f t="shared" si="210"/>
        <v>3225948.5</v>
      </c>
      <c r="AH169" s="28" t="s">
        <v>628</v>
      </c>
      <c r="AI169" s="42" t="s">
        <v>187</v>
      </c>
      <c r="AJ169" s="29">
        <v>38081.64</v>
      </c>
      <c r="AK169" s="35">
        <v>0</v>
      </c>
    </row>
    <row r="170" spans="1:37" ht="267.75" x14ac:dyDescent="0.25">
      <c r="A170" s="2">
        <v>164</v>
      </c>
      <c r="B170" s="68">
        <v>119957</v>
      </c>
      <c r="C170" s="127">
        <v>136</v>
      </c>
      <c r="D170" s="2" t="s">
        <v>170</v>
      </c>
      <c r="E170" s="13" t="s">
        <v>179</v>
      </c>
      <c r="F170" s="219" t="s">
        <v>145</v>
      </c>
      <c r="G170" s="6" t="s">
        <v>146</v>
      </c>
      <c r="H170" s="6" t="s">
        <v>87</v>
      </c>
      <c r="I170" s="2" t="s">
        <v>203</v>
      </c>
      <c r="J170" s="3" t="s">
        <v>147</v>
      </c>
      <c r="K170" s="105">
        <v>43047</v>
      </c>
      <c r="L170" s="8">
        <v>43838</v>
      </c>
      <c r="M170" s="4">
        <f t="shared" si="204"/>
        <v>83.983862849270778</v>
      </c>
      <c r="N170" s="2" t="s">
        <v>155</v>
      </c>
      <c r="O170" s="2" t="s">
        <v>156</v>
      </c>
      <c r="P170" s="2" t="s">
        <v>156</v>
      </c>
      <c r="Q170" s="18" t="s">
        <v>157</v>
      </c>
      <c r="R170" s="2" t="s">
        <v>36</v>
      </c>
      <c r="S170" s="25">
        <f t="shared" si="206"/>
        <v>30804926.539999999</v>
      </c>
      <c r="T170" s="25">
        <v>24841489.370000001</v>
      </c>
      <c r="U170" s="25">
        <v>5963437.1699999999</v>
      </c>
      <c r="V170" s="25">
        <f t="shared" si="205"/>
        <v>0</v>
      </c>
      <c r="W170" s="25">
        <v>0</v>
      </c>
      <c r="X170" s="25">
        <v>0</v>
      </c>
      <c r="Y170" s="25">
        <f t="shared" si="207"/>
        <v>5874651.5300000003</v>
      </c>
      <c r="Z170" s="25">
        <v>4383792.24</v>
      </c>
      <c r="AA170" s="25">
        <v>1490859.29</v>
      </c>
      <c r="AB170" s="25">
        <f t="shared" si="208"/>
        <v>0</v>
      </c>
      <c r="AC170" s="25"/>
      <c r="AD170" s="25"/>
      <c r="AE170" s="25">
        <f t="shared" si="209"/>
        <v>36679578.07</v>
      </c>
      <c r="AF170" s="25">
        <v>0</v>
      </c>
      <c r="AG170" s="25">
        <f t="shared" si="210"/>
        <v>36679578.07</v>
      </c>
      <c r="AH170" s="28" t="s">
        <v>628</v>
      </c>
      <c r="AI170" s="42" t="s">
        <v>213</v>
      </c>
      <c r="AJ170" s="29">
        <f>279828.68+528409.7</f>
        <v>808238.37999999989</v>
      </c>
      <c r="AK170" s="35">
        <v>0</v>
      </c>
    </row>
    <row r="171" spans="1:37" s="220" customFormat="1" ht="204.75" x14ac:dyDescent="0.25">
      <c r="A171" s="5">
        <v>165</v>
      </c>
      <c r="B171" s="68">
        <v>118963</v>
      </c>
      <c r="C171" s="127">
        <v>34</v>
      </c>
      <c r="D171" s="2" t="s">
        <v>170</v>
      </c>
      <c r="E171" s="13" t="s">
        <v>167</v>
      </c>
      <c r="F171" s="219" t="s">
        <v>182</v>
      </c>
      <c r="G171" s="6" t="s">
        <v>105</v>
      </c>
      <c r="H171" s="6" t="s">
        <v>87</v>
      </c>
      <c r="I171" s="2" t="s">
        <v>595</v>
      </c>
      <c r="J171" s="3" t="s">
        <v>106</v>
      </c>
      <c r="K171" s="105">
        <v>42629</v>
      </c>
      <c r="L171" s="8">
        <v>43540</v>
      </c>
      <c r="M171" s="4">
        <f t="shared" si="204"/>
        <v>83.983862803496507</v>
      </c>
      <c r="N171" s="2" t="s">
        <v>155</v>
      </c>
      <c r="O171" s="2" t="s">
        <v>156</v>
      </c>
      <c r="P171" s="2" t="s">
        <v>156</v>
      </c>
      <c r="Q171" s="18" t="s">
        <v>157</v>
      </c>
      <c r="R171" s="2" t="s">
        <v>36</v>
      </c>
      <c r="S171" s="25">
        <f t="shared" si="206"/>
        <v>4117071.25</v>
      </c>
      <c r="T171" s="25">
        <v>3320059.26</v>
      </c>
      <c r="U171" s="25">
        <v>797011.99</v>
      </c>
      <c r="V171" s="25">
        <f t="shared" si="205"/>
        <v>0</v>
      </c>
      <c r="W171" s="25">
        <v>0</v>
      </c>
      <c r="X171" s="25">
        <v>0</v>
      </c>
      <c r="Y171" s="25">
        <f t="shared" si="207"/>
        <v>785145.81</v>
      </c>
      <c r="Z171" s="25">
        <v>585892.81000000006</v>
      </c>
      <c r="AA171" s="25">
        <v>199253</v>
      </c>
      <c r="AB171" s="25">
        <f t="shared" si="208"/>
        <v>0</v>
      </c>
      <c r="AC171" s="25"/>
      <c r="AD171" s="25"/>
      <c r="AE171" s="25">
        <f t="shared" si="209"/>
        <v>4902217.0600000005</v>
      </c>
      <c r="AF171" s="25">
        <v>0</v>
      </c>
      <c r="AG171" s="25">
        <f t="shared" si="210"/>
        <v>4902217.0600000005</v>
      </c>
      <c r="AH171" s="28" t="s">
        <v>628</v>
      </c>
      <c r="AI171" s="73" t="s">
        <v>189</v>
      </c>
      <c r="AJ171" s="29">
        <f>1460741.83+228438.52+391513.86+234930.38</f>
        <v>2315624.59</v>
      </c>
      <c r="AK171" s="35">
        <v>0</v>
      </c>
    </row>
    <row r="172" spans="1:37" s="220" customFormat="1" ht="141.75" x14ac:dyDescent="0.25">
      <c r="A172" s="5">
        <v>166</v>
      </c>
      <c r="B172" s="68">
        <v>118964</v>
      </c>
      <c r="C172" s="127">
        <v>35</v>
      </c>
      <c r="D172" s="2" t="s">
        <v>171</v>
      </c>
      <c r="E172" s="13" t="s">
        <v>167</v>
      </c>
      <c r="F172" s="219" t="s">
        <v>182</v>
      </c>
      <c r="G172" s="6" t="s">
        <v>107</v>
      </c>
      <c r="H172" s="6" t="s">
        <v>87</v>
      </c>
      <c r="I172" s="2" t="s">
        <v>891</v>
      </c>
      <c r="J172" s="3" t="s">
        <v>108</v>
      </c>
      <c r="K172" s="105">
        <v>42670</v>
      </c>
      <c r="L172" s="8">
        <v>43612</v>
      </c>
      <c r="M172" s="4">
        <f t="shared" si="204"/>
        <v>83.983860041638508</v>
      </c>
      <c r="N172" s="2" t="s">
        <v>155</v>
      </c>
      <c r="O172" s="2" t="s">
        <v>156</v>
      </c>
      <c r="P172" s="2" t="s">
        <v>156</v>
      </c>
      <c r="Q172" s="18" t="s">
        <v>157</v>
      </c>
      <c r="R172" s="2" t="s">
        <v>36</v>
      </c>
      <c r="S172" s="25">
        <f t="shared" si="206"/>
        <v>1279634.26</v>
      </c>
      <c r="T172" s="25">
        <v>1031913.55</v>
      </c>
      <c r="U172" s="25">
        <v>247720.71</v>
      </c>
      <c r="V172" s="25">
        <f t="shared" si="205"/>
        <v>0</v>
      </c>
      <c r="W172" s="25">
        <v>0</v>
      </c>
      <c r="X172" s="25">
        <v>0</v>
      </c>
      <c r="Y172" s="25">
        <f t="shared" si="207"/>
        <v>244032.62</v>
      </c>
      <c r="Z172" s="25">
        <v>182102.42</v>
      </c>
      <c r="AA172" s="25">
        <v>61930.2</v>
      </c>
      <c r="AB172" s="25">
        <f t="shared" si="208"/>
        <v>0</v>
      </c>
      <c r="AC172" s="25"/>
      <c r="AD172" s="25"/>
      <c r="AE172" s="25">
        <f t="shared" si="209"/>
        <v>1523666.88</v>
      </c>
      <c r="AF172" s="25">
        <v>0</v>
      </c>
      <c r="AG172" s="25">
        <f t="shared" si="210"/>
        <v>1523666.88</v>
      </c>
      <c r="AH172" s="28" t="s">
        <v>628</v>
      </c>
      <c r="AI172" s="73" t="s">
        <v>892</v>
      </c>
      <c r="AJ172" s="29">
        <v>122689.41</v>
      </c>
      <c r="AK172" s="35">
        <v>0</v>
      </c>
    </row>
    <row r="173" spans="1:37" s="220" customFormat="1" ht="141.75" x14ac:dyDescent="0.25">
      <c r="A173" s="2">
        <v>167</v>
      </c>
      <c r="B173" s="68">
        <v>119981</v>
      </c>
      <c r="C173" s="127">
        <v>36</v>
      </c>
      <c r="D173" s="2" t="s">
        <v>170</v>
      </c>
      <c r="E173" s="13" t="s">
        <v>167</v>
      </c>
      <c r="F173" s="219" t="s">
        <v>182</v>
      </c>
      <c r="G173" s="6" t="s">
        <v>109</v>
      </c>
      <c r="H173" s="6" t="s">
        <v>84</v>
      </c>
      <c r="I173" s="2" t="s">
        <v>187</v>
      </c>
      <c r="J173" s="3" t="s">
        <v>110</v>
      </c>
      <c r="K173" s="105">
        <v>42579</v>
      </c>
      <c r="L173" s="8">
        <v>43462</v>
      </c>
      <c r="M173" s="4">
        <f t="shared" si="204"/>
        <v>83.983863111728837</v>
      </c>
      <c r="N173" s="2" t="s">
        <v>155</v>
      </c>
      <c r="O173" s="2" t="s">
        <v>156</v>
      </c>
      <c r="P173" s="2" t="s">
        <v>156</v>
      </c>
      <c r="Q173" s="18" t="s">
        <v>157</v>
      </c>
      <c r="R173" s="2" t="s">
        <v>36</v>
      </c>
      <c r="S173" s="25">
        <f t="shared" si="206"/>
        <v>1627939.8599999999</v>
      </c>
      <c r="T173" s="25">
        <v>1312791.6599999999</v>
      </c>
      <c r="U173" s="25">
        <v>315148.2</v>
      </c>
      <c r="V173" s="25">
        <f t="shared" si="205"/>
        <v>0</v>
      </c>
      <c r="W173" s="25">
        <v>0</v>
      </c>
      <c r="X173" s="25">
        <v>0</v>
      </c>
      <c r="Y173" s="25">
        <f t="shared" si="207"/>
        <v>310456.15999999997</v>
      </c>
      <c r="Z173" s="25">
        <v>231669.11</v>
      </c>
      <c r="AA173" s="25">
        <v>78787.05</v>
      </c>
      <c r="AB173" s="25">
        <f t="shared" si="208"/>
        <v>0</v>
      </c>
      <c r="AC173" s="25"/>
      <c r="AD173" s="25"/>
      <c r="AE173" s="25">
        <f t="shared" si="209"/>
        <v>1938396.0199999998</v>
      </c>
      <c r="AF173" s="25">
        <v>0</v>
      </c>
      <c r="AG173" s="25">
        <f t="shared" si="210"/>
        <v>1938396.0199999998</v>
      </c>
      <c r="AH173" s="28" t="s">
        <v>628</v>
      </c>
      <c r="AI173" s="73" t="s">
        <v>190</v>
      </c>
      <c r="AJ173" s="29">
        <f>559604.06+125761.16+33457.13+622518.23</f>
        <v>1341340.58</v>
      </c>
      <c r="AK173" s="35">
        <v>0</v>
      </c>
    </row>
    <row r="174" spans="1:37" s="220" customFormat="1" ht="189" x14ac:dyDescent="0.25">
      <c r="A174" s="5">
        <v>168</v>
      </c>
      <c r="B174" s="68">
        <v>120414</v>
      </c>
      <c r="C174" s="127">
        <v>61</v>
      </c>
      <c r="D174" s="2" t="s">
        <v>174</v>
      </c>
      <c r="E174" s="13" t="s">
        <v>167</v>
      </c>
      <c r="F174" s="219" t="s">
        <v>148</v>
      </c>
      <c r="G174" s="6" t="s">
        <v>149</v>
      </c>
      <c r="H174" s="6" t="s">
        <v>364</v>
      </c>
      <c r="I174" s="2" t="s">
        <v>202</v>
      </c>
      <c r="J174" s="3" t="s">
        <v>722</v>
      </c>
      <c r="K174" s="105">
        <v>42893</v>
      </c>
      <c r="L174" s="8">
        <v>43562</v>
      </c>
      <c r="M174" s="4">
        <f t="shared" si="204"/>
        <v>83.395347070002629</v>
      </c>
      <c r="N174" s="2" t="s">
        <v>155</v>
      </c>
      <c r="O174" s="2" t="s">
        <v>156</v>
      </c>
      <c r="P174" s="2" t="s">
        <v>156</v>
      </c>
      <c r="Q174" s="18" t="s">
        <v>157</v>
      </c>
      <c r="R174" s="2" t="s">
        <v>36</v>
      </c>
      <c r="S174" s="25">
        <f t="shared" si="206"/>
        <v>9816719.1999999993</v>
      </c>
      <c r="T174" s="25">
        <v>7916328.7599999998</v>
      </c>
      <c r="U174" s="25">
        <v>1900390.44</v>
      </c>
      <c r="V174" s="25">
        <f t="shared" si="205"/>
        <v>647352.26</v>
      </c>
      <c r="W174" s="25">
        <v>483068.28</v>
      </c>
      <c r="X174" s="25">
        <v>164283.98000000001</v>
      </c>
      <c r="Y174" s="25">
        <f t="shared" si="207"/>
        <v>1307231.79</v>
      </c>
      <c r="Z174" s="25">
        <v>979654.51000000013</v>
      </c>
      <c r="AA174" s="25">
        <v>327577.27999999997</v>
      </c>
      <c r="AB174" s="25">
        <f t="shared" si="208"/>
        <v>0</v>
      </c>
      <c r="AC174" s="25"/>
      <c r="AD174" s="25"/>
      <c r="AE174" s="25">
        <f t="shared" si="209"/>
        <v>11771303.25</v>
      </c>
      <c r="AF174" s="25">
        <v>0</v>
      </c>
      <c r="AG174" s="25">
        <f t="shared" si="210"/>
        <v>11771303.25</v>
      </c>
      <c r="AH174" s="28" t="s">
        <v>628</v>
      </c>
      <c r="AI174" s="73" t="s">
        <v>339</v>
      </c>
      <c r="AJ174" s="29">
        <v>1693123.23</v>
      </c>
      <c r="AK174" s="29">
        <f>69261.08+47130.14-21060.86</f>
        <v>95330.36</v>
      </c>
    </row>
    <row r="175" spans="1:37" ht="141.75" x14ac:dyDescent="0.25">
      <c r="A175" s="5">
        <v>169</v>
      </c>
      <c r="B175" s="68">
        <v>119988</v>
      </c>
      <c r="C175" s="127">
        <v>62</v>
      </c>
      <c r="D175" s="2" t="s">
        <v>163</v>
      </c>
      <c r="E175" s="13" t="s">
        <v>167</v>
      </c>
      <c r="F175" s="219" t="s">
        <v>148</v>
      </c>
      <c r="G175" s="6" t="s">
        <v>150</v>
      </c>
      <c r="H175" s="6" t="s">
        <v>116</v>
      </c>
      <c r="I175" s="222" t="s">
        <v>211</v>
      </c>
      <c r="J175" s="3" t="s">
        <v>151</v>
      </c>
      <c r="K175" s="105">
        <v>43060</v>
      </c>
      <c r="L175" s="8">
        <v>43911</v>
      </c>
      <c r="M175" s="4">
        <f t="shared" si="204"/>
        <v>83.983862836233868</v>
      </c>
      <c r="N175" s="2" t="s">
        <v>155</v>
      </c>
      <c r="O175" s="2" t="s">
        <v>156</v>
      </c>
      <c r="P175" s="2" t="s">
        <v>156</v>
      </c>
      <c r="Q175" s="18" t="s">
        <v>157</v>
      </c>
      <c r="R175" s="2" t="s">
        <v>36</v>
      </c>
      <c r="S175" s="25">
        <f t="shared" si="206"/>
        <v>3950537.5</v>
      </c>
      <c r="T175" s="25">
        <v>3185764.3</v>
      </c>
      <c r="U175" s="25">
        <v>764773.2</v>
      </c>
      <c r="V175" s="25">
        <f t="shared" si="205"/>
        <v>0</v>
      </c>
      <c r="W175" s="25">
        <v>0</v>
      </c>
      <c r="X175" s="25">
        <v>0</v>
      </c>
      <c r="Y175" s="25">
        <f t="shared" si="207"/>
        <v>753387</v>
      </c>
      <c r="Z175" s="25">
        <v>562193.69999999995</v>
      </c>
      <c r="AA175" s="25">
        <v>191193.3</v>
      </c>
      <c r="AB175" s="25">
        <f t="shared" si="208"/>
        <v>0</v>
      </c>
      <c r="AC175" s="25"/>
      <c r="AD175" s="25"/>
      <c r="AE175" s="25">
        <f t="shared" si="209"/>
        <v>4703924.5</v>
      </c>
      <c r="AF175" s="25"/>
      <c r="AG175" s="25">
        <f t="shared" si="210"/>
        <v>4703924.5</v>
      </c>
      <c r="AH175" s="28" t="s">
        <v>628</v>
      </c>
      <c r="AI175" s="73" t="s">
        <v>187</v>
      </c>
      <c r="AJ175" s="29">
        <v>143481.84</v>
      </c>
      <c r="AK175" s="29">
        <v>0</v>
      </c>
    </row>
    <row r="176" spans="1:37" ht="220.5" x14ac:dyDescent="0.25">
      <c r="A176" s="2">
        <v>170</v>
      </c>
      <c r="B176" s="68">
        <v>119741</v>
      </c>
      <c r="C176" s="127">
        <v>63</v>
      </c>
      <c r="D176" s="2" t="s">
        <v>177</v>
      </c>
      <c r="E176" s="13" t="s">
        <v>167</v>
      </c>
      <c r="F176" s="219" t="s">
        <v>148</v>
      </c>
      <c r="G176" s="20" t="s">
        <v>153</v>
      </c>
      <c r="H176" s="6" t="s">
        <v>152</v>
      </c>
      <c r="I176" s="2" t="s">
        <v>187</v>
      </c>
      <c r="J176" s="3" t="s">
        <v>154</v>
      </c>
      <c r="K176" s="105">
        <v>43063</v>
      </c>
      <c r="L176" s="8">
        <v>43609</v>
      </c>
      <c r="M176" s="4">
        <f t="shared" si="204"/>
        <v>83.983862837339956</v>
      </c>
      <c r="N176" s="2" t="s">
        <v>155</v>
      </c>
      <c r="O176" s="2" t="s">
        <v>156</v>
      </c>
      <c r="P176" s="2" t="s">
        <v>156</v>
      </c>
      <c r="Q176" s="18" t="s">
        <v>157</v>
      </c>
      <c r="R176" s="2" t="s">
        <v>36</v>
      </c>
      <c r="S176" s="25">
        <f t="shared" si="206"/>
        <v>2267315.5699999998</v>
      </c>
      <c r="T176" s="25">
        <v>1828392.47</v>
      </c>
      <c r="U176" s="25">
        <v>438923.1</v>
      </c>
      <c r="V176" s="25">
        <f t="shared" si="205"/>
        <v>0</v>
      </c>
      <c r="W176" s="25">
        <v>0</v>
      </c>
      <c r="X176" s="25">
        <v>0</v>
      </c>
      <c r="Y176" s="25">
        <f t="shared" si="207"/>
        <v>432388.27</v>
      </c>
      <c r="Z176" s="25">
        <v>322657.49</v>
      </c>
      <c r="AA176" s="25">
        <v>109730.78</v>
      </c>
      <c r="AB176" s="25">
        <f t="shared" si="208"/>
        <v>0</v>
      </c>
      <c r="AC176" s="25"/>
      <c r="AD176" s="25"/>
      <c r="AE176" s="25">
        <f t="shared" si="209"/>
        <v>2699703.84</v>
      </c>
      <c r="AF176" s="25">
        <v>0</v>
      </c>
      <c r="AG176" s="25">
        <f t="shared" si="210"/>
        <v>2699703.84</v>
      </c>
      <c r="AH176" s="28" t="s">
        <v>628</v>
      </c>
      <c r="AI176" s="42" t="s">
        <v>187</v>
      </c>
      <c r="AJ176" s="29">
        <f>29668.14+28646.05</f>
        <v>58314.19</v>
      </c>
      <c r="AK176" s="29">
        <v>0</v>
      </c>
    </row>
    <row r="177" spans="1:37" ht="126" x14ac:dyDescent="0.25">
      <c r="A177" s="5">
        <v>171</v>
      </c>
      <c r="B177" s="68">
        <v>122485</v>
      </c>
      <c r="C177" s="127">
        <v>38</v>
      </c>
      <c r="D177" s="2" t="s">
        <v>163</v>
      </c>
      <c r="E177" s="219" t="s">
        <v>162</v>
      </c>
      <c r="F177" s="219" t="s">
        <v>25</v>
      </c>
      <c r="G177" s="20" t="s">
        <v>27</v>
      </c>
      <c r="H177" s="6" t="s">
        <v>363</v>
      </c>
      <c r="I177" s="2" t="s">
        <v>187</v>
      </c>
      <c r="J177" s="3" t="s">
        <v>28</v>
      </c>
      <c r="K177" s="105">
        <v>42488</v>
      </c>
      <c r="L177" s="8">
        <v>45288</v>
      </c>
      <c r="M177" s="4">
        <f t="shared" si="204"/>
        <v>84.695097599999997</v>
      </c>
      <c r="N177" s="2" t="s">
        <v>155</v>
      </c>
      <c r="O177" s="2" t="s">
        <v>156</v>
      </c>
      <c r="P177" s="2" t="s">
        <v>156</v>
      </c>
      <c r="Q177" s="18" t="s">
        <v>157</v>
      </c>
      <c r="R177" s="2" t="s">
        <v>26</v>
      </c>
      <c r="S177" s="25">
        <f t="shared" si="206"/>
        <v>16939019.52</v>
      </c>
      <c r="T177" s="25">
        <v>15963331.810000001</v>
      </c>
      <c r="U177" s="25">
        <v>975687.71</v>
      </c>
      <c r="V177" s="25">
        <f t="shared" si="205"/>
        <v>0</v>
      </c>
      <c r="W177" s="25">
        <v>0</v>
      </c>
      <c r="X177" s="25">
        <v>0</v>
      </c>
      <c r="Y177" s="25">
        <f t="shared" si="207"/>
        <v>3060980.48</v>
      </c>
      <c r="Z177" s="25">
        <v>2817058.55</v>
      </c>
      <c r="AA177" s="25">
        <v>243921.93</v>
      </c>
      <c r="AB177" s="25">
        <f t="shared" si="208"/>
        <v>0</v>
      </c>
      <c r="AC177" s="25"/>
      <c r="AD177" s="25"/>
      <c r="AE177" s="25">
        <f t="shared" si="209"/>
        <v>20000000</v>
      </c>
      <c r="AF177" s="25">
        <v>200000</v>
      </c>
      <c r="AG177" s="25">
        <f t="shared" si="210"/>
        <v>20200000</v>
      </c>
      <c r="AH177" s="28" t="s">
        <v>628</v>
      </c>
      <c r="AI177" s="73" t="s">
        <v>1120</v>
      </c>
      <c r="AJ177" s="47">
        <f>367086.52+3723.41+1413.34</f>
        <v>372223.27</v>
      </c>
      <c r="AK177" s="48">
        <v>0</v>
      </c>
    </row>
    <row r="178" spans="1:37" ht="78.75" x14ac:dyDescent="0.25">
      <c r="A178" s="5">
        <v>172</v>
      </c>
      <c r="B178" s="68">
        <v>122484</v>
      </c>
      <c r="C178" s="127">
        <v>39</v>
      </c>
      <c r="D178" s="2" t="s">
        <v>163</v>
      </c>
      <c r="E178" s="219" t="s">
        <v>161</v>
      </c>
      <c r="F178" s="219" t="s">
        <v>25</v>
      </c>
      <c r="G178" s="20" t="s">
        <v>30</v>
      </c>
      <c r="H178" s="6" t="s">
        <v>363</v>
      </c>
      <c r="I178" s="2" t="s">
        <v>187</v>
      </c>
      <c r="J178" s="3" t="s">
        <v>31</v>
      </c>
      <c r="K178" s="105">
        <v>42488</v>
      </c>
      <c r="L178" s="8">
        <v>45288</v>
      </c>
      <c r="M178" s="4">
        <f t="shared" si="204"/>
        <v>84.695097596566526</v>
      </c>
      <c r="N178" s="2" t="s">
        <v>155</v>
      </c>
      <c r="O178" s="2" t="s">
        <v>156</v>
      </c>
      <c r="P178" s="2" t="s">
        <v>156</v>
      </c>
      <c r="Q178" s="18" t="s">
        <v>157</v>
      </c>
      <c r="R178" s="2" t="s">
        <v>29</v>
      </c>
      <c r="S178" s="25">
        <f t="shared" si="206"/>
        <v>59201873.219999999</v>
      </c>
      <c r="T178" s="25">
        <v>55791844.670000002</v>
      </c>
      <c r="U178" s="25">
        <v>3410028.55</v>
      </c>
      <c r="V178" s="25">
        <f t="shared" si="205"/>
        <v>0</v>
      </c>
      <c r="W178" s="25">
        <v>0</v>
      </c>
      <c r="X178" s="25">
        <v>0</v>
      </c>
      <c r="Y178" s="25">
        <f t="shared" si="207"/>
        <v>10698126.780000001</v>
      </c>
      <c r="Z178" s="25">
        <v>9845619.6400000006</v>
      </c>
      <c r="AA178" s="25">
        <v>852507.14</v>
      </c>
      <c r="AB178" s="25">
        <f t="shared" si="208"/>
        <v>0</v>
      </c>
      <c r="AC178" s="25"/>
      <c r="AD178" s="25"/>
      <c r="AE178" s="25">
        <f t="shared" si="209"/>
        <v>69900000</v>
      </c>
      <c r="AF178" s="25">
        <v>600000</v>
      </c>
      <c r="AG178" s="25">
        <f t="shared" si="210"/>
        <v>70500000</v>
      </c>
      <c r="AH178" s="28" t="s">
        <v>628</v>
      </c>
      <c r="AI178" s="73" t="s">
        <v>1121</v>
      </c>
      <c r="AJ178" s="29">
        <f>1614958.09+116790.02+175736.29+210865.38</f>
        <v>2118349.7800000003</v>
      </c>
      <c r="AK178" s="35">
        <v>0</v>
      </c>
    </row>
    <row r="179" spans="1:37" ht="63" x14ac:dyDescent="0.25">
      <c r="A179" s="2">
        <v>173</v>
      </c>
      <c r="B179" s="68">
        <v>112483</v>
      </c>
      <c r="C179" s="127">
        <v>40</v>
      </c>
      <c r="D179" s="2" t="s">
        <v>163</v>
      </c>
      <c r="E179" s="219" t="s">
        <v>161</v>
      </c>
      <c r="F179" s="219" t="s">
        <v>25</v>
      </c>
      <c r="G179" s="20" t="s">
        <v>33</v>
      </c>
      <c r="H179" s="6" t="s">
        <v>363</v>
      </c>
      <c r="I179" s="2" t="s">
        <v>187</v>
      </c>
      <c r="J179" s="3" t="s">
        <v>34</v>
      </c>
      <c r="K179" s="105">
        <v>42488</v>
      </c>
      <c r="L179" s="8">
        <v>44314</v>
      </c>
      <c r="M179" s="4">
        <f t="shared" si="204"/>
        <v>84.695097599999997</v>
      </c>
      <c r="N179" s="2" t="s">
        <v>155</v>
      </c>
      <c r="O179" s="2" t="s">
        <v>156</v>
      </c>
      <c r="P179" s="2" t="s">
        <v>156</v>
      </c>
      <c r="Q179" s="18" t="s">
        <v>157</v>
      </c>
      <c r="R179" s="2" t="s">
        <v>32</v>
      </c>
      <c r="S179" s="25">
        <f t="shared" si="206"/>
        <v>50817058.560000002</v>
      </c>
      <c r="T179" s="25">
        <v>47889995.43</v>
      </c>
      <c r="U179" s="25">
        <v>2927063.13</v>
      </c>
      <c r="V179" s="25">
        <f t="shared" si="205"/>
        <v>0</v>
      </c>
      <c r="W179" s="25">
        <v>0</v>
      </c>
      <c r="X179" s="25">
        <v>0</v>
      </c>
      <c r="Y179" s="25">
        <f t="shared" si="207"/>
        <v>9182941.4399999995</v>
      </c>
      <c r="Z179" s="25">
        <v>8451175.6600000001</v>
      </c>
      <c r="AA179" s="25">
        <v>731765.78</v>
      </c>
      <c r="AB179" s="25">
        <f t="shared" si="208"/>
        <v>0</v>
      </c>
      <c r="AC179" s="25"/>
      <c r="AD179" s="25"/>
      <c r="AE179" s="25">
        <f t="shared" si="209"/>
        <v>60000000</v>
      </c>
      <c r="AF179" s="25">
        <v>1936000</v>
      </c>
      <c r="AG179" s="25">
        <f t="shared" si="210"/>
        <v>61936000</v>
      </c>
      <c r="AH179" s="28" t="s">
        <v>628</v>
      </c>
      <c r="AI179" s="73" t="s">
        <v>215</v>
      </c>
      <c r="AJ179" s="29">
        <f>18028067.88+2522724.79+2940219.11+5150825.51</f>
        <v>28641837.289999999</v>
      </c>
      <c r="AK179" s="35">
        <v>0</v>
      </c>
    </row>
    <row r="180" spans="1:37" ht="409.5" x14ac:dyDescent="0.25">
      <c r="A180" s="5">
        <v>174</v>
      </c>
      <c r="B180" s="68">
        <v>109937</v>
      </c>
      <c r="C180" s="127">
        <v>162</v>
      </c>
      <c r="D180" s="2" t="s">
        <v>176</v>
      </c>
      <c r="E180" s="13" t="s">
        <v>165</v>
      </c>
      <c r="F180" s="128" t="s">
        <v>357</v>
      </c>
      <c r="G180" s="20" t="s">
        <v>561</v>
      </c>
      <c r="H180" s="6" t="s">
        <v>358</v>
      </c>
      <c r="I180" s="2" t="s">
        <v>187</v>
      </c>
      <c r="J180" s="52" t="s">
        <v>562</v>
      </c>
      <c r="K180" s="105">
        <v>43173</v>
      </c>
      <c r="L180" s="8">
        <v>43660</v>
      </c>
      <c r="M180" s="4">
        <f t="shared" si="204"/>
        <v>82.304184778160604</v>
      </c>
      <c r="N180" s="2" t="s">
        <v>359</v>
      </c>
      <c r="O180" s="2" t="s">
        <v>347</v>
      </c>
      <c r="P180" s="2" t="s">
        <v>360</v>
      </c>
      <c r="Q180" s="23" t="s">
        <v>361</v>
      </c>
      <c r="R180" s="2" t="s">
        <v>36</v>
      </c>
      <c r="S180" s="25">
        <f t="shared" si="206"/>
        <v>762655.8600000001</v>
      </c>
      <c r="T180" s="25">
        <v>147617.44</v>
      </c>
      <c r="U180" s="25">
        <v>615038.42000000004</v>
      </c>
      <c r="V180" s="25">
        <f t="shared" si="205"/>
        <v>145442.25</v>
      </c>
      <c r="W180" s="25">
        <v>36906.06</v>
      </c>
      <c r="X180" s="25">
        <v>108536.19</v>
      </c>
      <c r="Y180" s="25">
        <f t="shared" si="207"/>
        <v>0</v>
      </c>
      <c r="Z180" s="25"/>
      <c r="AA180" s="25"/>
      <c r="AB180" s="25">
        <f t="shared" si="208"/>
        <v>18532.61</v>
      </c>
      <c r="AC180" s="25">
        <v>3765.78</v>
      </c>
      <c r="AD180" s="25">
        <v>14766.83</v>
      </c>
      <c r="AE180" s="25">
        <f t="shared" si="209"/>
        <v>926630.72000000009</v>
      </c>
      <c r="AF180" s="25">
        <v>0</v>
      </c>
      <c r="AG180" s="25">
        <f t="shared" si="210"/>
        <v>926630.72000000009</v>
      </c>
      <c r="AH180" s="28" t="s">
        <v>628</v>
      </c>
      <c r="AI180" s="73"/>
      <c r="AJ180" s="29">
        <v>340951.1</v>
      </c>
      <c r="AK180" s="29">
        <v>47349.74</v>
      </c>
    </row>
    <row r="181" spans="1:37" ht="141.75" x14ac:dyDescent="0.25">
      <c r="A181" s="5">
        <v>175</v>
      </c>
      <c r="B181" s="68">
        <v>120769</v>
      </c>
      <c r="C181" s="127">
        <v>96</v>
      </c>
      <c r="D181" s="2" t="s">
        <v>170</v>
      </c>
      <c r="E181" s="7" t="s">
        <v>1019</v>
      </c>
      <c r="F181" s="128" t="s">
        <v>366</v>
      </c>
      <c r="G181" s="20" t="s">
        <v>378</v>
      </c>
      <c r="H181" s="6" t="s">
        <v>377</v>
      </c>
      <c r="I181" s="13" t="s">
        <v>379</v>
      </c>
      <c r="J181" s="52" t="s">
        <v>380</v>
      </c>
      <c r="K181" s="105">
        <v>43186</v>
      </c>
      <c r="L181" s="8">
        <v>43673</v>
      </c>
      <c r="M181" s="4">
        <f t="shared" si="204"/>
        <v>84.154097257132506</v>
      </c>
      <c r="N181" s="2" t="s">
        <v>155</v>
      </c>
      <c r="O181" s="2" t="s">
        <v>381</v>
      </c>
      <c r="P181" s="2" t="s">
        <v>381</v>
      </c>
      <c r="Q181" s="23" t="s">
        <v>216</v>
      </c>
      <c r="R181" s="2" t="s">
        <v>36</v>
      </c>
      <c r="S181" s="25">
        <f t="shared" si="206"/>
        <v>357519.4</v>
      </c>
      <c r="T181" s="25">
        <v>357519.4</v>
      </c>
      <c r="U181" s="25">
        <v>0</v>
      </c>
      <c r="V181" s="25">
        <f t="shared" si="205"/>
        <v>58822.79</v>
      </c>
      <c r="W181" s="25">
        <v>58822.79</v>
      </c>
      <c r="X181" s="25">
        <v>0</v>
      </c>
      <c r="Y181" s="25">
        <f t="shared" si="207"/>
        <v>8496.7800000000007</v>
      </c>
      <c r="Z181" s="25">
        <v>8496.7800000000007</v>
      </c>
      <c r="AA181" s="25">
        <v>0</v>
      </c>
      <c r="AB181" s="25">
        <f t="shared" si="208"/>
        <v>0</v>
      </c>
      <c r="AC181" s="25"/>
      <c r="AD181" s="25"/>
      <c r="AE181" s="25">
        <f t="shared" si="209"/>
        <v>424838.97000000003</v>
      </c>
      <c r="AF181" s="25">
        <v>0</v>
      </c>
      <c r="AG181" s="25">
        <f t="shared" si="210"/>
        <v>424838.97000000003</v>
      </c>
      <c r="AH181" s="28" t="s">
        <v>628</v>
      </c>
      <c r="AI181" s="73" t="s">
        <v>187</v>
      </c>
      <c r="AJ181" s="40">
        <v>91004.83</v>
      </c>
      <c r="AK181" s="29">
        <v>8258.02</v>
      </c>
    </row>
    <row r="182" spans="1:37" ht="195" x14ac:dyDescent="0.25">
      <c r="A182" s="2">
        <v>176</v>
      </c>
      <c r="B182" s="68">
        <v>121622</v>
      </c>
      <c r="C182" s="127">
        <v>99</v>
      </c>
      <c r="D182" s="2" t="s">
        <v>170</v>
      </c>
      <c r="E182" s="7" t="s">
        <v>1019</v>
      </c>
      <c r="F182" s="128" t="s">
        <v>366</v>
      </c>
      <c r="G182" s="20" t="s">
        <v>383</v>
      </c>
      <c r="H182" s="6" t="s">
        <v>388</v>
      </c>
      <c r="I182" s="13" t="s">
        <v>385</v>
      </c>
      <c r="J182" s="52" t="s">
        <v>382</v>
      </c>
      <c r="K182" s="105">
        <v>43188</v>
      </c>
      <c r="L182" s="8">
        <v>43553</v>
      </c>
      <c r="M182" s="4">
        <f t="shared" si="204"/>
        <v>84.999999426373932</v>
      </c>
      <c r="N182" s="2" t="s">
        <v>155</v>
      </c>
      <c r="O182" s="2" t="s">
        <v>390</v>
      </c>
      <c r="P182" s="2" t="s">
        <v>390</v>
      </c>
      <c r="Q182" s="23" t="s">
        <v>216</v>
      </c>
      <c r="R182" s="2" t="s">
        <v>36</v>
      </c>
      <c r="S182" s="25">
        <f t="shared" si="206"/>
        <v>444540.46</v>
      </c>
      <c r="T182" s="25">
        <v>444540.46</v>
      </c>
      <c r="U182" s="25">
        <v>0</v>
      </c>
      <c r="V182" s="25">
        <f t="shared" si="205"/>
        <v>67988.539999999994</v>
      </c>
      <c r="W182" s="25">
        <v>67988.539999999994</v>
      </c>
      <c r="X182" s="25">
        <v>0</v>
      </c>
      <c r="Y182" s="25">
        <f t="shared" si="207"/>
        <v>10459.780000000001</v>
      </c>
      <c r="Z182" s="26">
        <v>10459.780000000001</v>
      </c>
      <c r="AA182" s="25">
        <v>0</v>
      </c>
      <c r="AB182" s="25">
        <f t="shared" si="208"/>
        <v>0</v>
      </c>
      <c r="AC182" s="25"/>
      <c r="AD182" s="25"/>
      <c r="AE182" s="25">
        <f t="shared" si="209"/>
        <v>522988.78</v>
      </c>
      <c r="AF182" s="25">
        <v>0</v>
      </c>
      <c r="AG182" s="25">
        <f t="shared" si="210"/>
        <v>522988.78</v>
      </c>
      <c r="AH182" s="28" t="s">
        <v>628</v>
      </c>
      <c r="AI182" s="73" t="s">
        <v>187</v>
      </c>
      <c r="AJ182" s="40">
        <f>14488.25+50968.69+59419.29</f>
        <v>124876.23000000001</v>
      </c>
      <c r="AK182" s="29">
        <f>2215.85+7795.21+9087.66</f>
        <v>19098.72</v>
      </c>
    </row>
    <row r="183" spans="1:37" ht="180" x14ac:dyDescent="0.25">
      <c r="A183" s="5">
        <v>177</v>
      </c>
      <c r="B183" s="68">
        <v>121536</v>
      </c>
      <c r="C183" s="127">
        <v>102</v>
      </c>
      <c r="D183" s="2" t="s">
        <v>170</v>
      </c>
      <c r="E183" s="7" t="s">
        <v>1019</v>
      </c>
      <c r="F183" s="128" t="s">
        <v>366</v>
      </c>
      <c r="G183" s="20" t="s">
        <v>387</v>
      </c>
      <c r="H183" s="6" t="s">
        <v>384</v>
      </c>
      <c r="I183" s="13" t="s">
        <v>385</v>
      </c>
      <c r="J183" s="52" t="s">
        <v>391</v>
      </c>
      <c r="K183" s="105">
        <v>43186</v>
      </c>
      <c r="L183" s="8">
        <v>43643</v>
      </c>
      <c r="M183" s="4">
        <f t="shared" si="204"/>
        <v>85.000000246407055</v>
      </c>
      <c r="N183" s="2" t="s">
        <v>155</v>
      </c>
      <c r="O183" s="2" t="s">
        <v>386</v>
      </c>
      <c r="P183" s="2" t="s">
        <v>386</v>
      </c>
      <c r="Q183" s="23" t="s">
        <v>216</v>
      </c>
      <c r="R183" s="2" t="s">
        <v>36</v>
      </c>
      <c r="S183" s="25">
        <f t="shared" si="206"/>
        <v>344957.66</v>
      </c>
      <c r="T183" s="25">
        <v>344957.66</v>
      </c>
      <c r="U183" s="25">
        <v>0</v>
      </c>
      <c r="V183" s="25">
        <f t="shared" si="205"/>
        <v>52758.23</v>
      </c>
      <c r="W183" s="25">
        <v>52758.23</v>
      </c>
      <c r="X183" s="25">
        <v>0</v>
      </c>
      <c r="Y183" s="25">
        <f t="shared" si="207"/>
        <v>8116.65</v>
      </c>
      <c r="Z183" s="25">
        <v>8116.65</v>
      </c>
      <c r="AA183" s="25">
        <v>0</v>
      </c>
      <c r="AB183" s="25">
        <f t="shared" si="208"/>
        <v>0</v>
      </c>
      <c r="AC183" s="25"/>
      <c r="AD183" s="25"/>
      <c r="AE183" s="25">
        <f t="shared" si="209"/>
        <v>405832.54</v>
      </c>
      <c r="AF183" s="25">
        <v>0</v>
      </c>
      <c r="AG183" s="25">
        <f t="shared" si="210"/>
        <v>405832.54</v>
      </c>
      <c r="AH183" s="28" t="s">
        <v>628</v>
      </c>
      <c r="AI183" s="73" t="s">
        <v>187</v>
      </c>
      <c r="AJ183" s="40">
        <v>28255.24</v>
      </c>
      <c r="AK183" s="29">
        <v>4321.3900000000003</v>
      </c>
    </row>
    <row r="184" spans="1:37" ht="236.25" x14ac:dyDescent="0.25">
      <c r="A184" s="5">
        <v>178</v>
      </c>
      <c r="B184" s="68">
        <v>112093</v>
      </c>
      <c r="C184" s="127">
        <v>344</v>
      </c>
      <c r="D184" s="2" t="s">
        <v>177</v>
      </c>
      <c r="E184" s="13" t="s">
        <v>165</v>
      </c>
      <c r="F184" s="143" t="s">
        <v>357</v>
      </c>
      <c r="G184" s="20" t="s">
        <v>397</v>
      </c>
      <c r="H184" s="20" t="s">
        <v>398</v>
      </c>
      <c r="I184" s="13" t="s">
        <v>385</v>
      </c>
      <c r="J184" s="11" t="s">
        <v>563</v>
      </c>
      <c r="K184" s="105">
        <v>43188</v>
      </c>
      <c r="L184" s="8">
        <v>43553</v>
      </c>
      <c r="M184" s="4">
        <f t="shared" si="204"/>
        <v>82.304184346141142</v>
      </c>
      <c r="N184" s="2" t="s">
        <v>359</v>
      </c>
      <c r="O184" s="2" t="s">
        <v>399</v>
      </c>
      <c r="P184" s="2" t="s">
        <v>399</v>
      </c>
      <c r="Q184" s="23" t="s">
        <v>361</v>
      </c>
      <c r="R184" s="13" t="s">
        <v>36</v>
      </c>
      <c r="S184" s="25">
        <f t="shared" si="206"/>
        <v>624137.28</v>
      </c>
      <c r="T184" s="25">
        <v>503312.34</v>
      </c>
      <c r="U184" s="25">
        <v>120824.94</v>
      </c>
      <c r="V184" s="25">
        <f t="shared" si="205"/>
        <v>119026.06000000001</v>
      </c>
      <c r="W184" s="25">
        <v>88819.82</v>
      </c>
      <c r="X184" s="25">
        <v>30206.240000000002</v>
      </c>
      <c r="Y184" s="25">
        <f t="shared" si="207"/>
        <v>0</v>
      </c>
      <c r="Z184" s="25"/>
      <c r="AA184" s="25"/>
      <c r="AB184" s="25">
        <f t="shared" si="208"/>
        <v>15166.61</v>
      </c>
      <c r="AC184" s="25">
        <v>12084.34</v>
      </c>
      <c r="AD184" s="25">
        <v>3082.27</v>
      </c>
      <c r="AE184" s="25">
        <f t="shared" si="209"/>
        <v>758329.95000000007</v>
      </c>
      <c r="AF184" s="25">
        <v>0</v>
      </c>
      <c r="AG184" s="25">
        <f t="shared" si="210"/>
        <v>758329.95000000007</v>
      </c>
      <c r="AH184" s="28" t="s">
        <v>628</v>
      </c>
      <c r="AI184" s="73" t="s">
        <v>389</v>
      </c>
      <c r="AJ184" s="29">
        <f>281863.03+67706.32</f>
        <v>349569.35000000003</v>
      </c>
      <c r="AK184" s="29">
        <v>53450.47</v>
      </c>
    </row>
    <row r="185" spans="1:37" ht="252" x14ac:dyDescent="0.25">
      <c r="A185" s="2">
        <v>179</v>
      </c>
      <c r="B185" s="68">
        <v>110829</v>
      </c>
      <c r="C185" s="127">
        <v>345</v>
      </c>
      <c r="D185" s="2" t="s">
        <v>177</v>
      </c>
      <c r="E185" s="13" t="s">
        <v>165</v>
      </c>
      <c r="F185" s="143" t="s">
        <v>357</v>
      </c>
      <c r="G185" s="20" t="s">
        <v>400</v>
      </c>
      <c r="H185" s="20" t="s">
        <v>401</v>
      </c>
      <c r="I185" s="13" t="s">
        <v>187</v>
      </c>
      <c r="J185" s="11" t="s">
        <v>402</v>
      </c>
      <c r="K185" s="105">
        <v>43188</v>
      </c>
      <c r="L185" s="8">
        <v>43675</v>
      </c>
      <c r="M185" s="4">
        <f t="shared" si="204"/>
        <v>82.304186026137842</v>
      </c>
      <c r="N185" s="2" t="s">
        <v>359</v>
      </c>
      <c r="O185" s="2" t="s">
        <v>399</v>
      </c>
      <c r="P185" s="2" t="s">
        <v>399</v>
      </c>
      <c r="Q185" s="23" t="s">
        <v>361</v>
      </c>
      <c r="R185" s="13" t="s">
        <v>36</v>
      </c>
      <c r="S185" s="25">
        <f t="shared" si="206"/>
        <v>757586.23</v>
      </c>
      <c r="T185" s="25">
        <v>610927.28</v>
      </c>
      <c r="U185" s="25">
        <v>146658.95000000001</v>
      </c>
      <c r="V185" s="25">
        <f t="shared" si="205"/>
        <v>144475.43</v>
      </c>
      <c r="W185" s="25">
        <v>107810.7</v>
      </c>
      <c r="X185" s="25">
        <v>36664.730000000003</v>
      </c>
      <c r="Y185" s="25">
        <f t="shared" si="207"/>
        <v>0</v>
      </c>
      <c r="Z185" s="25"/>
      <c r="AA185" s="25"/>
      <c r="AB185" s="25">
        <f t="shared" si="208"/>
        <v>18409.420000000002</v>
      </c>
      <c r="AC185" s="25">
        <v>14668.12</v>
      </c>
      <c r="AD185" s="25">
        <v>3741.3</v>
      </c>
      <c r="AE185" s="25">
        <f t="shared" si="209"/>
        <v>920471.08</v>
      </c>
      <c r="AF185" s="25">
        <v>0</v>
      </c>
      <c r="AG185" s="25">
        <f t="shared" si="210"/>
        <v>920471.08</v>
      </c>
      <c r="AH185" s="28" t="s">
        <v>628</v>
      </c>
      <c r="AI185" s="73" t="s">
        <v>389</v>
      </c>
      <c r="AJ185" s="29">
        <f>89285.71-11964.69+140134-555.33</f>
        <v>216899.69000000003</v>
      </c>
      <c r="AK185" s="29">
        <f>11964.69+11960.22+17298.63</f>
        <v>41223.54</v>
      </c>
    </row>
    <row r="186" spans="1:37" ht="189" x14ac:dyDescent="0.25">
      <c r="A186" s="5">
        <v>180</v>
      </c>
      <c r="B186" s="68">
        <v>111077</v>
      </c>
      <c r="C186" s="127">
        <v>352</v>
      </c>
      <c r="D186" s="2" t="s">
        <v>177</v>
      </c>
      <c r="E186" s="13" t="s">
        <v>165</v>
      </c>
      <c r="F186" s="143" t="s">
        <v>357</v>
      </c>
      <c r="G186" s="20" t="s">
        <v>403</v>
      </c>
      <c r="H186" s="20" t="s">
        <v>404</v>
      </c>
      <c r="I186" s="13" t="s">
        <v>187</v>
      </c>
      <c r="J186" s="11" t="s">
        <v>405</v>
      </c>
      <c r="K186" s="105">
        <v>43188</v>
      </c>
      <c r="L186" s="8">
        <v>43675</v>
      </c>
      <c r="M186" s="4">
        <f t="shared" si="204"/>
        <v>82.304186243592014</v>
      </c>
      <c r="N186" s="2" t="s">
        <v>359</v>
      </c>
      <c r="O186" s="2" t="s">
        <v>399</v>
      </c>
      <c r="P186" s="2" t="s">
        <v>399</v>
      </c>
      <c r="Q186" s="23" t="s">
        <v>361</v>
      </c>
      <c r="R186" s="13" t="s">
        <v>36</v>
      </c>
      <c r="S186" s="25">
        <f t="shared" si="206"/>
        <v>704316.51</v>
      </c>
      <c r="T186" s="25">
        <v>567969.9</v>
      </c>
      <c r="U186" s="25">
        <v>136346.60999999999</v>
      </c>
      <c r="V186" s="25">
        <f t="shared" si="205"/>
        <v>134316.63</v>
      </c>
      <c r="W186" s="26">
        <v>100229.98</v>
      </c>
      <c r="X186" s="26">
        <v>34086.65</v>
      </c>
      <c r="Y186" s="25">
        <f t="shared" si="207"/>
        <v>0</v>
      </c>
      <c r="Z186" s="25"/>
      <c r="AA186" s="25"/>
      <c r="AB186" s="25">
        <f t="shared" si="208"/>
        <v>17114.96</v>
      </c>
      <c r="AC186" s="25">
        <v>13636.73</v>
      </c>
      <c r="AD186" s="25">
        <v>3478.23</v>
      </c>
      <c r="AE186" s="25">
        <f t="shared" si="209"/>
        <v>855748.1</v>
      </c>
      <c r="AF186" s="25"/>
      <c r="AG186" s="25">
        <f t="shared" si="210"/>
        <v>855748.1</v>
      </c>
      <c r="AH186" s="28" t="s">
        <v>628</v>
      </c>
      <c r="AI186" s="73" t="s">
        <v>389</v>
      </c>
      <c r="AJ186" s="29">
        <f>85000+43282.16-11040.21</f>
        <v>117241.95000000001</v>
      </c>
      <c r="AK186" s="29">
        <f>8254.12+14104.5</f>
        <v>22358.620000000003</v>
      </c>
    </row>
    <row r="187" spans="1:37" ht="236.25" x14ac:dyDescent="0.25">
      <c r="A187" s="5">
        <v>181</v>
      </c>
      <c r="B187" s="68">
        <v>111631</v>
      </c>
      <c r="C187" s="127">
        <v>170</v>
      </c>
      <c r="D187" s="2" t="s">
        <v>172</v>
      </c>
      <c r="E187" s="13" t="s">
        <v>165</v>
      </c>
      <c r="F187" s="143" t="s">
        <v>357</v>
      </c>
      <c r="G187" s="20" t="s">
        <v>406</v>
      </c>
      <c r="H187" s="20" t="s">
        <v>407</v>
      </c>
      <c r="I187" s="85" t="s">
        <v>408</v>
      </c>
      <c r="J187" s="11" t="s">
        <v>564</v>
      </c>
      <c r="K187" s="105">
        <v>43189</v>
      </c>
      <c r="L187" s="8">
        <v>43676</v>
      </c>
      <c r="M187" s="4">
        <f t="shared" si="204"/>
        <v>82.304185177297953</v>
      </c>
      <c r="N187" s="2" t="s">
        <v>359</v>
      </c>
      <c r="O187" s="2" t="s">
        <v>399</v>
      </c>
      <c r="P187" s="2" t="s">
        <v>399</v>
      </c>
      <c r="Q187" s="23" t="s">
        <v>361</v>
      </c>
      <c r="R187" s="13" t="s">
        <v>36</v>
      </c>
      <c r="S187" s="25">
        <f t="shared" si="206"/>
        <v>822209.74</v>
      </c>
      <c r="T187" s="25">
        <v>663040.52</v>
      </c>
      <c r="U187" s="25">
        <v>159169.22</v>
      </c>
      <c r="V187" s="25">
        <f t="shared" si="205"/>
        <v>156799.45000000001</v>
      </c>
      <c r="W187" s="25">
        <v>39792.300000000003</v>
      </c>
      <c r="X187" s="25">
        <v>117007.15</v>
      </c>
      <c r="Y187" s="25">
        <f t="shared" si="207"/>
        <v>0</v>
      </c>
      <c r="Z187" s="25"/>
      <c r="AA187" s="25"/>
      <c r="AB187" s="25">
        <f t="shared" si="208"/>
        <v>19979.79</v>
      </c>
      <c r="AC187" s="25">
        <v>15919.35</v>
      </c>
      <c r="AD187" s="25">
        <v>4060.44</v>
      </c>
      <c r="AE187" s="25">
        <f t="shared" si="209"/>
        <v>998988.98</v>
      </c>
      <c r="AF187" s="25"/>
      <c r="AG187" s="25">
        <f t="shared" si="210"/>
        <v>998988.98</v>
      </c>
      <c r="AH187" s="28" t="s">
        <v>628</v>
      </c>
      <c r="AI187" s="73" t="s">
        <v>389</v>
      </c>
      <c r="AJ187" s="29">
        <f>99898.9+20257.44+82739.46+65227.91</f>
        <v>268123.70999999996</v>
      </c>
      <c r="AK187" s="29">
        <f>3863.19+15778.83+29070.82</f>
        <v>48712.84</v>
      </c>
    </row>
    <row r="188" spans="1:37" ht="141.75" x14ac:dyDescent="0.25">
      <c r="A188" s="2">
        <v>182</v>
      </c>
      <c r="B188" s="68">
        <v>112405</v>
      </c>
      <c r="C188" s="127">
        <v>171</v>
      </c>
      <c r="D188" s="2" t="s">
        <v>172</v>
      </c>
      <c r="E188" s="13" t="s">
        <v>165</v>
      </c>
      <c r="F188" s="143" t="s">
        <v>357</v>
      </c>
      <c r="G188" s="20" t="s">
        <v>409</v>
      </c>
      <c r="H188" s="20" t="s">
        <v>410</v>
      </c>
      <c r="I188" s="85" t="s">
        <v>411</v>
      </c>
      <c r="J188" s="11" t="s">
        <v>433</v>
      </c>
      <c r="K188" s="105">
        <v>43186</v>
      </c>
      <c r="L188" s="8">
        <v>43673</v>
      </c>
      <c r="M188" s="4">
        <f t="shared" si="204"/>
        <v>82.304185365731513</v>
      </c>
      <c r="N188" s="2" t="s">
        <v>359</v>
      </c>
      <c r="O188" s="2" t="s">
        <v>399</v>
      </c>
      <c r="P188" s="2" t="s">
        <v>399</v>
      </c>
      <c r="Q188" s="23" t="s">
        <v>361</v>
      </c>
      <c r="R188" s="13" t="s">
        <v>36</v>
      </c>
      <c r="S188" s="25">
        <f t="shared" si="206"/>
        <v>723131.98</v>
      </c>
      <c r="T188" s="25">
        <v>583142.93999999994</v>
      </c>
      <c r="U188" s="25">
        <v>139989.04</v>
      </c>
      <c r="V188" s="25">
        <f t="shared" si="205"/>
        <v>137904.84</v>
      </c>
      <c r="W188" s="25">
        <v>102907.58</v>
      </c>
      <c r="X188" s="25">
        <v>34997.26</v>
      </c>
      <c r="Y188" s="25">
        <f t="shared" si="207"/>
        <v>0</v>
      </c>
      <c r="Z188" s="25"/>
      <c r="AA188" s="25"/>
      <c r="AB188" s="25">
        <f t="shared" si="208"/>
        <v>17572.18</v>
      </c>
      <c r="AC188" s="25">
        <v>14001.03</v>
      </c>
      <c r="AD188" s="25">
        <v>3571.15</v>
      </c>
      <c r="AE188" s="25">
        <f t="shared" si="209"/>
        <v>878609</v>
      </c>
      <c r="AF188" s="25"/>
      <c r="AG188" s="25">
        <f t="shared" si="210"/>
        <v>878609</v>
      </c>
      <c r="AH188" s="28" t="s">
        <v>628</v>
      </c>
      <c r="AI188" s="73"/>
      <c r="AJ188" s="29">
        <f>208329.69+72239</f>
        <v>280568.69</v>
      </c>
      <c r="AK188" s="29">
        <v>36750.339999999997</v>
      </c>
    </row>
    <row r="189" spans="1:37" ht="141.75" x14ac:dyDescent="0.25">
      <c r="A189" s="5">
        <v>183</v>
      </c>
      <c r="B189" s="68">
        <v>109810</v>
      </c>
      <c r="C189" s="127">
        <v>257</v>
      </c>
      <c r="D189" s="2" t="s">
        <v>175</v>
      </c>
      <c r="E189" s="13" t="s">
        <v>165</v>
      </c>
      <c r="F189" s="143" t="s">
        <v>357</v>
      </c>
      <c r="G189" s="20" t="s">
        <v>412</v>
      </c>
      <c r="H189" s="20" t="s">
        <v>413</v>
      </c>
      <c r="I189" s="13" t="s">
        <v>187</v>
      </c>
      <c r="J189" s="11" t="s">
        <v>420</v>
      </c>
      <c r="K189" s="105">
        <v>43192</v>
      </c>
      <c r="L189" s="8">
        <v>43679</v>
      </c>
      <c r="M189" s="4">
        <f t="shared" si="204"/>
        <v>82.304188283311021</v>
      </c>
      <c r="N189" s="2" t="s">
        <v>359</v>
      </c>
      <c r="O189" s="2" t="s">
        <v>399</v>
      </c>
      <c r="P189" s="2" t="s">
        <v>399</v>
      </c>
      <c r="Q189" s="23" t="s">
        <v>361</v>
      </c>
      <c r="R189" s="13" t="s">
        <v>36</v>
      </c>
      <c r="S189" s="25">
        <f t="shared" si="206"/>
        <v>821139.01</v>
      </c>
      <c r="T189" s="26">
        <v>662177.06999999995</v>
      </c>
      <c r="U189" s="26">
        <v>158961.94</v>
      </c>
      <c r="V189" s="25">
        <f t="shared" si="205"/>
        <v>156595.26</v>
      </c>
      <c r="W189" s="26">
        <v>116854.78</v>
      </c>
      <c r="X189" s="26">
        <v>39740.480000000003</v>
      </c>
      <c r="Y189" s="25">
        <f t="shared" si="207"/>
        <v>0</v>
      </c>
      <c r="Z189" s="25"/>
      <c r="AA189" s="25"/>
      <c r="AB189" s="25">
        <f t="shared" si="208"/>
        <v>19953.73</v>
      </c>
      <c r="AC189" s="25">
        <v>15898.58</v>
      </c>
      <c r="AD189" s="25">
        <v>4055.15</v>
      </c>
      <c r="AE189" s="25">
        <f t="shared" si="209"/>
        <v>997688</v>
      </c>
      <c r="AF189" s="25"/>
      <c r="AG189" s="25">
        <f t="shared" si="210"/>
        <v>997688</v>
      </c>
      <c r="AH189" s="28" t="s">
        <v>628</v>
      </c>
      <c r="AI189" s="73"/>
      <c r="AJ189" s="29">
        <f>311274.3+94352.8</f>
        <v>405627.1</v>
      </c>
      <c r="AK189" s="29">
        <f>40335.29+17993.54</f>
        <v>58328.83</v>
      </c>
    </row>
    <row r="190" spans="1:37" ht="141.75" x14ac:dyDescent="0.25">
      <c r="A190" s="5">
        <v>184</v>
      </c>
      <c r="B190" s="68">
        <v>112956</v>
      </c>
      <c r="C190" s="127">
        <v>273</v>
      </c>
      <c r="D190" s="2" t="s">
        <v>174</v>
      </c>
      <c r="E190" s="13" t="s">
        <v>165</v>
      </c>
      <c r="F190" s="143" t="s">
        <v>357</v>
      </c>
      <c r="G190" s="20" t="s">
        <v>414</v>
      </c>
      <c r="H190" s="223" t="s">
        <v>415</v>
      </c>
      <c r="I190" s="85" t="s">
        <v>416</v>
      </c>
      <c r="J190" s="11" t="s">
        <v>565</v>
      </c>
      <c r="K190" s="105">
        <v>43192</v>
      </c>
      <c r="L190" s="8">
        <v>43679</v>
      </c>
      <c r="M190" s="4">
        <f t="shared" si="204"/>
        <v>82.3041866136534</v>
      </c>
      <c r="N190" s="2" t="s">
        <v>359</v>
      </c>
      <c r="O190" s="2" t="s">
        <v>399</v>
      </c>
      <c r="P190" s="2" t="s">
        <v>399</v>
      </c>
      <c r="Q190" s="23" t="s">
        <v>361</v>
      </c>
      <c r="R190" s="13" t="s">
        <v>36</v>
      </c>
      <c r="S190" s="25">
        <f t="shared" si="206"/>
        <v>710350.48</v>
      </c>
      <c r="T190" s="25">
        <v>572835.77</v>
      </c>
      <c r="U190" s="25">
        <v>137514.71</v>
      </c>
      <c r="V190" s="25">
        <f t="shared" si="205"/>
        <v>135467.34</v>
      </c>
      <c r="W190" s="25">
        <v>101088.67</v>
      </c>
      <c r="X190" s="25">
        <v>34378.67</v>
      </c>
      <c r="Y190" s="25">
        <f t="shared" si="207"/>
        <v>0</v>
      </c>
      <c r="Z190" s="25"/>
      <c r="AA190" s="25"/>
      <c r="AB190" s="25">
        <f t="shared" si="208"/>
        <v>17261.579999999998</v>
      </c>
      <c r="AC190" s="25">
        <v>13753.55</v>
      </c>
      <c r="AD190" s="25">
        <v>3508.03</v>
      </c>
      <c r="AE190" s="25">
        <f t="shared" si="209"/>
        <v>863079.39999999991</v>
      </c>
      <c r="AF190" s="25"/>
      <c r="AG190" s="25">
        <f t="shared" si="210"/>
        <v>863079.39999999991</v>
      </c>
      <c r="AH190" s="28" t="s">
        <v>628</v>
      </c>
      <c r="AI190" s="73" t="s">
        <v>187</v>
      </c>
      <c r="AJ190" s="29">
        <f>184670.36-1719.64</f>
        <v>182950.71999999997</v>
      </c>
      <c r="AK190" s="29">
        <f>18758.18+11080.69</f>
        <v>29838.870000000003</v>
      </c>
    </row>
    <row r="191" spans="1:37" ht="173.25" x14ac:dyDescent="0.25">
      <c r="A191" s="2">
        <v>185</v>
      </c>
      <c r="B191" s="68">
        <v>112066</v>
      </c>
      <c r="C191" s="127">
        <v>262</v>
      </c>
      <c r="D191" s="2" t="s">
        <v>174</v>
      </c>
      <c r="E191" s="13" t="s">
        <v>165</v>
      </c>
      <c r="F191" s="143" t="s">
        <v>357</v>
      </c>
      <c r="G191" s="162" t="s">
        <v>417</v>
      </c>
      <c r="H191" s="20" t="s">
        <v>418</v>
      </c>
      <c r="I191" s="224" t="s">
        <v>419</v>
      </c>
      <c r="J191" s="11" t="s">
        <v>566</v>
      </c>
      <c r="K191" s="105">
        <v>43193</v>
      </c>
      <c r="L191" s="8">
        <v>43680</v>
      </c>
      <c r="M191" s="4">
        <f t="shared" si="204"/>
        <v>82.304184459884823</v>
      </c>
      <c r="N191" s="2" t="s">
        <v>359</v>
      </c>
      <c r="O191" s="2" t="s">
        <v>399</v>
      </c>
      <c r="P191" s="2" t="s">
        <v>399</v>
      </c>
      <c r="Q191" s="23" t="s">
        <v>361</v>
      </c>
      <c r="R191" s="13" t="s">
        <v>36</v>
      </c>
      <c r="S191" s="25">
        <f t="shared" si="206"/>
        <v>822673.27</v>
      </c>
      <c r="T191" s="25">
        <v>663414.31999999995</v>
      </c>
      <c r="U191" s="25">
        <v>159258.95000000001</v>
      </c>
      <c r="V191" s="25">
        <f t="shared" si="205"/>
        <v>156887.87</v>
      </c>
      <c r="W191" s="25">
        <v>117073.13</v>
      </c>
      <c r="X191" s="25">
        <v>39814.74</v>
      </c>
      <c r="Y191" s="25">
        <f t="shared" si="207"/>
        <v>0</v>
      </c>
      <c r="Z191" s="25"/>
      <c r="AA191" s="25"/>
      <c r="AB191" s="25">
        <f t="shared" si="208"/>
        <v>19991.04</v>
      </c>
      <c r="AC191" s="25">
        <v>15928.31</v>
      </c>
      <c r="AD191" s="25">
        <v>4062.73</v>
      </c>
      <c r="AE191" s="25">
        <f t="shared" si="209"/>
        <v>999552.18</v>
      </c>
      <c r="AF191" s="25"/>
      <c r="AG191" s="25">
        <f t="shared" si="210"/>
        <v>999552.18</v>
      </c>
      <c r="AH191" s="28" t="s">
        <v>628</v>
      </c>
      <c r="AI191" s="73" t="s">
        <v>187</v>
      </c>
      <c r="AJ191" s="29">
        <f>148819.34+46038</f>
        <v>194857.34</v>
      </c>
      <c r="AK191" s="29">
        <v>28380.59</v>
      </c>
    </row>
    <row r="192" spans="1:37" ht="236.25" x14ac:dyDescent="0.25">
      <c r="A192" s="5">
        <v>186</v>
      </c>
      <c r="B192" s="68">
        <v>121460</v>
      </c>
      <c r="C192" s="127">
        <v>59</v>
      </c>
      <c r="D192" s="2" t="s">
        <v>177</v>
      </c>
      <c r="E192" s="13" t="s">
        <v>165</v>
      </c>
      <c r="F192" s="143" t="s">
        <v>128</v>
      </c>
      <c r="G192" s="21" t="s">
        <v>437</v>
      </c>
      <c r="H192" s="20" t="s">
        <v>439</v>
      </c>
      <c r="I192" s="13" t="s">
        <v>385</v>
      </c>
      <c r="J192" s="11" t="s">
        <v>438</v>
      </c>
      <c r="K192" s="105">
        <v>43207</v>
      </c>
      <c r="L192" s="8">
        <v>44121</v>
      </c>
      <c r="M192" s="4">
        <f t="shared" si="204"/>
        <v>83.983862848746611</v>
      </c>
      <c r="N192" s="2" t="s">
        <v>359</v>
      </c>
      <c r="O192" s="2" t="s">
        <v>399</v>
      </c>
      <c r="P192" s="2" t="s">
        <v>399</v>
      </c>
      <c r="Q192" s="23" t="s">
        <v>157</v>
      </c>
      <c r="R192" s="2" t="s">
        <v>36</v>
      </c>
      <c r="S192" s="25">
        <f t="shared" si="206"/>
        <v>6975407.25</v>
      </c>
      <c r="T192" s="25">
        <v>5625058.21</v>
      </c>
      <c r="U192" s="25">
        <v>1350349.04</v>
      </c>
      <c r="V192" s="25">
        <f t="shared" si="205"/>
        <v>0</v>
      </c>
      <c r="W192" s="25">
        <v>0</v>
      </c>
      <c r="X192" s="25">
        <v>0</v>
      </c>
      <c r="Y192" s="25">
        <f t="shared" si="207"/>
        <v>1330244.5899999999</v>
      </c>
      <c r="Z192" s="26">
        <v>992657.33</v>
      </c>
      <c r="AA192" s="25">
        <v>337587.26</v>
      </c>
      <c r="AB192" s="25">
        <f t="shared" si="208"/>
        <v>0</v>
      </c>
      <c r="AC192" s="25">
        <v>0</v>
      </c>
      <c r="AD192" s="25">
        <v>0</v>
      </c>
      <c r="AE192" s="25">
        <f t="shared" si="209"/>
        <v>8305651.8399999999</v>
      </c>
      <c r="AF192" s="25">
        <v>0</v>
      </c>
      <c r="AG192" s="25">
        <f t="shared" si="210"/>
        <v>8305651.8399999999</v>
      </c>
      <c r="AH192" s="28" t="s">
        <v>628</v>
      </c>
      <c r="AI192" s="73" t="s">
        <v>187</v>
      </c>
      <c r="AJ192" s="29">
        <f>59335.44+64701.17</f>
        <v>124036.61</v>
      </c>
      <c r="AK192" s="29">
        <v>0</v>
      </c>
    </row>
    <row r="193" spans="1:37" ht="173.25" x14ac:dyDescent="0.25">
      <c r="A193" s="5">
        <v>187</v>
      </c>
      <c r="B193" s="68">
        <v>109749</v>
      </c>
      <c r="C193" s="127">
        <v>253</v>
      </c>
      <c r="D193" s="2" t="s">
        <v>175</v>
      </c>
      <c r="E193" s="13" t="s">
        <v>165</v>
      </c>
      <c r="F193" s="143" t="s">
        <v>357</v>
      </c>
      <c r="G193" s="21" t="s">
        <v>425</v>
      </c>
      <c r="H193" s="22" t="s">
        <v>426</v>
      </c>
      <c r="I193" s="13" t="s">
        <v>187</v>
      </c>
      <c r="J193" s="11" t="s">
        <v>567</v>
      </c>
      <c r="K193" s="105">
        <v>43208</v>
      </c>
      <c r="L193" s="8">
        <v>43695</v>
      </c>
      <c r="M193" s="4">
        <f t="shared" si="204"/>
        <v>82.304185790916577</v>
      </c>
      <c r="N193" s="2" t="s">
        <v>359</v>
      </c>
      <c r="O193" s="2" t="s">
        <v>447</v>
      </c>
      <c r="P193" s="2" t="s">
        <v>447</v>
      </c>
      <c r="Q193" s="23" t="s">
        <v>361</v>
      </c>
      <c r="R193" s="13" t="s">
        <v>36</v>
      </c>
      <c r="S193" s="25">
        <f t="shared" si="206"/>
        <v>808649.72</v>
      </c>
      <c r="T193" s="26">
        <v>652105.54</v>
      </c>
      <c r="U193" s="26">
        <v>156544.18</v>
      </c>
      <c r="V193" s="25">
        <f t="shared" si="205"/>
        <v>154213.49</v>
      </c>
      <c r="W193" s="26">
        <v>115077.45</v>
      </c>
      <c r="X193" s="26">
        <v>39136.04</v>
      </c>
      <c r="Y193" s="25">
        <f t="shared" si="207"/>
        <v>0</v>
      </c>
      <c r="Z193" s="25">
        <v>0</v>
      </c>
      <c r="AA193" s="25">
        <v>0</v>
      </c>
      <c r="AB193" s="25">
        <f t="shared" si="208"/>
        <v>19650.27</v>
      </c>
      <c r="AC193" s="25">
        <v>15656.8</v>
      </c>
      <c r="AD193" s="25">
        <v>3993.47</v>
      </c>
      <c r="AE193" s="25">
        <f t="shared" si="209"/>
        <v>982513.48</v>
      </c>
      <c r="AF193" s="25"/>
      <c r="AG193" s="25">
        <f t="shared" si="210"/>
        <v>982513.48</v>
      </c>
      <c r="AH193" s="28" t="s">
        <v>628</v>
      </c>
      <c r="AI193" s="73"/>
      <c r="AJ193" s="29">
        <f>320855.76+13409.42</f>
        <v>334265.18</v>
      </c>
      <c r="AK193" s="29">
        <v>63706.03</v>
      </c>
    </row>
    <row r="194" spans="1:37" ht="220.5" x14ac:dyDescent="0.25">
      <c r="A194" s="2">
        <v>188</v>
      </c>
      <c r="B194" s="68">
        <v>109967</v>
      </c>
      <c r="C194" s="127">
        <v>177</v>
      </c>
      <c r="D194" s="2" t="s">
        <v>172</v>
      </c>
      <c r="E194" s="13" t="s">
        <v>165</v>
      </c>
      <c r="F194" s="143" t="s">
        <v>357</v>
      </c>
      <c r="G194" s="21" t="s">
        <v>431</v>
      </c>
      <c r="H194" s="20" t="s">
        <v>432</v>
      </c>
      <c r="I194" s="13" t="s">
        <v>187</v>
      </c>
      <c r="J194" s="11" t="s">
        <v>568</v>
      </c>
      <c r="K194" s="105">
        <v>43208</v>
      </c>
      <c r="L194" s="8">
        <v>43695</v>
      </c>
      <c r="M194" s="4">
        <f t="shared" si="204"/>
        <v>82.304185620299052</v>
      </c>
      <c r="N194" s="2" t="s">
        <v>359</v>
      </c>
      <c r="O194" s="2" t="s">
        <v>399</v>
      </c>
      <c r="P194" s="2" t="s">
        <v>399</v>
      </c>
      <c r="Q194" s="23" t="s">
        <v>361</v>
      </c>
      <c r="R194" s="13" t="s">
        <v>36</v>
      </c>
      <c r="S194" s="25">
        <f t="shared" si="206"/>
        <v>804452.46</v>
      </c>
      <c r="T194" s="25">
        <v>648720.81999999995</v>
      </c>
      <c r="U194" s="25">
        <v>155731.64000000001</v>
      </c>
      <c r="V194" s="25">
        <f t="shared" si="205"/>
        <v>153413.04999999999</v>
      </c>
      <c r="W194" s="25">
        <v>114480.14</v>
      </c>
      <c r="X194" s="25">
        <v>38932.910000000003</v>
      </c>
      <c r="Y194" s="25">
        <f t="shared" si="207"/>
        <v>0</v>
      </c>
      <c r="Z194" s="225"/>
      <c r="AA194" s="225"/>
      <c r="AB194" s="25">
        <f t="shared" si="208"/>
        <v>19548.28</v>
      </c>
      <c r="AC194" s="25">
        <v>15575.53</v>
      </c>
      <c r="AD194" s="25">
        <v>3972.75</v>
      </c>
      <c r="AE194" s="25">
        <f t="shared" si="209"/>
        <v>977413.79</v>
      </c>
      <c r="AF194" s="25"/>
      <c r="AG194" s="25">
        <f t="shared" si="210"/>
        <v>977413.79</v>
      </c>
      <c r="AH194" s="28" t="s">
        <v>628</v>
      </c>
      <c r="AI194" s="73"/>
      <c r="AJ194" s="29">
        <f>312590.47-8868.28</f>
        <v>303722.18999999994</v>
      </c>
      <c r="AK194" s="29">
        <f>40972.78+16948.54</f>
        <v>57921.32</v>
      </c>
    </row>
    <row r="195" spans="1:37" ht="173.25" x14ac:dyDescent="0.25">
      <c r="A195" s="5">
        <v>189</v>
      </c>
      <c r="B195" s="68">
        <v>112811</v>
      </c>
      <c r="C195" s="13">
        <v>196</v>
      </c>
      <c r="D195" s="2" t="s">
        <v>172</v>
      </c>
      <c r="E195" s="13" t="s">
        <v>165</v>
      </c>
      <c r="F195" s="143" t="s">
        <v>357</v>
      </c>
      <c r="G195" s="21" t="s">
        <v>434</v>
      </c>
      <c r="H195" s="20" t="s">
        <v>435</v>
      </c>
      <c r="I195" s="13" t="s">
        <v>187</v>
      </c>
      <c r="J195" s="11" t="s">
        <v>436</v>
      </c>
      <c r="K195" s="105">
        <v>43208</v>
      </c>
      <c r="L195" s="8">
        <v>43573</v>
      </c>
      <c r="M195" s="4">
        <f t="shared" si="204"/>
        <v>82.304184666338784</v>
      </c>
      <c r="N195" s="2" t="s">
        <v>359</v>
      </c>
      <c r="O195" s="2" t="s">
        <v>399</v>
      </c>
      <c r="P195" s="2" t="s">
        <v>399</v>
      </c>
      <c r="Q195" s="23" t="s">
        <v>361</v>
      </c>
      <c r="R195" s="2" t="s">
        <v>36</v>
      </c>
      <c r="S195" s="25">
        <f t="shared" si="206"/>
        <v>760931.29</v>
      </c>
      <c r="T195" s="25">
        <v>613624.79</v>
      </c>
      <c r="U195" s="25">
        <v>147306.5</v>
      </c>
      <c r="V195" s="25">
        <f t="shared" si="205"/>
        <v>145113.35999999999</v>
      </c>
      <c r="W195" s="25">
        <v>108286.73</v>
      </c>
      <c r="X195" s="25">
        <v>36826.629999999997</v>
      </c>
      <c r="Y195" s="25">
        <f t="shared" si="207"/>
        <v>0</v>
      </c>
      <c r="Z195" s="25">
        <v>0</v>
      </c>
      <c r="AA195" s="25">
        <v>0</v>
      </c>
      <c r="AB195" s="25">
        <f t="shared" si="208"/>
        <v>18490.71</v>
      </c>
      <c r="AC195" s="25">
        <v>14732.89</v>
      </c>
      <c r="AD195" s="25">
        <v>3757.82</v>
      </c>
      <c r="AE195" s="25">
        <f t="shared" si="209"/>
        <v>924535.36</v>
      </c>
      <c r="AF195" s="25"/>
      <c r="AG195" s="25">
        <f t="shared" si="210"/>
        <v>924535.36</v>
      </c>
      <c r="AH195" s="28" t="s">
        <v>628</v>
      </c>
      <c r="AI195" s="73"/>
      <c r="AJ195" s="29">
        <f>91800+75057.16+74073.77</f>
        <v>240930.93</v>
      </c>
      <c r="AK195" s="29">
        <f>14189.24+14126.23</f>
        <v>28315.47</v>
      </c>
    </row>
    <row r="196" spans="1:37" ht="409.5" x14ac:dyDescent="0.25">
      <c r="A196" s="5">
        <v>190</v>
      </c>
      <c r="B196" s="68">
        <v>112080</v>
      </c>
      <c r="C196" s="127">
        <v>354</v>
      </c>
      <c r="D196" s="2" t="s">
        <v>177</v>
      </c>
      <c r="E196" s="13" t="s">
        <v>165</v>
      </c>
      <c r="F196" s="143" t="s">
        <v>357</v>
      </c>
      <c r="G196" s="21" t="s">
        <v>446</v>
      </c>
      <c r="H196" s="21" t="s">
        <v>445</v>
      </c>
      <c r="I196" s="13" t="s">
        <v>187</v>
      </c>
      <c r="J196" s="11" t="s">
        <v>569</v>
      </c>
      <c r="K196" s="105">
        <v>43214</v>
      </c>
      <c r="L196" s="8">
        <v>43701</v>
      </c>
      <c r="M196" s="4">
        <f t="shared" ref="M196:M227" si="211">S196/AE196*100</f>
        <v>82.304185109241828</v>
      </c>
      <c r="N196" s="2" t="s">
        <v>359</v>
      </c>
      <c r="O196" s="2" t="s">
        <v>399</v>
      </c>
      <c r="P196" s="2" t="s">
        <v>399</v>
      </c>
      <c r="Q196" s="23" t="s">
        <v>361</v>
      </c>
      <c r="R196" s="13" t="s">
        <v>36</v>
      </c>
      <c r="S196" s="25">
        <f t="shared" si="206"/>
        <v>570578.29</v>
      </c>
      <c r="T196" s="25">
        <v>460121.68</v>
      </c>
      <c r="U196" s="25">
        <v>110456.61</v>
      </c>
      <c r="V196" s="25">
        <f t="shared" ref="V196:V227" si="212">W196+X196</f>
        <v>108812.1</v>
      </c>
      <c r="W196" s="25">
        <v>81197.94</v>
      </c>
      <c r="X196" s="25">
        <v>27614.16</v>
      </c>
      <c r="Y196" s="25">
        <f t="shared" si="207"/>
        <v>0</v>
      </c>
      <c r="Z196" s="25">
        <v>0</v>
      </c>
      <c r="AA196" s="25">
        <v>0</v>
      </c>
      <c r="AB196" s="25">
        <f t="shared" ref="AB196:AB209" si="213">AC196+AD196</f>
        <v>13865.11</v>
      </c>
      <c r="AC196" s="25">
        <v>11047.34</v>
      </c>
      <c r="AD196" s="25">
        <v>2817.77</v>
      </c>
      <c r="AE196" s="25">
        <f t="shared" si="209"/>
        <v>693255.5</v>
      </c>
      <c r="AF196" s="25">
        <v>0</v>
      </c>
      <c r="AG196" s="25">
        <f t="shared" si="210"/>
        <v>693255.5</v>
      </c>
      <c r="AH196" s="28" t="s">
        <v>628</v>
      </c>
      <c r="AI196" s="73" t="s">
        <v>187</v>
      </c>
      <c r="AJ196" s="29">
        <f>105536.1+45768.53</f>
        <v>151304.63</v>
      </c>
      <c r="AK196" s="29">
        <f>6905.53+8728.29</f>
        <v>15633.82</v>
      </c>
    </row>
    <row r="197" spans="1:37" ht="267.75" x14ac:dyDescent="0.25">
      <c r="A197" s="2">
        <v>191</v>
      </c>
      <c r="B197" s="68">
        <v>111113</v>
      </c>
      <c r="C197" s="127">
        <v>252</v>
      </c>
      <c r="D197" s="2" t="s">
        <v>175</v>
      </c>
      <c r="E197" s="13" t="s">
        <v>165</v>
      </c>
      <c r="F197" s="143" t="s">
        <v>357</v>
      </c>
      <c r="G197" s="21" t="s">
        <v>448</v>
      </c>
      <c r="H197" s="21" t="s">
        <v>451</v>
      </c>
      <c r="I197" s="13" t="s">
        <v>477</v>
      </c>
      <c r="J197" s="11" t="s">
        <v>450</v>
      </c>
      <c r="K197" s="105">
        <v>43214</v>
      </c>
      <c r="L197" s="8">
        <v>43579</v>
      </c>
      <c r="M197" s="4">
        <f t="shared" si="211"/>
        <v>82.304185972255567</v>
      </c>
      <c r="N197" s="2" t="s">
        <v>359</v>
      </c>
      <c r="O197" s="2" t="s">
        <v>395</v>
      </c>
      <c r="P197" s="2" t="s">
        <v>449</v>
      </c>
      <c r="Q197" s="23" t="s">
        <v>361</v>
      </c>
      <c r="R197" s="13" t="s">
        <v>36</v>
      </c>
      <c r="S197" s="25">
        <f t="shared" ref="S197:S227" si="214">T197+U197</f>
        <v>793396.18</v>
      </c>
      <c r="T197" s="25">
        <v>639804.9</v>
      </c>
      <c r="U197" s="25">
        <v>153591.28</v>
      </c>
      <c r="V197" s="25">
        <f t="shared" si="212"/>
        <v>151304.57</v>
      </c>
      <c r="W197" s="25">
        <v>112906.75</v>
      </c>
      <c r="X197" s="25">
        <v>38397.82</v>
      </c>
      <c r="Y197" s="25">
        <f t="shared" ref="Y197:Y227" si="215">Z197+AA197</f>
        <v>0</v>
      </c>
      <c r="Z197" s="25">
        <v>0</v>
      </c>
      <c r="AA197" s="25">
        <v>0</v>
      </c>
      <c r="AB197" s="25">
        <f t="shared" si="213"/>
        <v>19279.599999999999</v>
      </c>
      <c r="AC197" s="25">
        <v>15361.46</v>
      </c>
      <c r="AD197" s="25">
        <v>3918.14</v>
      </c>
      <c r="AE197" s="25">
        <f t="shared" si="209"/>
        <v>963980.35</v>
      </c>
      <c r="AF197" s="25">
        <v>0</v>
      </c>
      <c r="AG197" s="25">
        <f t="shared" si="210"/>
        <v>963980.35</v>
      </c>
      <c r="AH197" s="28" t="s">
        <v>628</v>
      </c>
      <c r="AI197" s="73" t="s">
        <v>187</v>
      </c>
      <c r="AJ197" s="29">
        <v>360374.76</v>
      </c>
      <c r="AK197" s="29">
        <f>36349.9+31943.22</f>
        <v>68293.119999999995</v>
      </c>
    </row>
    <row r="198" spans="1:37" ht="330.75" x14ac:dyDescent="0.25">
      <c r="A198" s="5">
        <v>192</v>
      </c>
      <c r="B198" s="68">
        <v>109880</v>
      </c>
      <c r="C198" s="127">
        <v>261</v>
      </c>
      <c r="D198" s="2" t="s">
        <v>174</v>
      </c>
      <c r="E198" s="13" t="s">
        <v>165</v>
      </c>
      <c r="F198" s="143" t="s">
        <v>357</v>
      </c>
      <c r="G198" s="21" t="s">
        <v>458</v>
      </c>
      <c r="H198" s="19" t="s">
        <v>456</v>
      </c>
      <c r="I198" s="141" t="s">
        <v>457</v>
      </c>
      <c r="J198" s="11" t="s">
        <v>570</v>
      </c>
      <c r="K198" s="105">
        <v>43214</v>
      </c>
      <c r="L198" s="8">
        <v>43640</v>
      </c>
      <c r="M198" s="4">
        <f t="shared" si="211"/>
        <v>82.304184374786118</v>
      </c>
      <c r="N198" s="2" t="s">
        <v>359</v>
      </c>
      <c r="O198" s="2" t="s">
        <v>297</v>
      </c>
      <c r="P198" s="2" t="s">
        <v>459</v>
      </c>
      <c r="Q198" s="23" t="s">
        <v>361</v>
      </c>
      <c r="R198" s="13" t="s">
        <v>36</v>
      </c>
      <c r="S198" s="25">
        <f t="shared" si="214"/>
        <v>782828.76</v>
      </c>
      <c r="T198" s="25">
        <v>631283.18999999994</v>
      </c>
      <c r="U198" s="25">
        <v>151545.57</v>
      </c>
      <c r="V198" s="25">
        <f t="shared" si="212"/>
        <v>149289.32</v>
      </c>
      <c r="W198" s="25">
        <v>111402.93</v>
      </c>
      <c r="X198" s="25">
        <v>37886.39</v>
      </c>
      <c r="Y198" s="25">
        <f t="shared" si="215"/>
        <v>0</v>
      </c>
      <c r="Z198" s="25"/>
      <c r="AA198" s="25"/>
      <c r="AB198" s="25">
        <f t="shared" si="213"/>
        <v>19022.82</v>
      </c>
      <c r="AC198" s="25">
        <v>15156.86</v>
      </c>
      <c r="AD198" s="25">
        <v>3865.96</v>
      </c>
      <c r="AE198" s="25">
        <f t="shared" si="209"/>
        <v>951140.9</v>
      </c>
      <c r="AF198" s="25"/>
      <c r="AG198" s="25">
        <f t="shared" si="210"/>
        <v>951140.9</v>
      </c>
      <c r="AH198" s="28" t="s">
        <v>628</v>
      </c>
      <c r="AI198" s="73" t="s">
        <v>460</v>
      </c>
      <c r="AJ198" s="29">
        <v>158718.42000000001</v>
      </c>
      <c r="AK198" s="29">
        <v>13036.61</v>
      </c>
    </row>
    <row r="199" spans="1:37" ht="220.5" x14ac:dyDescent="0.25">
      <c r="A199" s="5">
        <v>193</v>
      </c>
      <c r="B199" s="68">
        <v>110309</v>
      </c>
      <c r="C199" s="127">
        <v>304</v>
      </c>
      <c r="D199" s="2" t="s">
        <v>170</v>
      </c>
      <c r="E199" s="13" t="s">
        <v>165</v>
      </c>
      <c r="F199" s="143" t="s">
        <v>357</v>
      </c>
      <c r="G199" s="6" t="s">
        <v>495</v>
      </c>
      <c r="H199" s="20" t="s">
        <v>496</v>
      </c>
      <c r="I199" s="13" t="s">
        <v>187</v>
      </c>
      <c r="J199" s="11" t="s">
        <v>497</v>
      </c>
      <c r="K199" s="105">
        <v>43217</v>
      </c>
      <c r="L199" s="8">
        <v>43704</v>
      </c>
      <c r="M199" s="4">
        <f t="shared" si="211"/>
        <v>82.304186243827388</v>
      </c>
      <c r="N199" s="2" t="s">
        <v>359</v>
      </c>
      <c r="O199" s="2" t="s">
        <v>463</v>
      </c>
      <c r="P199" s="2" t="s">
        <v>463</v>
      </c>
      <c r="Q199" s="23" t="s">
        <v>361</v>
      </c>
      <c r="R199" s="13" t="s">
        <v>36</v>
      </c>
      <c r="S199" s="25">
        <f t="shared" si="214"/>
        <v>822248.59</v>
      </c>
      <c r="T199" s="25">
        <v>663071.85</v>
      </c>
      <c r="U199" s="25">
        <v>159176.74</v>
      </c>
      <c r="V199" s="25">
        <f t="shared" si="212"/>
        <v>156806.85999999999</v>
      </c>
      <c r="W199" s="25">
        <v>117012.68</v>
      </c>
      <c r="X199" s="25">
        <v>39794.18</v>
      </c>
      <c r="Y199" s="25">
        <f t="shared" si="215"/>
        <v>0</v>
      </c>
      <c r="Z199" s="25">
        <v>0</v>
      </c>
      <c r="AA199" s="25">
        <v>0</v>
      </c>
      <c r="AB199" s="25">
        <f t="shared" si="213"/>
        <v>19980.72</v>
      </c>
      <c r="AC199" s="25">
        <v>15920.09</v>
      </c>
      <c r="AD199" s="25">
        <v>4060.63</v>
      </c>
      <c r="AE199" s="25">
        <f t="shared" si="209"/>
        <v>999036.16999999993</v>
      </c>
      <c r="AF199" s="25">
        <v>0</v>
      </c>
      <c r="AG199" s="25">
        <f t="shared" si="210"/>
        <v>999036.16999999993</v>
      </c>
      <c r="AH199" s="28" t="s">
        <v>628</v>
      </c>
      <c r="AI199" s="73" t="s">
        <v>187</v>
      </c>
      <c r="AJ199" s="29">
        <f>83798.27+102389.01</f>
        <v>186187.28</v>
      </c>
      <c r="AK199" s="29">
        <f>11201.73+6188.13</f>
        <v>17389.86</v>
      </c>
    </row>
    <row r="200" spans="1:37" ht="157.5" x14ac:dyDescent="0.25">
      <c r="A200" s="2">
        <v>194</v>
      </c>
      <c r="B200" s="68">
        <v>112122</v>
      </c>
      <c r="C200" s="127">
        <v>172</v>
      </c>
      <c r="D200" s="2" t="s">
        <v>172</v>
      </c>
      <c r="E200" s="13" t="s">
        <v>165</v>
      </c>
      <c r="F200" s="143" t="s">
        <v>357</v>
      </c>
      <c r="G200" s="226" t="s">
        <v>461</v>
      </c>
      <c r="H200" s="20" t="s">
        <v>462</v>
      </c>
      <c r="I200" s="13" t="s">
        <v>187</v>
      </c>
      <c r="J200" s="11" t="s">
        <v>571</v>
      </c>
      <c r="K200" s="105">
        <v>43217</v>
      </c>
      <c r="L200" s="8">
        <v>43643</v>
      </c>
      <c r="M200" s="4">
        <f t="shared" si="211"/>
        <v>82.304186567760425</v>
      </c>
      <c r="N200" s="2" t="s">
        <v>359</v>
      </c>
      <c r="O200" s="2" t="s">
        <v>297</v>
      </c>
      <c r="P200" s="2" t="s">
        <v>459</v>
      </c>
      <c r="Q200" s="23" t="s">
        <v>361</v>
      </c>
      <c r="R200" s="13" t="s">
        <v>36</v>
      </c>
      <c r="S200" s="25">
        <f t="shared" si="214"/>
        <v>773010.2699999999</v>
      </c>
      <c r="T200" s="25">
        <v>623365.43999999994</v>
      </c>
      <c r="U200" s="25">
        <v>149644.82999999999</v>
      </c>
      <c r="V200" s="25">
        <f t="shared" si="212"/>
        <v>147416.87</v>
      </c>
      <c r="W200" s="25">
        <v>110005.66</v>
      </c>
      <c r="X200" s="25">
        <v>37411.21</v>
      </c>
      <c r="Y200" s="25">
        <f t="shared" si="215"/>
        <v>0</v>
      </c>
      <c r="Z200" s="25">
        <v>0</v>
      </c>
      <c r="AA200" s="25">
        <v>0</v>
      </c>
      <c r="AB200" s="25">
        <f t="shared" si="213"/>
        <v>18784.22</v>
      </c>
      <c r="AC200" s="25">
        <v>14966.75</v>
      </c>
      <c r="AD200" s="25">
        <v>3817.47</v>
      </c>
      <c r="AE200" s="25">
        <f t="shared" si="209"/>
        <v>939211.35999999987</v>
      </c>
      <c r="AF200" s="25">
        <v>0</v>
      </c>
      <c r="AG200" s="25">
        <f t="shared" si="210"/>
        <v>939211.35999999987</v>
      </c>
      <c r="AH200" s="28" t="s">
        <v>628</v>
      </c>
      <c r="AI200" s="73" t="s">
        <v>1179</v>
      </c>
      <c r="AJ200" s="29">
        <f>203464.35+52738</f>
        <v>256202.35</v>
      </c>
      <c r="AK200" s="29">
        <f>20890.44+10057.4</f>
        <v>30947.839999999997</v>
      </c>
    </row>
    <row r="201" spans="1:37" ht="267.75" x14ac:dyDescent="0.25">
      <c r="A201" s="5">
        <v>195</v>
      </c>
      <c r="B201" s="68">
        <v>111683</v>
      </c>
      <c r="C201" s="127">
        <v>339</v>
      </c>
      <c r="D201" s="2" t="s">
        <v>178</v>
      </c>
      <c r="E201" s="13" t="s">
        <v>165</v>
      </c>
      <c r="F201" s="143" t="s">
        <v>357</v>
      </c>
      <c r="G201" s="6" t="s">
        <v>478</v>
      </c>
      <c r="H201" s="6" t="s">
        <v>479</v>
      </c>
      <c r="I201" s="13" t="s">
        <v>187</v>
      </c>
      <c r="J201" s="11" t="s">
        <v>572</v>
      </c>
      <c r="K201" s="105">
        <v>43227</v>
      </c>
      <c r="L201" s="8">
        <v>43715</v>
      </c>
      <c r="M201" s="4">
        <f t="shared" si="211"/>
        <v>82.304184760647772</v>
      </c>
      <c r="N201" s="2" t="s">
        <v>359</v>
      </c>
      <c r="O201" s="2" t="s">
        <v>347</v>
      </c>
      <c r="P201" s="2" t="s">
        <v>347</v>
      </c>
      <c r="Q201" s="23" t="s">
        <v>361</v>
      </c>
      <c r="R201" s="13" t="s">
        <v>36</v>
      </c>
      <c r="S201" s="25">
        <f t="shared" si="214"/>
        <v>791387.51</v>
      </c>
      <c r="T201" s="25">
        <v>638185.07999999996</v>
      </c>
      <c r="U201" s="227">
        <v>153202.43</v>
      </c>
      <c r="V201" s="25">
        <f t="shared" si="212"/>
        <v>150921.51</v>
      </c>
      <c r="W201" s="228">
        <v>112620.9</v>
      </c>
      <c r="X201" s="25">
        <v>38300.61</v>
      </c>
      <c r="Y201" s="25">
        <f t="shared" si="215"/>
        <v>0</v>
      </c>
      <c r="Z201" s="25">
        <v>0</v>
      </c>
      <c r="AA201" s="25">
        <v>0</v>
      </c>
      <c r="AB201" s="25">
        <f t="shared" si="213"/>
        <v>19230.8</v>
      </c>
      <c r="AC201" s="25">
        <v>15322.57</v>
      </c>
      <c r="AD201" s="25">
        <v>3908.23</v>
      </c>
      <c r="AE201" s="25">
        <f t="shared" si="209"/>
        <v>961539.82000000007</v>
      </c>
      <c r="AF201" s="25"/>
      <c r="AG201" s="25">
        <f t="shared" si="210"/>
        <v>961539.82000000007</v>
      </c>
      <c r="AH201" s="28" t="s">
        <v>628</v>
      </c>
      <c r="AI201" s="73" t="s">
        <v>187</v>
      </c>
      <c r="AJ201" s="29">
        <f>96153.98-3298.47</f>
        <v>92855.51</v>
      </c>
      <c r="AK201" s="29">
        <v>3298.47</v>
      </c>
    </row>
    <row r="202" spans="1:37" ht="393.75" x14ac:dyDescent="0.25">
      <c r="A202" s="5">
        <v>196</v>
      </c>
      <c r="B202" s="68">
        <v>112332</v>
      </c>
      <c r="C202" s="127">
        <v>351</v>
      </c>
      <c r="D202" s="2" t="s">
        <v>177</v>
      </c>
      <c r="E202" s="13" t="s">
        <v>165</v>
      </c>
      <c r="F202" s="143" t="s">
        <v>357</v>
      </c>
      <c r="G202" s="51" t="s">
        <v>480</v>
      </c>
      <c r="H202" s="229" t="s">
        <v>481</v>
      </c>
      <c r="I202" s="226" t="s">
        <v>482</v>
      </c>
      <c r="J202" s="11" t="s">
        <v>483</v>
      </c>
      <c r="K202" s="105">
        <v>43227</v>
      </c>
      <c r="L202" s="8">
        <v>43653</v>
      </c>
      <c r="M202" s="4">
        <f t="shared" si="211"/>
        <v>82.304185552831029</v>
      </c>
      <c r="N202" s="2" t="s">
        <v>359</v>
      </c>
      <c r="O202" s="2" t="s">
        <v>1046</v>
      </c>
      <c r="P202" s="2" t="s">
        <v>1047</v>
      </c>
      <c r="Q202" s="23" t="s">
        <v>361</v>
      </c>
      <c r="R202" s="13" t="s">
        <v>36</v>
      </c>
      <c r="S202" s="25">
        <f t="shared" si="214"/>
        <v>785144.49</v>
      </c>
      <c r="T202" s="25">
        <v>633150.63</v>
      </c>
      <c r="U202" s="25">
        <v>151993.85999999999</v>
      </c>
      <c r="V202" s="25">
        <f t="shared" si="212"/>
        <v>149730.93</v>
      </c>
      <c r="W202" s="25">
        <v>111732.46</v>
      </c>
      <c r="X202" s="25">
        <v>37998.47</v>
      </c>
      <c r="Y202" s="25">
        <f t="shared" si="215"/>
        <v>0</v>
      </c>
      <c r="Z202" s="25">
        <v>0</v>
      </c>
      <c r="AA202" s="25">
        <v>0</v>
      </c>
      <c r="AB202" s="25">
        <f t="shared" si="213"/>
        <v>19079.09</v>
      </c>
      <c r="AC202" s="25">
        <v>15201.7</v>
      </c>
      <c r="AD202" s="25">
        <v>3877.39</v>
      </c>
      <c r="AE202" s="25">
        <f t="shared" si="209"/>
        <v>953954.50999999989</v>
      </c>
      <c r="AF202" s="25">
        <v>0</v>
      </c>
      <c r="AG202" s="25">
        <f t="shared" si="210"/>
        <v>953954.50999999989</v>
      </c>
      <c r="AH202" s="28" t="s">
        <v>628</v>
      </c>
      <c r="AI202" s="73" t="s">
        <v>187</v>
      </c>
      <c r="AJ202" s="29">
        <v>103189.19</v>
      </c>
      <c r="AK202" s="29">
        <v>6891.88</v>
      </c>
    </row>
    <row r="203" spans="1:37" ht="204.75" x14ac:dyDescent="0.25">
      <c r="A203" s="2">
        <v>197</v>
      </c>
      <c r="B203" s="68">
        <v>115657</v>
      </c>
      <c r="C203" s="127">
        <v>390</v>
      </c>
      <c r="D203" s="2" t="s">
        <v>174</v>
      </c>
      <c r="E203" s="13" t="s">
        <v>165</v>
      </c>
      <c r="F203" s="128" t="s">
        <v>485</v>
      </c>
      <c r="G203" s="6" t="s">
        <v>484</v>
      </c>
      <c r="H203" s="6" t="s">
        <v>42</v>
      </c>
      <c r="I203" s="2" t="s">
        <v>486</v>
      </c>
      <c r="J203" s="11" t="s">
        <v>487</v>
      </c>
      <c r="K203" s="105">
        <v>43223</v>
      </c>
      <c r="L203" s="8">
        <v>44015</v>
      </c>
      <c r="M203" s="4">
        <f t="shared" si="211"/>
        <v>83.983862800906138</v>
      </c>
      <c r="N203" s="2" t="s">
        <v>359</v>
      </c>
      <c r="O203" s="2" t="s">
        <v>399</v>
      </c>
      <c r="P203" s="2" t="s">
        <v>399</v>
      </c>
      <c r="Q203" s="23" t="s">
        <v>157</v>
      </c>
      <c r="R203" s="13" t="s">
        <v>36</v>
      </c>
      <c r="S203" s="25">
        <f t="shared" si="214"/>
        <v>5309367.55</v>
      </c>
      <c r="T203" s="25">
        <v>4281542.3499999996</v>
      </c>
      <c r="U203" s="25">
        <v>1027825.2</v>
      </c>
      <c r="V203" s="25">
        <f t="shared" si="212"/>
        <v>0</v>
      </c>
      <c r="W203" s="25">
        <v>0</v>
      </c>
      <c r="X203" s="25">
        <v>0</v>
      </c>
      <c r="Y203" s="25">
        <f t="shared" si="215"/>
        <v>1012522.6000000001</v>
      </c>
      <c r="Z203" s="25">
        <v>755566.3</v>
      </c>
      <c r="AA203" s="25">
        <v>256956.3</v>
      </c>
      <c r="AB203" s="25">
        <f t="shared" si="213"/>
        <v>0</v>
      </c>
      <c r="AC203" s="25">
        <v>0</v>
      </c>
      <c r="AD203" s="25">
        <v>0</v>
      </c>
      <c r="AE203" s="25">
        <f t="shared" si="209"/>
        <v>6321890.1500000004</v>
      </c>
      <c r="AF203" s="25">
        <v>0</v>
      </c>
      <c r="AG203" s="25">
        <f t="shared" si="210"/>
        <v>6321890.1500000004</v>
      </c>
      <c r="AH203" s="28" t="s">
        <v>628</v>
      </c>
      <c r="AI203" s="73" t="s">
        <v>1093</v>
      </c>
      <c r="AJ203" s="29">
        <v>353113.65</v>
      </c>
      <c r="AK203" s="29">
        <v>0</v>
      </c>
    </row>
    <row r="204" spans="1:37" ht="173.25" x14ac:dyDescent="0.25">
      <c r="A204" s="5">
        <v>198</v>
      </c>
      <c r="B204" s="68">
        <v>121858</v>
      </c>
      <c r="C204" s="127">
        <v>50</v>
      </c>
      <c r="D204" s="2" t="s">
        <v>175</v>
      </c>
      <c r="E204" s="13" t="s">
        <v>165</v>
      </c>
      <c r="F204" s="143" t="s">
        <v>128</v>
      </c>
      <c r="G204" s="20" t="s">
        <v>488</v>
      </c>
      <c r="H204" s="20" t="s">
        <v>494</v>
      </c>
      <c r="I204" s="13" t="s">
        <v>385</v>
      </c>
      <c r="J204" s="11" t="s">
        <v>489</v>
      </c>
      <c r="K204" s="105">
        <v>43229</v>
      </c>
      <c r="L204" s="8">
        <v>44144</v>
      </c>
      <c r="M204" s="4">
        <f t="shared" si="211"/>
        <v>83.983862841119134</v>
      </c>
      <c r="N204" s="2" t="s">
        <v>359</v>
      </c>
      <c r="O204" s="2" t="s">
        <v>399</v>
      </c>
      <c r="P204" s="2" t="s">
        <v>399</v>
      </c>
      <c r="Q204" s="23" t="s">
        <v>157</v>
      </c>
      <c r="R204" s="2" t="s">
        <v>36</v>
      </c>
      <c r="S204" s="25">
        <f t="shared" si="214"/>
        <v>9905083.2300000004</v>
      </c>
      <c r="T204" s="25">
        <v>7987586.6500000004</v>
      </c>
      <c r="U204" s="25">
        <v>1917496.58</v>
      </c>
      <c r="V204" s="25">
        <f t="shared" si="212"/>
        <v>0</v>
      </c>
      <c r="W204" s="25">
        <v>0</v>
      </c>
      <c r="X204" s="25">
        <v>0</v>
      </c>
      <c r="Y204" s="25">
        <f t="shared" si="215"/>
        <v>1888948.2600000002</v>
      </c>
      <c r="Z204" s="26">
        <v>1409574.12</v>
      </c>
      <c r="AA204" s="25">
        <v>479374.14</v>
      </c>
      <c r="AB204" s="25">
        <f t="shared" si="213"/>
        <v>0</v>
      </c>
      <c r="AC204" s="25">
        <v>0</v>
      </c>
      <c r="AD204" s="25">
        <v>0</v>
      </c>
      <c r="AE204" s="25">
        <f t="shared" ref="AE204:AE206" si="216">S204+V204+Y204+AB204</f>
        <v>11794031.49</v>
      </c>
      <c r="AF204" s="25">
        <v>0</v>
      </c>
      <c r="AG204" s="25">
        <f t="shared" ref="AG204" si="217">AE204+AF204</f>
        <v>11794031.49</v>
      </c>
      <c r="AH204" s="28" t="s">
        <v>628</v>
      </c>
      <c r="AI204" s="73" t="s">
        <v>187</v>
      </c>
      <c r="AJ204" s="29">
        <f>46758.01+81807.84</f>
        <v>128565.85</v>
      </c>
      <c r="AK204" s="29">
        <v>0</v>
      </c>
    </row>
    <row r="205" spans="1:37" ht="378" x14ac:dyDescent="0.25">
      <c r="A205" s="5">
        <v>199</v>
      </c>
      <c r="B205" s="68">
        <v>116172</v>
      </c>
      <c r="C205" s="127">
        <v>391</v>
      </c>
      <c r="D205" s="2" t="s">
        <v>171</v>
      </c>
      <c r="E205" s="13" t="s">
        <v>165</v>
      </c>
      <c r="F205" s="128" t="s">
        <v>485</v>
      </c>
      <c r="G205" s="156" t="s">
        <v>500</v>
      </c>
      <c r="H205" s="20" t="s">
        <v>501</v>
      </c>
      <c r="I205" s="226" t="s">
        <v>502</v>
      </c>
      <c r="J205" s="15" t="s">
        <v>573</v>
      </c>
      <c r="K205" s="105">
        <v>43230</v>
      </c>
      <c r="L205" s="8">
        <v>44022</v>
      </c>
      <c r="M205" s="4">
        <f t="shared" si="211"/>
        <v>83.983862830156468</v>
      </c>
      <c r="N205" s="2" t="s">
        <v>359</v>
      </c>
      <c r="O205" s="2" t="s">
        <v>399</v>
      </c>
      <c r="P205" s="2" t="s">
        <v>399</v>
      </c>
      <c r="Q205" s="23" t="s">
        <v>157</v>
      </c>
      <c r="R205" s="2" t="s">
        <v>36</v>
      </c>
      <c r="S205" s="25">
        <f>T205+U205</f>
        <v>6564977.1999999993</v>
      </c>
      <c r="T205" s="25">
        <v>5294082.1399999997</v>
      </c>
      <c r="U205" s="25">
        <v>1270895.06</v>
      </c>
      <c r="V205" s="25">
        <f t="shared" si="212"/>
        <v>0</v>
      </c>
      <c r="W205" s="25">
        <v>0</v>
      </c>
      <c r="X205" s="25">
        <v>0</v>
      </c>
      <c r="Y205" s="25">
        <f t="shared" si="215"/>
        <v>1251973.5555</v>
      </c>
      <c r="Z205" s="25">
        <v>934249.78949999996</v>
      </c>
      <c r="AA205" s="25">
        <v>317723.766</v>
      </c>
      <c r="AB205" s="25">
        <f t="shared" si="213"/>
        <v>0</v>
      </c>
      <c r="AC205" s="25">
        <v>0</v>
      </c>
      <c r="AD205" s="25"/>
      <c r="AE205" s="25">
        <f t="shared" si="216"/>
        <v>7816950.755499999</v>
      </c>
      <c r="AF205" s="25">
        <v>0</v>
      </c>
      <c r="AG205" s="25">
        <f t="shared" si="210"/>
        <v>7816950.755499999</v>
      </c>
      <c r="AH205" s="28" t="s">
        <v>628</v>
      </c>
      <c r="AI205" s="73" t="s">
        <v>187</v>
      </c>
      <c r="AJ205" s="29">
        <v>25605.84</v>
      </c>
      <c r="AK205" s="29">
        <v>0</v>
      </c>
    </row>
    <row r="206" spans="1:37" ht="189" x14ac:dyDescent="0.25">
      <c r="A206" s="2">
        <v>200</v>
      </c>
      <c r="B206" s="68">
        <v>111701</v>
      </c>
      <c r="C206" s="127">
        <v>251</v>
      </c>
      <c r="D206" s="2" t="s">
        <v>175</v>
      </c>
      <c r="E206" s="13" t="s">
        <v>165</v>
      </c>
      <c r="F206" s="143" t="s">
        <v>357</v>
      </c>
      <c r="G206" s="51" t="s">
        <v>503</v>
      </c>
      <c r="H206" s="51" t="s">
        <v>504</v>
      </c>
      <c r="I206" s="230" t="s">
        <v>505</v>
      </c>
      <c r="J206" s="11" t="s">
        <v>574</v>
      </c>
      <c r="K206" s="105">
        <v>43231</v>
      </c>
      <c r="L206" s="8">
        <v>43780</v>
      </c>
      <c r="M206" s="4">
        <f t="shared" ref="M206" si="218">S206/AE206*100</f>
        <v>82.304184042493461</v>
      </c>
      <c r="N206" s="2" t="s">
        <v>359</v>
      </c>
      <c r="O206" s="2" t="s">
        <v>304</v>
      </c>
      <c r="P206" s="2" t="s">
        <v>304</v>
      </c>
      <c r="Q206" s="23" t="s">
        <v>361</v>
      </c>
      <c r="R206" s="13" t="s">
        <v>36</v>
      </c>
      <c r="S206" s="25">
        <f t="shared" ref="S206" si="219">T206+U206</f>
        <v>783324.87</v>
      </c>
      <c r="T206" s="25">
        <v>631683.26</v>
      </c>
      <c r="U206" s="25">
        <v>151641.60999999999</v>
      </c>
      <c r="V206" s="25">
        <f t="shared" ref="V206" si="220">W206+X206</f>
        <v>149383.93</v>
      </c>
      <c r="W206" s="25">
        <v>111473.52</v>
      </c>
      <c r="X206" s="25">
        <v>37910.410000000003</v>
      </c>
      <c r="Y206" s="25">
        <f t="shared" ref="Y206" si="221">Z206+AA206</f>
        <v>0</v>
      </c>
      <c r="Z206" s="25">
        <v>0</v>
      </c>
      <c r="AA206" s="25">
        <v>0</v>
      </c>
      <c r="AB206" s="25">
        <f t="shared" ref="AB206" si="222">AC206+AD206</f>
        <v>19034.879999999997</v>
      </c>
      <c r="AC206" s="25">
        <v>15166.47</v>
      </c>
      <c r="AD206" s="25">
        <v>3868.41</v>
      </c>
      <c r="AE206" s="25">
        <f t="shared" si="216"/>
        <v>951743.68</v>
      </c>
      <c r="AF206" s="25">
        <v>4162.62</v>
      </c>
      <c r="AG206" s="25">
        <f t="shared" ref="AG206" si="223">AE206+AF206</f>
        <v>955906.3</v>
      </c>
      <c r="AH206" s="28" t="s">
        <v>628</v>
      </c>
      <c r="AI206" s="73" t="s">
        <v>187</v>
      </c>
      <c r="AJ206" s="29">
        <f>95051.96+39484.25</f>
        <v>134536.21000000002</v>
      </c>
      <c r="AK206" s="29">
        <f>15075.6+9055.47</f>
        <v>24131.07</v>
      </c>
    </row>
    <row r="207" spans="1:37" ht="195" x14ac:dyDescent="0.25">
      <c r="A207" s="5">
        <v>201</v>
      </c>
      <c r="B207" s="68">
        <v>111284</v>
      </c>
      <c r="C207" s="127">
        <v>182</v>
      </c>
      <c r="D207" s="2" t="s">
        <v>172</v>
      </c>
      <c r="E207" s="13" t="s">
        <v>165</v>
      </c>
      <c r="F207" s="143" t="s">
        <v>357</v>
      </c>
      <c r="G207" s="51" t="s">
        <v>510</v>
      </c>
      <c r="H207" s="2" t="s">
        <v>511</v>
      </c>
      <c r="I207" s="231"/>
      <c r="J207" s="52" t="s">
        <v>575</v>
      </c>
      <c r="K207" s="105">
        <v>43236</v>
      </c>
      <c r="L207" s="8">
        <v>43724</v>
      </c>
      <c r="M207" s="4">
        <f t="shared" si="211"/>
        <v>82.304186150868873</v>
      </c>
      <c r="N207" s="2" t="s">
        <v>359</v>
      </c>
      <c r="O207" s="2" t="s">
        <v>226</v>
      </c>
      <c r="P207" s="2" t="s">
        <v>512</v>
      </c>
      <c r="Q207" s="23" t="s">
        <v>361</v>
      </c>
      <c r="R207" s="13" t="s">
        <v>36</v>
      </c>
      <c r="S207" s="25">
        <f t="shared" si="214"/>
        <v>820224.26</v>
      </c>
      <c r="T207" s="25">
        <v>661439.4</v>
      </c>
      <c r="U207" s="25">
        <v>158784.85999999999</v>
      </c>
      <c r="V207" s="25">
        <f t="shared" si="212"/>
        <v>156420.81</v>
      </c>
      <c r="W207" s="25">
        <v>116724.6</v>
      </c>
      <c r="X207" s="25">
        <v>39696.21</v>
      </c>
      <c r="Y207" s="25">
        <f t="shared" si="215"/>
        <v>0</v>
      </c>
      <c r="Z207" s="25"/>
      <c r="AA207" s="25"/>
      <c r="AB207" s="25">
        <f t="shared" si="213"/>
        <v>19931.53</v>
      </c>
      <c r="AC207" s="25">
        <v>15880.9</v>
      </c>
      <c r="AD207" s="25">
        <v>4050.63</v>
      </c>
      <c r="AE207" s="25">
        <f t="shared" si="209"/>
        <v>996576.60000000009</v>
      </c>
      <c r="AF207" s="25"/>
      <c r="AG207" s="25">
        <f t="shared" si="210"/>
        <v>996576.60000000009</v>
      </c>
      <c r="AH207" s="28" t="s">
        <v>628</v>
      </c>
      <c r="AI207" s="73" t="s">
        <v>187</v>
      </c>
      <c r="AJ207" s="29">
        <f>89946.09+50286.21</f>
        <v>140232.29999999999</v>
      </c>
      <c r="AK207" s="29">
        <v>8053.91</v>
      </c>
    </row>
    <row r="208" spans="1:37" ht="141.75" x14ac:dyDescent="0.25">
      <c r="A208" s="5">
        <v>202</v>
      </c>
      <c r="B208" s="68">
        <v>116994</v>
      </c>
      <c r="C208" s="127">
        <v>399</v>
      </c>
      <c r="D208" s="2" t="s">
        <v>170</v>
      </c>
      <c r="E208" s="13" t="s">
        <v>165</v>
      </c>
      <c r="F208" s="128" t="s">
        <v>485</v>
      </c>
      <c r="G208" s="51" t="s">
        <v>513</v>
      </c>
      <c r="H208" s="6" t="s">
        <v>87</v>
      </c>
      <c r="I208" s="232" t="s">
        <v>385</v>
      </c>
      <c r="J208" s="52" t="s">
        <v>576</v>
      </c>
      <c r="K208" s="105">
        <v>43236</v>
      </c>
      <c r="L208" s="8">
        <v>44028</v>
      </c>
      <c r="M208" s="4">
        <f t="shared" si="211"/>
        <v>83.983862868396045</v>
      </c>
      <c r="N208" s="2" t="s">
        <v>359</v>
      </c>
      <c r="O208" s="2" t="s">
        <v>156</v>
      </c>
      <c r="P208" s="2" t="s">
        <v>156</v>
      </c>
      <c r="Q208" s="23" t="s">
        <v>157</v>
      </c>
      <c r="R208" s="13" t="s">
        <v>36</v>
      </c>
      <c r="S208" s="25">
        <f>T208+U208</f>
        <v>6570135.6299999999</v>
      </c>
      <c r="T208" s="25">
        <v>5298241.96</v>
      </c>
      <c r="U208" s="25">
        <v>1271893.67</v>
      </c>
      <c r="V208" s="25">
        <f>W208+X208</f>
        <v>0</v>
      </c>
      <c r="W208" s="25">
        <v>0</v>
      </c>
      <c r="X208" s="25">
        <v>0</v>
      </c>
      <c r="Y208" s="25">
        <f>Z208+AA208</f>
        <v>1252957.29</v>
      </c>
      <c r="Z208" s="25">
        <v>934983.88</v>
      </c>
      <c r="AA208" s="25">
        <v>317973.40999999997</v>
      </c>
      <c r="AB208" s="25">
        <f t="shared" si="213"/>
        <v>0</v>
      </c>
      <c r="AC208" s="25">
        <v>0</v>
      </c>
      <c r="AD208" s="25">
        <v>0</v>
      </c>
      <c r="AE208" s="25">
        <f t="shared" si="209"/>
        <v>7823092.9199999999</v>
      </c>
      <c r="AF208" s="25">
        <v>0</v>
      </c>
      <c r="AG208" s="25">
        <f t="shared" si="210"/>
        <v>7823092.9199999999</v>
      </c>
      <c r="AH208" s="28" t="s">
        <v>628</v>
      </c>
      <c r="AI208" s="73"/>
      <c r="AJ208" s="29">
        <v>4248.74</v>
      </c>
      <c r="AK208" s="29">
        <v>0</v>
      </c>
    </row>
    <row r="209" spans="1:37" ht="180" x14ac:dyDescent="0.25">
      <c r="A209" s="2">
        <v>203</v>
      </c>
      <c r="B209" s="68">
        <v>112921</v>
      </c>
      <c r="C209" s="127">
        <v>288</v>
      </c>
      <c r="D209" s="2" t="s">
        <v>170</v>
      </c>
      <c r="E209" s="13" t="s">
        <v>165</v>
      </c>
      <c r="F209" s="128" t="s">
        <v>357</v>
      </c>
      <c r="G209" s="156" t="s">
        <v>515</v>
      </c>
      <c r="H209" s="6" t="s">
        <v>514</v>
      </c>
      <c r="I209" s="13" t="s">
        <v>516</v>
      </c>
      <c r="J209" s="52" t="s">
        <v>517</v>
      </c>
      <c r="K209" s="105">
        <v>43236</v>
      </c>
      <c r="L209" s="8">
        <v>43724</v>
      </c>
      <c r="M209" s="4">
        <f t="shared" si="211"/>
        <v>82.304185665928145</v>
      </c>
      <c r="N209" s="2" t="s">
        <v>359</v>
      </c>
      <c r="O209" s="2" t="s">
        <v>792</v>
      </c>
      <c r="P209" s="2" t="s">
        <v>792</v>
      </c>
      <c r="Q209" s="23" t="s">
        <v>361</v>
      </c>
      <c r="R209" s="13" t="s">
        <v>36</v>
      </c>
      <c r="S209" s="25">
        <f>T209+U209</f>
        <v>692528.20000000007</v>
      </c>
      <c r="T209" s="25">
        <v>558463.66</v>
      </c>
      <c r="U209" s="25">
        <v>134064.54</v>
      </c>
      <c r="V209" s="25">
        <f>W209+X209</f>
        <v>132068.53999999998</v>
      </c>
      <c r="W209" s="25">
        <v>98552.4</v>
      </c>
      <c r="X209" s="25">
        <v>33516.14</v>
      </c>
      <c r="Y209" s="25">
        <f>Z209+AA209</f>
        <v>0</v>
      </c>
      <c r="Z209" s="25">
        <v>0</v>
      </c>
      <c r="AA209" s="25">
        <v>0</v>
      </c>
      <c r="AB209" s="25">
        <f t="shared" si="213"/>
        <v>16828.510000000002</v>
      </c>
      <c r="AC209" s="25">
        <v>13408.5</v>
      </c>
      <c r="AD209" s="25">
        <v>3420.01</v>
      </c>
      <c r="AE209" s="25">
        <f t="shared" ref="AE209:AE227" si="224">S209+V209+Y209+AB209</f>
        <v>841425.25</v>
      </c>
      <c r="AF209" s="25">
        <v>0</v>
      </c>
      <c r="AG209" s="25">
        <f t="shared" si="210"/>
        <v>841425.25</v>
      </c>
      <c r="AH209" s="28" t="s">
        <v>628</v>
      </c>
      <c r="AI209" s="73"/>
      <c r="AJ209" s="29">
        <f>59000+45054.47-7168.82</f>
        <v>96885.65</v>
      </c>
      <c r="AK209" s="29">
        <v>15760.94</v>
      </c>
    </row>
    <row r="210" spans="1:37" ht="141.75" x14ac:dyDescent="0.25">
      <c r="A210" s="5">
        <v>204</v>
      </c>
      <c r="B210" s="68">
        <v>122235</v>
      </c>
      <c r="C210" s="127">
        <v>60</v>
      </c>
      <c r="D210" s="2" t="s">
        <v>168</v>
      </c>
      <c r="E210" s="13" t="s">
        <v>169</v>
      </c>
      <c r="F210" s="128" t="s">
        <v>142</v>
      </c>
      <c r="G210" s="156" t="s">
        <v>518</v>
      </c>
      <c r="H210" s="2" t="s">
        <v>519</v>
      </c>
      <c r="I210" s="13" t="s">
        <v>187</v>
      </c>
      <c r="J210" s="52" t="s">
        <v>520</v>
      </c>
      <c r="K210" s="105">
        <v>43236</v>
      </c>
      <c r="L210" s="8">
        <v>44302</v>
      </c>
      <c r="M210" s="4">
        <f>S210/AE210*100</f>
        <v>83.983862861012312</v>
      </c>
      <c r="N210" s="2" t="s">
        <v>359</v>
      </c>
      <c r="O210" s="2" t="s">
        <v>347</v>
      </c>
      <c r="P210" s="2" t="s">
        <v>347</v>
      </c>
      <c r="Q210" s="23" t="s">
        <v>157</v>
      </c>
      <c r="R210" s="2" t="s">
        <v>36</v>
      </c>
      <c r="S210" s="25">
        <f>T210+U210</f>
        <v>9422880.1500000004</v>
      </c>
      <c r="T210" s="25">
        <v>7598731.8700000001</v>
      </c>
      <c r="U210" s="25">
        <v>1824148.28</v>
      </c>
      <c r="V210" s="25">
        <f t="shared" si="212"/>
        <v>0</v>
      </c>
      <c r="W210" s="25"/>
      <c r="X210" s="25"/>
      <c r="Y210" s="25">
        <f t="shared" si="215"/>
        <v>1796989.75</v>
      </c>
      <c r="Z210" s="25">
        <v>1340952.68</v>
      </c>
      <c r="AA210" s="25">
        <v>456037.07</v>
      </c>
      <c r="AB210" s="25">
        <f>AC210+AD210</f>
        <v>0</v>
      </c>
      <c r="AC210" s="25"/>
      <c r="AD210" s="25"/>
      <c r="AE210" s="25">
        <f t="shared" si="224"/>
        <v>11219869.9</v>
      </c>
      <c r="AF210" s="25">
        <v>0</v>
      </c>
      <c r="AG210" s="25">
        <f>AE210+AF210</f>
        <v>11219869.9</v>
      </c>
      <c r="AH210" s="28" t="s">
        <v>628</v>
      </c>
      <c r="AI210" s="73" t="s">
        <v>187</v>
      </c>
      <c r="AJ210" s="29">
        <f>177000+30000-137868.19</f>
        <v>69131.81</v>
      </c>
      <c r="AK210" s="29">
        <v>0</v>
      </c>
    </row>
    <row r="211" spans="1:37" ht="141.75" x14ac:dyDescent="0.25">
      <c r="A211" s="5">
        <v>205</v>
      </c>
      <c r="B211" s="68">
        <v>113205</v>
      </c>
      <c r="C211" s="127">
        <v>286</v>
      </c>
      <c r="D211" s="2" t="s">
        <v>170</v>
      </c>
      <c r="E211" s="13" t="s">
        <v>165</v>
      </c>
      <c r="F211" s="128" t="s">
        <v>357</v>
      </c>
      <c r="G211" s="156" t="s">
        <v>521</v>
      </c>
      <c r="H211" s="6" t="s">
        <v>522</v>
      </c>
      <c r="I211" s="13" t="s">
        <v>523</v>
      </c>
      <c r="J211" s="52" t="s">
        <v>577</v>
      </c>
      <c r="K211" s="105">
        <v>43243</v>
      </c>
      <c r="L211" s="8">
        <v>43669</v>
      </c>
      <c r="M211" s="4">
        <f t="shared" si="211"/>
        <v>82.304187102769717</v>
      </c>
      <c r="N211" s="2" t="s">
        <v>359</v>
      </c>
      <c r="O211" s="2" t="s">
        <v>347</v>
      </c>
      <c r="P211" s="2" t="s">
        <v>347</v>
      </c>
      <c r="Q211" s="23" t="s">
        <v>157</v>
      </c>
      <c r="R211" s="2" t="s">
        <v>36</v>
      </c>
      <c r="S211" s="25">
        <f t="shared" si="214"/>
        <v>750653.75</v>
      </c>
      <c r="T211" s="25">
        <v>605336.84</v>
      </c>
      <c r="U211" s="25">
        <v>145316.91</v>
      </c>
      <c r="V211" s="25">
        <f t="shared" si="212"/>
        <v>143153.35999999999</v>
      </c>
      <c r="W211" s="25">
        <v>106824.15</v>
      </c>
      <c r="X211" s="25">
        <v>36329.21</v>
      </c>
      <c r="Y211" s="25">
        <f t="shared" si="215"/>
        <v>0</v>
      </c>
      <c r="Z211" s="25">
        <v>0</v>
      </c>
      <c r="AA211" s="25">
        <v>0</v>
      </c>
      <c r="AB211" s="25">
        <f t="shared" ref="AB211:AB227" si="225">AC211+AD211</f>
        <v>18240.96</v>
      </c>
      <c r="AC211" s="25">
        <v>14533.9</v>
      </c>
      <c r="AD211" s="25">
        <v>3707.06</v>
      </c>
      <c r="AE211" s="25">
        <f t="shared" si="224"/>
        <v>912048.07</v>
      </c>
      <c r="AF211" s="25">
        <v>0</v>
      </c>
      <c r="AG211" s="25">
        <f t="shared" si="210"/>
        <v>912048.07</v>
      </c>
      <c r="AH211" s="28" t="s">
        <v>628</v>
      </c>
      <c r="AI211" s="73"/>
      <c r="AJ211" s="29">
        <f>80989.07+73791.77</f>
        <v>154780.84000000003</v>
      </c>
      <c r="AK211" s="29">
        <v>12124.41</v>
      </c>
    </row>
    <row r="212" spans="1:37" ht="409.5" x14ac:dyDescent="0.25">
      <c r="A212" s="2">
        <v>206</v>
      </c>
      <c r="B212" s="68">
        <v>111084</v>
      </c>
      <c r="C212" s="127">
        <v>343</v>
      </c>
      <c r="D212" s="2" t="s">
        <v>178</v>
      </c>
      <c r="E212" s="13" t="s">
        <v>165</v>
      </c>
      <c r="F212" s="128" t="s">
        <v>357</v>
      </c>
      <c r="G212" s="233" t="s">
        <v>524</v>
      </c>
      <c r="H212" s="234" t="s">
        <v>525</v>
      </c>
      <c r="I212" s="13" t="s">
        <v>524</v>
      </c>
      <c r="J212" s="52" t="s">
        <v>578</v>
      </c>
      <c r="K212" s="105">
        <v>43243</v>
      </c>
      <c r="L212" s="8">
        <v>43669</v>
      </c>
      <c r="M212" s="4">
        <f t="shared" si="211"/>
        <v>82.304185103544512</v>
      </c>
      <c r="N212" s="2" t="s">
        <v>359</v>
      </c>
      <c r="O212" s="2" t="s">
        <v>156</v>
      </c>
      <c r="P212" s="2" t="s">
        <v>156</v>
      </c>
      <c r="Q212" s="23" t="s">
        <v>361</v>
      </c>
      <c r="R212" s="2" t="s">
        <v>36</v>
      </c>
      <c r="S212" s="25">
        <f t="shared" si="214"/>
        <v>698744.26</v>
      </c>
      <c r="T212" s="235">
        <v>563476.37</v>
      </c>
      <c r="U212" s="235">
        <v>135267.89000000001</v>
      </c>
      <c r="V212" s="25">
        <f t="shared" si="212"/>
        <v>133253.97999999998</v>
      </c>
      <c r="W212" s="235">
        <v>99437.01</v>
      </c>
      <c r="X212" s="236">
        <v>33816.97</v>
      </c>
      <c r="Y212" s="25">
        <f t="shared" si="215"/>
        <v>0</v>
      </c>
      <c r="Z212" s="25"/>
      <c r="AA212" s="25"/>
      <c r="AB212" s="25">
        <f t="shared" si="225"/>
        <v>16979.560000000001</v>
      </c>
      <c r="AC212" s="235">
        <v>13528.85</v>
      </c>
      <c r="AD212" s="237">
        <v>3450.71</v>
      </c>
      <c r="AE212" s="25">
        <f t="shared" si="224"/>
        <v>848977.8</v>
      </c>
      <c r="AF212" s="25">
        <v>0</v>
      </c>
      <c r="AG212" s="25">
        <f t="shared" si="210"/>
        <v>848977.8</v>
      </c>
      <c r="AH212" s="28" t="s">
        <v>628</v>
      </c>
      <c r="AI212" s="73"/>
      <c r="AJ212" s="29">
        <v>81482.69</v>
      </c>
      <c r="AK212" s="29">
        <v>12927.23</v>
      </c>
    </row>
    <row r="213" spans="1:37" ht="409.5" x14ac:dyDescent="0.25">
      <c r="A213" s="5">
        <v>207</v>
      </c>
      <c r="B213" s="68">
        <v>110679</v>
      </c>
      <c r="C213" s="127">
        <v>197</v>
      </c>
      <c r="D213" s="2" t="s">
        <v>172</v>
      </c>
      <c r="E213" s="13" t="s">
        <v>165</v>
      </c>
      <c r="F213" s="128" t="s">
        <v>357</v>
      </c>
      <c r="G213" s="53" t="s">
        <v>526</v>
      </c>
      <c r="H213" s="20" t="s">
        <v>529</v>
      </c>
      <c r="I213" s="13" t="s">
        <v>187</v>
      </c>
      <c r="J213" s="11" t="s">
        <v>579</v>
      </c>
      <c r="K213" s="105">
        <v>43243</v>
      </c>
      <c r="L213" s="8">
        <v>43731</v>
      </c>
      <c r="M213" s="4">
        <f t="shared" si="211"/>
        <v>82.304185789589326</v>
      </c>
      <c r="N213" s="2" t="s">
        <v>359</v>
      </c>
      <c r="O213" s="2" t="s">
        <v>527</v>
      </c>
      <c r="P213" s="2" t="s">
        <v>528</v>
      </c>
      <c r="Q213" s="23" t="s">
        <v>361</v>
      </c>
      <c r="R213" s="2" t="s">
        <v>36</v>
      </c>
      <c r="S213" s="25">
        <f t="shared" si="214"/>
        <v>763944.72</v>
      </c>
      <c r="T213" s="25">
        <v>616054.86</v>
      </c>
      <c r="U213" s="25">
        <v>147889.85999999999</v>
      </c>
      <c r="V213" s="25">
        <f t="shared" si="212"/>
        <v>145688.03</v>
      </c>
      <c r="W213" s="25">
        <v>108715.56</v>
      </c>
      <c r="X213" s="25">
        <v>36972.47</v>
      </c>
      <c r="Y213" s="25">
        <f t="shared" si="215"/>
        <v>0</v>
      </c>
      <c r="Z213" s="25"/>
      <c r="AA213" s="25"/>
      <c r="AB213" s="25">
        <f t="shared" si="225"/>
        <v>18563.93</v>
      </c>
      <c r="AC213" s="25">
        <v>14791.23</v>
      </c>
      <c r="AD213" s="25">
        <v>3772.7</v>
      </c>
      <c r="AE213" s="25">
        <f t="shared" si="224"/>
        <v>928196.68</v>
      </c>
      <c r="AF213" s="25">
        <v>0</v>
      </c>
      <c r="AG213" s="25">
        <f t="shared" si="210"/>
        <v>928196.68</v>
      </c>
      <c r="AH213" s="28" t="s">
        <v>628</v>
      </c>
      <c r="AI213" s="54" t="s">
        <v>187</v>
      </c>
      <c r="AJ213" s="29">
        <f>155523.41+47135.61</f>
        <v>202659.02000000002</v>
      </c>
      <c r="AK213" s="29">
        <f>11958.04+8988.99</f>
        <v>20947.03</v>
      </c>
    </row>
    <row r="214" spans="1:37" ht="173.25" x14ac:dyDescent="0.25">
      <c r="A214" s="5">
        <v>208</v>
      </c>
      <c r="B214" s="68">
        <v>112787</v>
      </c>
      <c r="C214" s="127">
        <v>276</v>
      </c>
      <c r="D214" s="2" t="s">
        <v>174</v>
      </c>
      <c r="E214" s="13" t="s">
        <v>165</v>
      </c>
      <c r="F214" s="128" t="s">
        <v>357</v>
      </c>
      <c r="G214" s="55" t="s">
        <v>530</v>
      </c>
      <c r="H214" s="55" t="s">
        <v>531</v>
      </c>
      <c r="I214" s="13" t="s">
        <v>533</v>
      </c>
      <c r="J214" s="11" t="s">
        <v>534</v>
      </c>
      <c r="K214" s="105">
        <v>43243</v>
      </c>
      <c r="L214" s="8">
        <v>43731</v>
      </c>
      <c r="M214" s="4">
        <f t="shared" si="211"/>
        <v>82.304187377441963</v>
      </c>
      <c r="N214" s="2" t="s">
        <v>359</v>
      </c>
      <c r="O214" s="2" t="s">
        <v>532</v>
      </c>
      <c r="P214" s="2" t="s">
        <v>532</v>
      </c>
      <c r="Q214" s="23" t="s">
        <v>361</v>
      </c>
      <c r="R214" s="2" t="s">
        <v>36</v>
      </c>
      <c r="S214" s="25">
        <f t="shared" si="214"/>
        <v>813947.08000000007</v>
      </c>
      <c r="T214" s="25">
        <v>656377.4</v>
      </c>
      <c r="U214" s="25">
        <v>157569.68</v>
      </c>
      <c r="V214" s="25">
        <f t="shared" si="212"/>
        <v>155223.71000000002</v>
      </c>
      <c r="W214" s="25">
        <v>115831.3</v>
      </c>
      <c r="X214" s="25">
        <v>39392.410000000003</v>
      </c>
      <c r="Y214" s="25">
        <f t="shared" si="215"/>
        <v>0</v>
      </c>
      <c r="Z214" s="25"/>
      <c r="AA214" s="25"/>
      <c r="AB214" s="25">
        <f t="shared" si="225"/>
        <v>19778.990000000002</v>
      </c>
      <c r="AC214" s="25">
        <v>15759.36</v>
      </c>
      <c r="AD214" s="25">
        <v>4019.63</v>
      </c>
      <c r="AE214" s="25">
        <f t="shared" si="224"/>
        <v>988949.78</v>
      </c>
      <c r="AF214" s="25">
        <v>0</v>
      </c>
      <c r="AG214" s="25">
        <f t="shared" si="210"/>
        <v>988949.78</v>
      </c>
      <c r="AH214" s="28" t="s">
        <v>628</v>
      </c>
      <c r="AI214" s="73" t="s">
        <v>187</v>
      </c>
      <c r="AJ214" s="29">
        <f>188133.51-12724.93</f>
        <v>175408.58000000002</v>
      </c>
      <c r="AK214" s="29">
        <f>20686.62+12745.2</f>
        <v>33431.82</v>
      </c>
    </row>
    <row r="215" spans="1:37" ht="141.75" x14ac:dyDescent="0.25">
      <c r="A215" s="2">
        <v>209</v>
      </c>
      <c r="B215" s="68">
        <v>110998</v>
      </c>
      <c r="C215" s="127">
        <v>333</v>
      </c>
      <c r="D215" s="2" t="s">
        <v>171</v>
      </c>
      <c r="E215" s="13" t="s">
        <v>165</v>
      </c>
      <c r="F215" s="128" t="s">
        <v>357</v>
      </c>
      <c r="G215" s="55" t="s">
        <v>535</v>
      </c>
      <c r="H215" s="55" t="s">
        <v>536</v>
      </c>
      <c r="I215" s="13" t="s">
        <v>187</v>
      </c>
      <c r="J215" s="11" t="s">
        <v>580</v>
      </c>
      <c r="K215" s="105">
        <v>43244</v>
      </c>
      <c r="L215" s="8">
        <v>43732</v>
      </c>
      <c r="M215" s="4">
        <f t="shared" si="211"/>
        <v>82.304186800362686</v>
      </c>
      <c r="N215" s="2" t="s">
        <v>359</v>
      </c>
      <c r="O215" s="2" t="s">
        <v>156</v>
      </c>
      <c r="P215" s="2" t="s">
        <v>156</v>
      </c>
      <c r="Q215" s="23" t="s">
        <v>361</v>
      </c>
      <c r="R215" s="2" t="s">
        <v>36</v>
      </c>
      <c r="S215" s="25">
        <f t="shared" si="214"/>
        <v>802303.17999999993</v>
      </c>
      <c r="T215" s="25">
        <v>646987.61</v>
      </c>
      <c r="U215" s="25">
        <v>155315.57</v>
      </c>
      <c r="V215" s="25">
        <f t="shared" si="212"/>
        <v>153003.18</v>
      </c>
      <c r="W215" s="25">
        <v>114174.29</v>
      </c>
      <c r="X215" s="25">
        <v>38828.89</v>
      </c>
      <c r="Y215" s="25">
        <f t="shared" si="215"/>
        <v>0</v>
      </c>
      <c r="Z215" s="238"/>
      <c r="AA215" s="238"/>
      <c r="AB215" s="25">
        <f t="shared" si="225"/>
        <v>19496.03</v>
      </c>
      <c r="AC215" s="25">
        <v>15533.9</v>
      </c>
      <c r="AD215" s="25">
        <v>3962.13</v>
      </c>
      <c r="AE215" s="25">
        <f t="shared" si="224"/>
        <v>974802.3899999999</v>
      </c>
      <c r="AF215" s="25">
        <v>0</v>
      </c>
      <c r="AG215" s="25">
        <f t="shared" si="210"/>
        <v>974802.3899999999</v>
      </c>
      <c r="AH215" s="28" t="s">
        <v>628</v>
      </c>
      <c r="AI215" s="73" t="s">
        <v>460</v>
      </c>
      <c r="AJ215" s="29">
        <v>140575.46</v>
      </c>
      <c r="AK215" s="29">
        <v>11583.01</v>
      </c>
    </row>
    <row r="216" spans="1:37" ht="141.75" x14ac:dyDescent="0.25">
      <c r="A216" s="5">
        <v>210</v>
      </c>
      <c r="B216" s="68">
        <v>115539</v>
      </c>
      <c r="C216" s="127">
        <v>396</v>
      </c>
      <c r="D216" s="2" t="s">
        <v>163</v>
      </c>
      <c r="E216" s="13" t="s">
        <v>165</v>
      </c>
      <c r="F216" s="128" t="s">
        <v>485</v>
      </c>
      <c r="G216" s="6" t="s">
        <v>542</v>
      </c>
      <c r="H216" s="6" t="s">
        <v>543</v>
      </c>
      <c r="I216" s="13" t="s">
        <v>544</v>
      </c>
      <c r="J216" s="11" t="s">
        <v>581</v>
      </c>
      <c r="K216" s="105">
        <v>43249</v>
      </c>
      <c r="L216" s="8">
        <v>44041</v>
      </c>
      <c r="M216" s="4">
        <f t="shared" si="211"/>
        <v>83.983861240799271</v>
      </c>
      <c r="N216" s="2" t="s">
        <v>359</v>
      </c>
      <c r="O216" s="2" t="s">
        <v>156</v>
      </c>
      <c r="P216" s="2" t="s">
        <v>156</v>
      </c>
      <c r="Q216" s="23" t="s">
        <v>157</v>
      </c>
      <c r="R216" s="2" t="s">
        <v>36</v>
      </c>
      <c r="S216" s="25">
        <f t="shared" si="214"/>
        <v>2264152.09</v>
      </c>
      <c r="T216" s="25">
        <v>1825841.4</v>
      </c>
      <c r="U216" s="25">
        <v>438310.69</v>
      </c>
      <c r="V216" s="25">
        <f t="shared" si="212"/>
        <v>159763.60999999999</v>
      </c>
      <c r="W216" s="25">
        <v>118066.66</v>
      </c>
      <c r="X216" s="25">
        <v>41696.949999999997</v>
      </c>
      <c r="Y216" s="25">
        <f t="shared" si="215"/>
        <v>272021.42</v>
      </c>
      <c r="Z216" s="25">
        <v>204140.68</v>
      </c>
      <c r="AA216" s="25">
        <v>67880.740000000005</v>
      </c>
      <c r="AB216" s="25">
        <f t="shared" si="225"/>
        <v>0</v>
      </c>
      <c r="AC216" s="25">
        <v>0</v>
      </c>
      <c r="AD216" s="25">
        <v>0</v>
      </c>
      <c r="AE216" s="25">
        <f t="shared" si="224"/>
        <v>2695937.1199999996</v>
      </c>
      <c r="AF216" s="25">
        <v>0</v>
      </c>
      <c r="AG216" s="25">
        <f t="shared" si="210"/>
        <v>2695937.1199999996</v>
      </c>
      <c r="AH216" s="28" t="s">
        <v>628</v>
      </c>
      <c r="AI216" s="73"/>
      <c r="AJ216" s="29">
        <v>0</v>
      </c>
      <c r="AK216" s="29">
        <v>0</v>
      </c>
    </row>
    <row r="217" spans="1:37" ht="205.5" thickBot="1" x14ac:dyDescent="0.3">
      <c r="A217" s="5">
        <v>211</v>
      </c>
      <c r="B217" s="68">
        <v>118716</v>
      </c>
      <c r="C217" s="127">
        <v>455</v>
      </c>
      <c r="D217" s="2" t="s">
        <v>163</v>
      </c>
      <c r="E217" s="13" t="s">
        <v>1095</v>
      </c>
      <c r="F217" s="128" t="s">
        <v>547</v>
      </c>
      <c r="G217" s="6" t="s">
        <v>545</v>
      </c>
      <c r="H217" s="55" t="s">
        <v>546</v>
      </c>
      <c r="I217" s="13" t="s">
        <v>187</v>
      </c>
      <c r="J217" s="11" t="s">
        <v>582</v>
      </c>
      <c r="K217" s="105">
        <v>43249</v>
      </c>
      <c r="L217" s="8">
        <v>43980</v>
      </c>
      <c r="M217" s="4">
        <f t="shared" si="211"/>
        <v>83.983862841968545</v>
      </c>
      <c r="N217" s="2" t="s">
        <v>359</v>
      </c>
      <c r="O217" s="2" t="s">
        <v>156</v>
      </c>
      <c r="P217" s="2" t="s">
        <v>156</v>
      </c>
      <c r="Q217" s="23" t="s">
        <v>157</v>
      </c>
      <c r="R217" s="2" t="s">
        <v>36</v>
      </c>
      <c r="S217" s="25">
        <f t="shared" si="214"/>
        <v>2343689.42</v>
      </c>
      <c r="T217" s="25">
        <v>1889981.32</v>
      </c>
      <c r="U217" s="25">
        <v>453708.1</v>
      </c>
      <c r="V217" s="25">
        <f t="shared" si="212"/>
        <v>0</v>
      </c>
      <c r="W217" s="25"/>
      <c r="X217" s="25"/>
      <c r="Y217" s="25">
        <f t="shared" si="215"/>
        <v>446953.14</v>
      </c>
      <c r="Z217" s="25">
        <v>333526.12</v>
      </c>
      <c r="AA217" s="25">
        <v>113427.02</v>
      </c>
      <c r="AB217" s="25">
        <f t="shared" si="225"/>
        <v>0</v>
      </c>
      <c r="AC217" s="25"/>
      <c r="AD217" s="25"/>
      <c r="AE217" s="25">
        <f t="shared" si="224"/>
        <v>2790642.56</v>
      </c>
      <c r="AF217" s="25">
        <v>0</v>
      </c>
      <c r="AG217" s="25">
        <f t="shared" si="210"/>
        <v>2790642.56</v>
      </c>
      <c r="AH217" s="28" t="s">
        <v>628</v>
      </c>
      <c r="AI217" s="73"/>
      <c r="AJ217" s="29">
        <v>145011.94</v>
      </c>
      <c r="AK217" s="29">
        <v>0</v>
      </c>
    </row>
    <row r="218" spans="1:37" ht="270" x14ac:dyDescent="0.25">
      <c r="A218" s="2">
        <v>212</v>
      </c>
      <c r="B218" s="68">
        <v>109777</v>
      </c>
      <c r="C218" s="127">
        <v>363</v>
      </c>
      <c r="D218" s="2" t="s">
        <v>177</v>
      </c>
      <c r="E218" s="13" t="s">
        <v>165</v>
      </c>
      <c r="F218" s="143" t="s">
        <v>357</v>
      </c>
      <c r="G218" s="51" t="s">
        <v>549</v>
      </c>
      <c r="H218" s="182" t="s">
        <v>548</v>
      </c>
      <c r="I218" s="182" t="s">
        <v>187</v>
      </c>
      <c r="J218" s="239" t="s">
        <v>550</v>
      </c>
      <c r="K218" s="240">
        <v>43251</v>
      </c>
      <c r="L218" s="8">
        <v>43708</v>
      </c>
      <c r="M218" s="4">
        <f t="shared" si="211"/>
        <v>82.304185429325983</v>
      </c>
      <c r="N218" s="2" t="s">
        <v>359</v>
      </c>
      <c r="O218" s="2" t="s">
        <v>297</v>
      </c>
      <c r="P218" s="2" t="s">
        <v>459</v>
      </c>
      <c r="Q218" s="23" t="s">
        <v>361</v>
      </c>
      <c r="R218" s="2" t="s">
        <v>36</v>
      </c>
      <c r="S218" s="25">
        <f t="shared" si="214"/>
        <v>809738</v>
      </c>
      <c r="T218" s="25">
        <v>652983.16</v>
      </c>
      <c r="U218" s="25">
        <v>156754.84</v>
      </c>
      <c r="V218" s="25">
        <f t="shared" si="212"/>
        <v>154421.03</v>
      </c>
      <c r="W218" s="25">
        <v>115232.31</v>
      </c>
      <c r="X218" s="25">
        <v>39188.720000000001</v>
      </c>
      <c r="Y218" s="25">
        <f>Z218+AA218</f>
        <v>0</v>
      </c>
      <c r="Z218" s="25">
        <v>0</v>
      </c>
      <c r="AA218" s="25">
        <v>0</v>
      </c>
      <c r="AB218" s="25">
        <f>AC218+AD218</f>
        <v>19676.72</v>
      </c>
      <c r="AC218" s="25">
        <v>15677.86</v>
      </c>
      <c r="AD218" s="25">
        <v>3998.86</v>
      </c>
      <c r="AE218" s="25">
        <f t="shared" si="224"/>
        <v>983835.75</v>
      </c>
      <c r="AF218" s="114">
        <v>0</v>
      </c>
      <c r="AG218" s="25">
        <f t="shared" si="210"/>
        <v>983835.75</v>
      </c>
      <c r="AH218" s="28" t="s">
        <v>628</v>
      </c>
      <c r="AI218" s="73"/>
      <c r="AJ218" s="77">
        <f>98383.57+67957.2+131759</f>
        <v>298099.77</v>
      </c>
      <c r="AK218" s="29">
        <f>12959.77+25127.1</f>
        <v>38086.869999999995</v>
      </c>
    </row>
    <row r="219" spans="1:37" ht="189" x14ac:dyDescent="0.25">
      <c r="A219" s="5">
        <v>213</v>
      </c>
      <c r="B219" s="68">
        <v>112263</v>
      </c>
      <c r="C219" s="127">
        <v>212</v>
      </c>
      <c r="D219" s="2" t="s">
        <v>173</v>
      </c>
      <c r="E219" s="13" t="s">
        <v>165</v>
      </c>
      <c r="F219" s="128" t="s">
        <v>357</v>
      </c>
      <c r="G219" s="55" t="s">
        <v>553</v>
      </c>
      <c r="H219" s="55" t="s">
        <v>554</v>
      </c>
      <c r="I219" s="13" t="s">
        <v>187</v>
      </c>
      <c r="J219" s="11" t="s">
        <v>583</v>
      </c>
      <c r="K219" s="105">
        <v>43257</v>
      </c>
      <c r="L219" s="8">
        <v>43744</v>
      </c>
      <c r="M219" s="4">
        <f t="shared" si="211"/>
        <v>82.304186636665435</v>
      </c>
      <c r="N219" s="2" t="s">
        <v>359</v>
      </c>
      <c r="O219" s="2" t="s">
        <v>347</v>
      </c>
      <c r="P219" s="2" t="s">
        <v>584</v>
      </c>
      <c r="Q219" s="23" t="s">
        <v>361</v>
      </c>
      <c r="R219" s="2" t="s">
        <v>36</v>
      </c>
      <c r="S219" s="25">
        <v>804068.06</v>
      </c>
      <c r="T219" s="25">
        <v>648410.84</v>
      </c>
      <c r="U219" s="25">
        <v>155657.22</v>
      </c>
      <c r="V219" s="25">
        <v>153339.75</v>
      </c>
      <c r="W219" s="25">
        <v>114425.44</v>
      </c>
      <c r="X219" s="25">
        <v>38914.300000000003</v>
      </c>
      <c r="Y219" s="67">
        <f>Z219+AA219</f>
        <v>0</v>
      </c>
      <c r="Z219" s="25">
        <v>0</v>
      </c>
      <c r="AA219" s="25">
        <v>0</v>
      </c>
      <c r="AB219" s="25">
        <v>19538.919999999998</v>
      </c>
      <c r="AC219" s="25">
        <v>15568.08</v>
      </c>
      <c r="AD219" s="25">
        <v>3970.84</v>
      </c>
      <c r="AE219" s="25">
        <f>S219+V219+Y219+AB219</f>
        <v>976946.7300000001</v>
      </c>
      <c r="AF219" s="25">
        <v>0</v>
      </c>
      <c r="AG219" s="25">
        <f t="shared" si="210"/>
        <v>976946.7300000001</v>
      </c>
      <c r="AH219" s="28" t="s">
        <v>628</v>
      </c>
      <c r="AI219" s="73"/>
      <c r="AJ219" s="29">
        <f>84638.59+81518.25</f>
        <v>166156.84</v>
      </c>
      <c r="AK219" s="29">
        <v>13056.08</v>
      </c>
    </row>
    <row r="220" spans="1:37" ht="141.75" x14ac:dyDescent="0.25">
      <c r="A220" s="5">
        <v>214</v>
      </c>
      <c r="B220" s="68">
        <v>118978</v>
      </c>
      <c r="C220" s="127">
        <v>453</v>
      </c>
      <c r="D220" s="2" t="s">
        <v>163</v>
      </c>
      <c r="E220" s="13" t="s">
        <v>1095</v>
      </c>
      <c r="F220" s="128" t="s">
        <v>547</v>
      </c>
      <c r="G220" s="55" t="s">
        <v>552</v>
      </c>
      <c r="H220" s="55" t="s">
        <v>551</v>
      </c>
      <c r="I220" s="13" t="s">
        <v>187</v>
      </c>
      <c r="J220" s="11" t="s">
        <v>590</v>
      </c>
      <c r="K220" s="105">
        <v>43257</v>
      </c>
      <c r="L220" s="8">
        <v>43988</v>
      </c>
      <c r="M220" s="4">
        <f t="shared" si="211"/>
        <v>83.98386277890792</v>
      </c>
      <c r="N220" s="2" t="s">
        <v>359</v>
      </c>
      <c r="O220" s="2" t="s">
        <v>156</v>
      </c>
      <c r="P220" s="2" t="s">
        <v>156</v>
      </c>
      <c r="Q220" s="23" t="s">
        <v>157</v>
      </c>
      <c r="R220" s="2" t="s">
        <v>36</v>
      </c>
      <c r="S220" s="25">
        <f t="shared" si="214"/>
        <v>10919952.98</v>
      </c>
      <c r="T220" s="25">
        <v>8805990.6699999999</v>
      </c>
      <c r="U220" s="25">
        <v>2113962.31</v>
      </c>
      <c r="V220" s="25">
        <f t="shared" si="212"/>
        <v>0</v>
      </c>
      <c r="W220" s="25">
        <v>0</v>
      </c>
      <c r="X220" s="25">
        <v>0</v>
      </c>
      <c r="Y220" s="25">
        <f t="shared" si="215"/>
        <v>2082488.94</v>
      </c>
      <c r="Z220" s="25">
        <v>1553998.37</v>
      </c>
      <c r="AA220" s="25">
        <v>528490.56999999995</v>
      </c>
      <c r="AB220" s="25">
        <f t="shared" si="225"/>
        <v>0</v>
      </c>
      <c r="AC220" s="25">
        <v>0</v>
      </c>
      <c r="AD220" s="25">
        <v>0</v>
      </c>
      <c r="AE220" s="25">
        <f t="shared" si="224"/>
        <v>13002441.92</v>
      </c>
      <c r="AF220" s="25">
        <v>1503920</v>
      </c>
      <c r="AG220" s="25">
        <f t="shared" si="210"/>
        <v>14506361.92</v>
      </c>
      <c r="AH220" s="28" t="s">
        <v>628</v>
      </c>
      <c r="AI220" s="73"/>
      <c r="AJ220" s="29">
        <v>104375.19</v>
      </c>
      <c r="AK220" s="29">
        <v>0</v>
      </c>
    </row>
    <row r="221" spans="1:37" ht="141.75" x14ac:dyDescent="0.25">
      <c r="A221" s="2">
        <v>215</v>
      </c>
      <c r="B221" s="68">
        <v>119317</v>
      </c>
      <c r="C221" s="127">
        <v>456</v>
      </c>
      <c r="D221" s="2" t="s">
        <v>163</v>
      </c>
      <c r="E221" s="13" t="s">
        <v>1095</v>
      </c>
      <c r="F221" s="128" t="s">
        <v>547</v>
      </c>
      <c r="G221" s="55" t="s">
        <v>591</v>
      </c>
      <c r="H221" s="55" t="s">
        <v>667</v>
      </c>
      <c r="I221" s="13" t="s">
        <v>187</v>
      </c>
      <c r="J221" s="11" t="s">
        <v>592</v>
      </c>
      <c r="K221" s="105">
        <v>43257</v>
      </c>
      <c r="L221" s="8">
        <v>43988</v>
      </c>
      <c r="M221" s="4">
        <f t="shared" si="211"/>
        <v>83.983862821417162</v>
      </c>
      <c r="N221" s="2" t="s">
        <v>359</v>
      </c>
      <c r="O221" s="2" t="s">
        <v>156</v>
      </c>
      <c r="P221" s="2" t="s">
        <v>156</v>
      </c>
      <c r="Q221" s="23" t="s">
        <v>157</v>
      </c>
      <c r="R221" s="2" t="s">
        <v>36</v>
      </c>
      <c r="S221" s="25">
        <f t="shared" si="214"/>
        <v>26702638.32</v>
      </c>
      <c r="T221" s="25">
        <v>21533351.34</v>
      </c>
      <c r="U221" s="25">
        <v>5169286.9800000004</v>
      </c>
      <c r="V221" s="25">
        <f t="shared" si="212"/>
        <v>0</v>
      </c>
      <c r="W221" s="25"/>
      <c r="X221" s="25"/>
      <c r="Y221" s="25">
        <f t="shared" si="215"/>
        <v>5092324.93</v>
      </c>
      <c r="Z221" s="25">
        <v>3800003.18</v>
      </c>
      <c r="AA221" s="25">
        <v>1292321.75</v>
      </c>
      <c r="AB221" s="25">
        <f t="shared" si="225"/>
        <v>0</v>
      </c>
      <c r="AC221" s="25">
        <v>0</v>
      </c>
      <c r="AD221" s="25">
        <v>0</v>
      </c>
      <c r="AE221" s="25">
        <f t="shared" si="224"/>
        <v>31794963.25</v>
      </c>
      <c r="AF221" s="25">
        <v>0</v>
      </c>
      <c r="AG221" s="25">
        <f t="shared" si="210"/>
        <v>31794963.25</v>
      </c>
      <c r="AH221" s="28" t="s">
        <v>628</v>
      </c>
      <c r="AI221" s="73"/>
      <c r="AJ221" s="29">
        <v>155213.76000000001</v>
      </c>
      <c r="AK221" s="29">
        <v>0</v>
      </c>
    </row>
    <row r="222" spans="1:37" ht="378" x14ac:dyDescent="0.25">
      <c r="A222" s="5">
        <v>216</v>
      </c>
      <c r="B222" s="68">
        <v>111319</v>
      </c>
      <c r="C222" s="127">
        <v>359</v>
      </c>
      <c r="D222" s="2" t="s">
        <v>177</v>
      </c>
      <c r="E222" s="13" t="s">
        <v>165</v>
      </c>
      <c r="F222" s="128" t="s">
        <v>357</v>
      </c>
      <c r="G222" s="241" t="s">
        <v>596</v>
      </c>
      <c r="H222" s="55" t="s">
        <v>594</v>
      </c>
      <c r="I222" s="91" t="s">
        <v>597</v>
      </c>
      <c r="J222" s="11" t="s">
        <v>598</v>
      </c>
      <c r="K222" s="105">
        <v>43256</v>
      </c>
      <c r="L222" s="8">
        <v>43743</v>
      </c>
      <c r="M222" s="4">
        <f t="shared" si="211"/>
        <v>82.304189744785745</v>
      </c>
      <c r="N222" s="2" t="s">
        <v>359</v>
      </c>
      <c r="O222" s="2" t="s">
        <v>866</v>
      </c>
      <c r="P222" s="2" t="s">
        <v>866</v>
      </c>
      <c r="Q222" s="23" t="s">
        <v>361</v>
      </c>
      <c r="R222" s="2" t="s">
        <v>36</v>
      </c>
      <c r="S222" s="25">
        <f t="shared" si="214"/>
        <v>822860.82000000007</v>
      </c>
      <c r="T222" s="25">
        <v>663565.56000000006</v>
      </c>
      <c r="U222" s="25">
        <v>159295.26</v>
      </c>
      <c r="V222" s="25">
        <f t="shared" si="212"/>
        <v>156923.62</v>
      </c>
      <c r="W222" s="25">
        <v>117099.8</v>
      </c>
      <c r="X222" s="25">
        <v>39823.82</v>
      </c>
      <c r="Y222" s="25">
        <f t="shared" si="215"/>
        <v>0</v>
      </c>
      <c r="Z222" s="25"/>
      <c r="AA222" s="25"/>
      <c r="AB222" s="25">
        <f t="shared" si="225"/>
        <v>19995.55</v>
      </c>
      <c r="AC222" s="25">
        <v>15931.91</v>
      </c>
      <c r="AD222" s="25">
        <v>4063.64</v>
      </c>
      <c r="AE222" s="25">
        <f t="shared" si="224"/>
        <v>999779.99000000011</v>
      </c>
      <c r="AF222" s="25">
        <v>0</v>
      </c>
      <c r="AG222" s="25">
        <f t="shared" si="210"/>
        <v>999779.99000000011</v>
      </c>
      <c r="AH222" s="28" t="s">
        <v>628</v>
      </c>
      <c r="AI222" s="73" t="s">
        <v>1118</v>
      </c>
      <c r="AJ222" s="29">
        <f>115253.85+83737.14</f>
        <v>198990.99</v>
      </c>
      <c r="AK222" s="29">
        <v>18935.29</v>
      </c>
    </row>
    <row r="223" spans="1:37" ht="409.5" x14ac:dyDescent="0.25">
      <c r="A223" s="5">
        <v>217</v>
      </c>
      <c r="B223" s="68">
        <v>111320</v>
      </c>
      <c r="C223" s="127">
        <v>132</v>
      </c>
      <c r="D223" s="2" t="s">
        <v>176</v>
      </c>
      <c r="E223" s="13" t="s">
        <v>165</v>
      </c>
      <c r="F223" s="128" t="s">
        <v>357</v>
      </c>
      <c r="G223" s="55" t="s">
        <v>599</v>
      </c>
      <c r="H223" s="55" t="s">
        <v>600</v>
      </c>
      <c r="I223" s="13" t="s">
        <v>460</v>
      </c>
      <c r="J223" s="11" t="s">
        <v>601</v>
      </c>
      <c r="K223" s="105">
        <v>43258</v>
      </c>
      <c r="L223" s="8">
        <v>43745</v>
      </c>
      <c r="M223" s="4">
        <f t="shared" si="211"/>
        <v>82.304187096462158</v>
      </c>
      <c r="N223" s="2" t="s">
        <v>359</v>
      </c>
      <c r="O223" s="2" t="s">
        <v>347</v>
      </c>
      <c r="P223" s="2" t="s">
        <v>584</v>
      </c>
      <c r="Q223" s="23" t="s">
        <v>361</v>
      </c>
      <c r="R223" s="2" t="s">
        <v>36</v>
      </c>
      <c r="S223" s="25">
        <f t="shared" si="214"/>
        <v>745773.49</v>
      </c>
      <c r="T223" s="25">
        <v>601401.34</v>
      </c>
      <c r="U223" s="25">
        <v>144372.15</v>
      </c>
      <c r="V223" s="25">
        <f t="shared" si="212"/>
        <v>142222.68</v>
      </c>
      <c r="W223" s="25">
        <v>106129.65</v>
      </c>
      <c r="X223" s="25">
        <v>36093.03</v>
      </c>
      <c r="Y223" s="25">
        <f t="shared" si="215"/>
        <v>0</v>
      </c>
      <c r="Z223" s="25"/>
      <c r="AA223" s="25"/>
      <c r="AB223" s="25">
        <f t="shared" si="225"/>
        <v>18122.359700000001</v>
      </c>
      <c r="AC223" s="25">
        <v>14439.398999999999</v>
      </c>
      <c r="AD223" s="25">
        <v>3682.9607000000001</v>
      </c>
      <c r="AE223" s="25">
        <f t="shared" si="224"/>
        <v>906118.52969999996</v>
      </c>
      <c r="AF223" s="25"/>
      <c r="AG223" s="25">
        <f t="shared" si="210"/>
        <v>906118.52969999996</v>
      </c>
      <c r="AH223" s="28" t="s">
        <v>628</v>
      </c>
      <c r="AI223" s="73"/>
      <c r="AJ223" s="29">
        <v>218312.37</v>
      </c>
      <c r="AK223" s="29">
        <f>23379.78+18253.47</f>
        <v>41633.25</v>
      </c>
    </row>
    <row r="224" spans="1:37" ht="173.25" x14ac:dyDescent="0.25">
      <c r="A224" s="2">
        <v>218</v>
      </c>
      <c r="B224" s="68">
        <v>110527</v>
      </c>
      <c r="C224" s="127">
        <v>353</v>
      </c>
      <c r="D224" s="2" t="s">
        <v>177</v>
      </c>
      <c r="E224" s="13" t="s">
        <v>165</v>
      </c>
      <c r="F224" s="128" t="s">
        <v>357</v>
      </c>
      <c r="G224" s="55" t="s">
        <v>602</v>
      </c>
      <c r="H224" s="55" t="s">
        <v>603</v>
      </c>
      <c r="I224" s="13" t="s">
        <v>604</v>
      </c>
      <c r="J224" s="11" t="s">
        <v>605</v>
      </c>
      <c r="K224" s="105">
        <v>43258</v>
      </c>
      <c r="L224" s="8">
        <v>43745</v>
      </c>
      <c r="M224" s="4">
        <f t="shared" si="211"/>
        <v>82.304183804307399</v>
      </c>
      <c r="N224" s="2" t="s">
        <v>359</v>
      </c>
      <c r="O224" s="2" t="s">
        <v>347</v>
      </c>
      <c r="P224" s="2" t="s">
        <v>347</v>
      </c>
      <c r="Q224" s="23" t="s">
        <v>361</v>
      </c>
      <c r="R224" s="2" t="s">
        <v>36</v>
      </c>
      <c r="S224" s="25">
        <f t="shared" si="214"/>
        <v>797101.36999999988</v>
      </c>
      <c r="T224" s="25">
        <v>642792.81999999995</v>
      </c>
      <c r="U224" s="25">
        <v>154308.54999999999</v>
      </c>
      <c r="V224" s="25">
        <f t="shared" si="212"/>
        <v>152011.18</v>
      </c>
      <c r="W224" s="25">
        <v>113434.03</v>
      </c>
      <c r="X224" s="25">
        <v>38577.15</v>
      </c>
      <c r="Y224" s="25">
        <f t="shared" si="215"/>
        <v>0</v>
      </c>
      <c r="Z224" s="25"/>
      <c r="AA224" s="25"/>
      <c r="AB224" s="25">
        <f t="shared" si="225"/>
        <v>19369.649999999998</v>
      </c>
      <c r="AC224" s="25">
        <v>15433.21</v>
      </c>
      <c r="AD224" s="25">
        <v>3936.44</v>
      </c>
      <c r="AE224" s="25">
        <f t="shared" si="224"/>
        <v>968482.19999999984</v>
      </c>
      <c r="AF224" s="25"/>
      <c r="AG224" s="25">
        <f t="shared" si="210"/>
        <v>968482.19999999984</v>
      </c>
      <c r="AH224" s="28" t="s">
        <v>628</v>
      </c>
      <c r="AI224" s="73"/>
      <c r="AJ224" s="29">
        <v>151069.39000000001</v>
      </c>
      <c r="AK224" s="29">
        <v>10340.24</v>
      </c>
    </row>
    <row r="225" spans="1:37" ht="204.75" x14ac:dyDescent="0.25">
      <c r="A225" s="5">
        <v>219</v>
      </c>
      <c r="B225" s="68">
        <v>112412</v>
      </c>
      <c r="C225" s="127">
        <v>269</v>
      </c>
      <c r="D225" s="2" t="s">
        <v>174</v>
      </c>
      <c r="E225" s="13" t="s">
        <v>165</v>
      </c>
      <c r="F225" s="128" t="s">
        <v>357</v>
      </c>
      <c r="G225" s="55" t="s">
        <v>606</v>
      </c>
      <c r="H225" s="241" t="s">
        <v>607</v>
      </c>
      <c r="I225" s="91" t="s">
        <v>608</v>
      </c>
      <c r="J225" s="11" t="s">
        <v>609</v>
      </c>
      <c r="K225" s="105">
        <v>43259</v>
      </c>
      <c r="L225" s="8">
        <v>43746</v>
      </c>
      <c r="M225" s="4">
        <f t="shared" si="211"/>
        <v>82.304183541065214</v>
      </c>
      <c r="N225" s="2" t="s">
        <v>359</v>
      </c>
      <c r="O225" s="2" t="s">
        <v>347</v>
      </c>
      <c r="P225" s="2" t="s">
        <v>347</v>
      </c>
      <c r="Q225" s="23" t="s">
        <v>361</v>
      </c>
      <c r="R225" s="2" t="s">
        <v>36</v>
      </c>
      <c r="S225" s="25">
        <f t="shared" si="214"/>
        <v>789670.74</v>
      </c>
      <c r="T225" s="25">
        <v>636800.65</v>
      </c>
      <c r="U225" s="25">
        <v>152870.09</v>
      </c>
      <c r="V225" s="25">
        <f t="shared" si="212"/>
        <v>150594.14000000001</v>
      </c>
      <c r="W225" s="25">
        <v>112376.61</v>
      </c>
      <c r="X225" s="25">
        <v>38217.53</v>
      </c>
      <c r="Y225" s="25">
        <f t="shared" si="215"/>
        <v>0</v>
      </c>
      <c r="Z225" s="25"/>
      <c r="AA225" s="25"/>
      <c r="AB225" s="25">
        <f t="shared" si="225"/>
        <v>19189.07</v>
      </c>
      <c r="AC225" s="25">
        <v>15289.33</v>
      </c>
      <c r="AD225" s="25">
        <v>3899.74</v>
      </c>
      <c r="AE225" s="25">
        <f t="shared" si="224"/>
        <v>959453.95</v>
      </c>
      <c r="AF225" s="25"/>
      <c r="AG225" s="25">
        <f t="shared" si="210"/>
        <v>959453.95</v>
      </c>
      <c r="AH225" s="28" t="s">
        <v>628</v>
      </c>
      <c r="AI225" s="73" t="s">
        <v>460</v>
      </c>
      <c r="AJ225" s="29">
        <f>95945.38+5019.44</f>
        <v>100964.82</v>
      </c>
      <c r="AK225" s="29">
        <v>7941.36</v>
      </c>
    </row>
    <row r="226" spans="1:37" ht="409.5" x14ac:dyDescent="0.25">
      <c r="A226" s="5">
        <v>220</v>
      </c>
      <c r="B226" s="68">
        <v>113035</v>
      </c>
      <c r="C226" s="127">
        <v>332</v>
      </c>
      <c r="D226" s="2" t="s">
        <v>171</v>
      </c>
      <c r="E226" s="13" t="s">
        <v>165</v>
      </c>
      <c r="F226" s="128" t="s">
        <v>357</v>
      </c>
      <c r="G226" s="21" t="s">
        <v>610</v>
      </c>
      <c r="H226" s="20" t="s">
        <v>611</v>
      </c>
      <c r="I226" s="13" t="s">
        <v>460</v>
      </c>
      <c r="J226" s="11" t="s">
        <v>612</v>
      </c>
      <c r="K226" s="105">
        <v>43258</v>
      </c>
      <c r="L226" s="8">
        <v>43745</v>
      </c>
      <c r="M226" s="4">
        <f t="shared" si="211"/>
        <v>82.304188758643321</v>
      </c>
      <c r="N226" s="2" t="s">
        <v>359</v>
      </c>
      <c r="O226" s="2" t="s">
        <v>347</v>
      </c>
      <c r="P226" s="2" t="s">
        <v>347</v>
      </c>
      <c r="Q226" s="23" t="s">
        <v>361</v>
      </c>
      <c r="R226" s="2" t="s">
        <v>36</v>
      </c>
      <c r="S226" s="25">
        <f t="shared" si="214"/>
        <v>813615.63</v>
      </c>
      <c r="T226" s="25">
        <v>656110.09</v>
      </c>
      <c r="U226" s="25">
        <v>157505.54</v>
      </c>
      <c r="V226" s="25">
        <f t="shared" si="212"/>
        <v>155160.46</v>
      </c>
      <c r="W226" s="25">
        <v>115784.14</v>
      </c>
      <c r="X226" s="25">
        <v>39376.32</v>
      </c>
      <c r="Y226" s="25">
        <f t="shared" si="215"/>
        <v>0</v>
      </c>
      <c r="Z226" s="25">
        <v>0</v>
      </c>
      <c r="AA226" s="25">
        <v>0</v>
      </c>
      <c r="AB226" s="25">
        <f t="shared" si="225"/>
        <v>19770.96</v>
      </c>
      <c r="AC226" s="25">
        <v>15752.94</v>
      </c>
      <c r="AD226" s="25">
        <v>4018.02</v>
      </c>
      <c r="AE226" s="25">
        <f t="shared" si="224"/>
        <v>988547.04999999993</v>
      </c>
      <c r="AF226" s="25">
        <v>0</v>
      </c>
      <c r="AG226" s="25">
        <f t="shared" si="210"/>
        <v>988547.04999999993</v>
      </c>
      <c r="AH226" s="28" t="s">
        <v>628</v>
      </c>
      <c r="AI226" s="73" t="s">
        <v>1271</v>
      </c>
      <c r="AJ226" s="29">
        <f>239002.19+7716.3</f>
        <v>246718.49</v>
      </c>
      <c r="AK226" s="29">
        <f>26726.95+18388.45</f>
        <v>45115.4</v>
      </c>
    </row>
    <row r="227" spans="1:37" ht="267.75" x14ac:dyDescent="0.25">
      <c r="A227" s="2">
        <v>221</v>
      </c>
      <c r="B227" s="68">
        <v>112992</v>
      </c>
      <c r="C227" s="152">
        <v>233</v>
      </c>
      <c r="D227" s="68" t="s">
        <v>171</v>
      </c>
      <c r="E227" s="13" t="s">
        <v>165</v>
      </c>
      <c r="F227" s="128" t="s">
        <v>357</v>
      </c>
      <c r="G227" s="57" t="s">
        <v>613</v>
      </c>
      <c r="H227" s="20" t="s">
        <v>614</v>
      </c>
      <c r="I227" s="13" t="s">
        <v>460</v>
      </c>
      <c r="J227" s="15" t="s">
        <v>615</v>
      </c>
      <c r="K227" s="105">
        <v>43259</v>
      </c>
      <c r="L227" s="8">
        <v>43746</v>
      </c>
      <c r="M227" s="4">
        <f t="shared" si="211"/>
        <v>82.304185804634827</v>
      </c>
      <c r="N227" s="2" t="s">
        <v>359</v>
      </c>
      <c r="O227" s="2" t="s">
        <v>347</v>
      </c>
      <c r="P227" s="2" t="s">
        <v>347</v>
      </c>
      <c r="Q227" s="23" t="s">
        <v>361</v>
      </c>
      <c r="R227" s="2" t="s">
        <v>36</v>
      </c>
      <c r="S227" s="25">
        <f t="shared" si="214"/>
        <v>413202.42000000004</v>
      </c>
      <c r="T227" s="25">
        <v>333211.76</v>
      </c>
      <c r="U227" s="25">
        <v>79990.66</v>
      </c>
      <c r="V227" s="25">
        <f t="shared" si="212"/>
        <v>78799.740000000005</v>
      </c>
      <c r="W227" s="25">
        <v>58802.080000000002</v>
      </c>
      <c r="X227" s="25">
        <v>19997.66</v>
      </c>
      <c r="Y227" s="25">
        <f t="shared" si="215"/>
        <v>0</v>
      </c>
      <c r="Z227" s="25"/>
      <c r="AA227" s="25"/>
      <c r="AB227" s="25">
        <f t="shared" si="225"/>
        <v>10040.86</v>
      </c>
      <c r="AC227" s="25">
        <v>8000.27</v>
      </c>
      <c r="AD227" s="25">
        <v>2040.59</v>
      </c>
      <c r="AE227" s="25">
        <f t="shared" si="224"/>
        <v>502043.02</v>
      </c>
      <c r="AF227" s="25">
        <v>96.29</v>
      </c>
      <c r="AG227" s="25">
        <f t="shared" si="210"/>
        <v>502139.31</v>
      </c>
      <c r="AH227" s="28" t="s">
        <v>628</v>
      </c>
      <c r="AI227" s="73" t="s">
        <v>460</v>
      </c>
      <c r="AJ227" s="29">
        <v>86645.8</v>
      </c>
      <c r="AK227" s="29">
        <v>6949.62</v>
      </c>
    </row>
    <row r="228" spans="1:37" ht="252" x14ac:dyDescent="0.25">
      <c r="A228" s="5">
        <v>222</v>
      </c>
      <c r="B228" s="68">
        <v>109834</v>
      </c>
      <c r="C228" s="152">
        <v>202</v>
      </c>
      <c r="D228" s="68" t="s">
        <v>173</v>
      </c>
      <c r="E228" s="13" t="s">
        <v>165</v>
      </c>
      <c r="F228" s="128" t="s">
        <v>357</v>
      </c>
      <c r="G228" s="57" t="s">
        <v>620</v>
      </c>
      <c r="H228" s="20" t="s">
        <v>621</v>
      </c>
      <c r="I228" s="13" t="s">
        <v>460</v>
      </c>
      <c r="J228" s="15" t="s">
        <v>622</v>
      </c>
      <c r="K228" s="105">
        <v>43264</v>
      </c>
      <c r="L228" s="8">
        <v>43751</v>
      </c>
      <c r="M228" s="4">
        <f>S228/AE228*100</f>
        <v>82.304183457349851</v>
      </c>
      <c r="N228" s="2" t="s">
        <v>359</v>
      </c>
      <c r="O228" s="2" t="s">
        <v>347</v>
      </c>
      <c r="P228" s="2" t="s">
        <v>347</v>
      </c>
      <c r="Q228" s="23" t="s">
        <v>361</v>
      </c>
      <c r="R228" s="2" t="s">
        <v>36</v>
      </c>
      <c r="S228" s="25">
        <f>T228+U228</f>
        <v>757659.49</v>
      </c>
      <c r="T228" s="25">
        <v>610986.37</v>
      </c>
      <c r="U228" s="25">
        <v>146673.12</v>
      </c>
      <c r="V228" s="25">
        <f>W228+X228</f>
        <v>144489.42000000001</v>
      </c>
      <c r="W228" s="25">
        <v>107821.13</v>
      </c>
      <c r="X228" s="25">
        <v>36668.29</v>
      </c>
      <c r="Y228" s="25">
        <f>Z228+AA228</f>
        <v>0</v>
      </c>
      <c r="Z228" s="25"/>
      <c r="AA228" s="25"/>
      <c r="AB228" s="25">
        <f>AC228+AD228</f>
        <v>18411.21</v>
      </c>
      <c r="AC228" s="25">
        <v>14669.55</v>
      </c>
      <c r="AD228" s="25">
        <v>3741.66</v>
      </c>
      <c r="AE228" s="25">
        <f>S228+V228+Y228+AB228</f>
        <v>920560.12</v>
      </c>
      <c r="AF228" s="25">
        <v>0</v>
      </c>
      <c r="AG228" s="25">
        <f>AE228+AF228</f>
        <v>920560.12</v>
      </c>
      <c r="AH228" s="28" t="s">
        <v>628</v>
      </c>
      <c r="AI228" s="73" t="s">
        <v>460</v>
      </c>
      <c r="AJ228" s="29">
        <f>213672.38+10844.44</f>
        <v>224516.82</v>
      </c>
      <c r="AK228" s="29">
        <f>23567.39+2068.09</f>
        <v>25635.48</v>
      </c>
    </row>
    <row r="229" spans="1:37" ht="267.75" x14ac:dyDescent="0.25">
      <c r="A229" s="5">
        <v>223</v>
      </c>
      <c r="B229" s="68">
        <v>111613</v>
      </c>
      <c r="C229" s="152">
        <v>289</v>
      </c>
      <c r="D229" s="68" t="s">
        <v>170</v>
      </c>
      <c r="E229" s="13" t="s">
        <v>165</v>
      </c>
      <c r="F229" s="128" t="s">
        <v>357</v>
      </c>
      <c r="G229" s="57" t="s">
        <v>623</v>
      </c>
      <c r="H229" s="20" t="s">
        <v>624</v>
      </c>
      <c r="I229" s="13" t="s">
        <v>625</v>
      </c>
      <c r="J229" s="15" t="s">
        <v>626</v>
      </c>
      <c r="K229" s="105">
        <v>43264</v>
      </c>
      <c r="L229" s="8">
        <v>43751</v>
      </c>
      <c r="M229" s="4">
        <f t="shared" ref="M229:M231" si="226">S229/AE229*100</f>
        <v>82.304185024184278</v>
      </c>
      <c r="N229" s="2" t="s">
        <v>359</v>
      </c>
      <c r="O229" s="2" t="s">
        <v>627</v>
      </c>
      <c r="P229" s="2" t="s">
        <v>627</v>
      </c>
      <c r="Q229" s="23" t="s">
        <v>361</v>
      </c>
      <c r="R229" s="2" t="s">
        <v>36</v>
      </c>
      <c r="S229" s="25">
        <f>T229+U229</f>
        <v>790560.66</v>
      </c>
      <c r="T229" s="25">
        <v>637518.30000000005</v>
      </c>
      <c r="U229" s="25">
        <v>153042.35999999999</v>
      </c>
      <c r="V229" s="25">
        <f>W229+X229</f>
        <v>150763.83000000002</v>
      </c>
      <c r="W229" s="25">
        <v>112503.22</v>
      </c>
      <c r="X229" s="25">
        <v>38260.61</v>
      </c>
      <c r="Y229" s="25">
        <v>0</v>
      </c>
      <c r="Z229" s="25"/>
      <c r="AA229" s="25"/>
      <c r="AB229" s="25">
        <f>AC229+AD229</f>
        <v>19210.7</v>
      </c>
      <c r="AC229" s="25">
        <v>15306.57</v>
      </c>
      <c r="AD229" s="25">
        <v>3904.13</v>
      </c>
      <c r="AE229" s="25">
        <f>S229+V229+Y229+AB229</f>
        <v>960535.19</v>
      </c>
      <c r="AF229" s="25">
        <v>67830</v>
      </c>
      <c r="AG229" s="25">
        <f>AE229+AF229</f>
        <v>1028365.19</v>
      </c>
      <c r="AH229" s="28" t="s">
        <v>628</v>
      </c>
      <c r="AI229" s="73" t="s">
        <v>460</v>
      </c>
      <c r="AJ229" s="29">
        <v>151237.06</v>
      </c>
      <c r="AK229" s="29">
        <v>10523.78</v>
      </c>
    </row>
    <row r="230" spans="1:37" ht="173.25" x14ac:dyDescent="0.25">
      <c r="A230" s="2">
        <v>224</v>
      </c>
      <c r="B230" s="68">
        <v>112219</v>
      </c>
      <c r="C230" s="152">
        <v>274</v>
      </c>
      <c r="D230" s="68" t="s">
        <v>174</v>
      </c>
      <c r="E230" s="13" t="s">
        <v>165</v>
      </c>
      <c r="F230" s="128" t="s">
        <v>357</v>
      </c>
      <c r="G230" s="55" t="s">
        <v>633</v>
      </c>
      <c r="H230" s="20" t="s">
        <v>634</v>
      </c>
      <c r="I230" s="13" t="s">
        <v>635</v>
      </c>
      <c r="J230" s="15" t="s">
        <v>638</v>
      </c>
      <c r="K230" s="105">
        <v>43262</v>
      </c>
      <c r="L230" s="8">
        <v>43749</v>
      </c>
      <c r="M230" s="4">
        <f t="shared" si="226"/>
        <v>82.30418549066529</v>
      </c>
      <c r="N230" s="2" t="s">
        <v>359</v>
      </c>
      <c r="O230" s="2" t="s">
        <v>636</v>
      </c>
      <c r="P230" s="2" t="s">
        <v>637</v>
      </c>
      <c r="Q230" s="23" t="s">
        <v>361</v>
      </c>
      <c r="R230" s="2" t="s">
        <v>36</v>
      </c>
      <c r="S230" s="25">
        <f t="shared" ref="S230:S298" si="227">T230+U230</f>
        <v>796961.1399999999</v>
      </c>
      <c r="T230" s="25">
        <v>642679.71</v>
      </c>
      <c r="U230" s="25">
        <v>154281.43</v>
      </c>
      <c r="V230" s="25">
        <f t="shared" ref="V230:V298" si="228">W230+X230</f>
        <v>151984.41</v>
      </c>
      <c r="W230" s="25">
        <v>113414.08</v>
      </c>
      <c r="X230" s="25">
        <v>38570.33</v>
      </c>
      <c r="Y230" s="25">
        <f t="shared" ref="Y230" si="229">Z230+AA230</f>
        <v>0</v>
      </c>
      <c r="Z230" s="25"/>
      <c r="AA230" s="25"/>
      <c r="AB230" s="25">
        <f t="shared" ref="AB230:AB231" si="230">AC230+AD230</f>
        <v>19366.25</v>
      </c>
      <c r="AC230" s="25">
        <v>15430.49</v>
      </c>
      <c r="AD230" s="25">
        <v>3935.76</v>
      </c>
      <c r="AE230" s="25">
        <f t="shared" ref="AE230:AE298" si="231">S230+V230+Y230+AB230</f>
        <v>968311.79999999993</v>
      </c>
      <c r="AF230" s="25"/>
      <c r="AG230" s="25">
        <f t="shared" ref="AG230:AG298" si="232">AE230+AF230</f>
        <v>968311.79999999993</v>
      </c>
      <c r="AH230" s="28" t="s">
        <v>628</v>
      </c>
      <c r="AI230" s="73" t="s">
        <v>460</v>
      </c>
      <c r="AJ230" s="29">
        <v>191558.95</v>
      </c>
      <c r="AK230" s="29">
        <v>18065.03</v>
      </c>
    </row>
    <row r="231" spans="1:37" ht="141.75" x14ac:dyDescent="0.25">
      <c r="A231" s="5">
        <v>225</v>
      </c>
      <c r="B231" s="68">
        <v>111981</v>
      </c>
      <c r="C231" s="152">
        <v>264</v>
      </c>
      <c r="D231" s="68" t="s">
        <v>174</v>
      </c>
      <c r="E231" s="13" t="s">
        <v>165</v>
      </c>
      <c r="F231" s="128" t="s">
        <v>357</v>
      </c>
      <c r="G231" s="55" t="s">
        <v>639</v>
      </c>
      <c r="H231" s="20" t="s">
        <v>640</v>
      </c>
      <c r="I231" s="13" t="s">
        <v>641</v>
      </c>
      <c r="J231" s="15" t="s">
        <v>643</v>
      </c>
      <c r="K231" s="105">
        <v>43264</v>
      </c>
      <c r="L231" s="8">
        <v>43751</v>
      </c>
      <c r="M231" s="4">
        <f t="shared" si="226"/>
        <v>82.304187524210803</v>
      </c>
      <c r="N231" s="2" t="s">
        <v>359</v>
      </c>
      <c r="O231" s="2" t="s">
        <v>642</v>
      </c>
      <c r="P231" s="2" t="s">
        <v>459</v>
      </c>
      <c r="Q231" s="23" t="s">
        <v>361</v>
      </c>
      <c r="R231" s="2" t="s">
        <v>36</v>
      </c>
      <c r="S231" s="25">
        <f t="shared" si="227"/>
        <v>771066.18</v>
      </c>
      <c r="T231" s="25">
        <v>621797.65</v>
      </c>
      <c r="U231" s="25">
        <v>149268.53</v>
      </c>
      <c r="V231" s="25">
        <f t="shared" si="228"/>
        <v>147046.1</v>
      </c>
      <c r="W231" s="25">
        <v>109729</v>
      </c>
      <c r="X231" s="25">
        <v>37317.1</v>
      </c>
      <c r="Y231" s="25">
        <f t="shared" ref="Y231:Y298" si="233">Z231+AA231</f>
        <v>0</v>
      </c>
      <c r="Z231" s="25"/>
      <c r="AA231" s="25"/>
      <c r="AB231" s="25">
        <f t="shared" si="230"/>
        <v>18736.989999999998</v>
      </c>
      <c r="AC231" s="25">
        <v>14929.14</v>
      </c>
      <c r="AD231" s="25">
        <v>3807.85</v>
      </c>
      <c r="AE231" s="25">
        <f t="shared" si="231"/>
        <v>936849.27</v>
      </c>
      <c r="AF231" s="25"/>
      <c r="AG231" s="25">
        <f t="shared" si="232"/>
        <v>936849.27</v>
      </c>
      <c r="AH231" s="28" t="s">
        <v>628</v>
      </c>
      <c r="AI231" s="73" t="s">
        <v>460</v>
      </c>
      <c r="AJ231" s="29">
        <f>90931+53329.56</f>
        <v>144260.56</v>
      </c>
      <c r="AK231" s="29">
        <v>10170.209999999999</v>
      </c>
    </row>
    <row r="232" spans="1:37" ht="299.25" x14ac:dyDescent="0.25">
      <c r="A232" s="5">
        <v>226</v>
      </c>
      <c r="B232" s="68">
        <v>113037</v>
      </c>
      <c r="C232" s="152">
        <v>280</v>
      </c>
      <c r="D232" s="68" t="s">
        <v>174</v>
      </c>
      <c r="E232" s="13" t="s">
        <v>165</v>
      </c>
      <c r="F232" s="128" t="s">
        <v>357</v>
      </c>
      <c r="G232" s="55" t="s">
        <v>658</v>
      </c>
      <c r="H232" s="20" t="s">
        <v>656</v>
      </c>
      <c r="I232" s="13" t="s">
        <v>657</v>
      </c>
      <c r="J232" s="15" t="s">
        <v>659</v>
      </c>
      <c r="K232" s="105">
        <v>43269</v>
      </c>
      <c r="L232" s="8">
        <v>43756</v>
      </c>
      <c r="M232" s="4">
        <f t="shared" ref="M232:M298" si="234">S232/AE232*100</f>
        <v>82.304185659324261</v>
      </c>
      <c r="N232" s="2" t="s">
        <v>359</v>
      </c>
      <c r="O232" s="2" t="s">
        <v>156</v>
      </c>
      <c r="P232" s="2" t="s">
        <v>156</v>
      </c>
      <c r="Q232" s="23" t="s">
        <v>361</v>
      </c>
      <c r="R232" s="2" t="s">
        <v>36</v>
      </c>
      <c r="S232" s="25">
        <f t="shared" si="227"/>
        <v>812766.5</v>
      </c>
      <c r="T232" s="25">
        <v>655425.36</v>
      </c>
      <c r="U232" s="25">
        <v>157341.14000000001</v>
      </c>
      <c r="V232" s="25">
        <f t="shared" si="228"/>
        <v>154998.59</v>
      </c>
      <c r="W232" s="25">
        <v>115663.31</v>
      </c>
      <c r="X232" s="25">
        <v>39335.279999999999</v>
      </c>
      <c r="Y232" s="25">
        <f t="shared" si="233"/>
        <v>0</v>
      </c>
      <c r="Z232" s="25"/>
      <c r="AA232" s="25"/>
      <c r="AB232" s="25">
        <f t="shared" ref="AB232:AB298" si="235">AC232+AD232</f>
        <v>19750.3</v>
      </c>
      <c r="AC232" s="25">
        <v>15736.51</v>
      </c>
      <c r="AD232" s="25">
        <v>4013.79</v>
      </c>
      <c r="AE232" s="25">
        <f t="shared" si="231"/>
        <v>987515.39</v>
      </c>
      <c r="AF232" s="25"/>
      <c r="AG232" s="25">
        <f t="shared" si="232"/>
        <v>987515.39</v>
      </c>
      <c r="AH232" s="28" t="s">
        <v>628</v>
      </c>
      <c r="AI232" s="73" t="s">
        <v>460</v>
      </c>
      <c r="AJ232" s="29">
        <f>98751.53+76285.17</f>
        <v>175036.7</v>
      </c>
      <c r="AK232" s="29">
        <v>14547.96</v>
      </c>
    </row>
    <row r="233" spans="1:37" ht="141.75" x14ac:dyDescent="0.25">
      <c r="A233" s="2">
        <v>227</v>
      </c>
      <c r="B233" s="68">
        <v>111983</v>
      </c>
      <c r="C233" s="152">
        <v>238</v>
      </c>
      <c r="D233" s="68" t="s">
        <v>171</v>
      </c>
      <c r="E233" s="13" t="s">
        <v>165</v>
      </c>
      <c r="F233" s="128" t="s">
        <v>357</v>
      </c>
      <c r="G233" s="55" t="s">
        <v>660</v>
      </c>
      <c r="H233" s="20" t="s">
        <v>661</v>
      </c>
      <c r="I233" s="13" t="s">
        <v>460</v>
      </c>
      <c r="J233" s="15" t="s">
        <v>662</v>
      </c>
      <c r="K233" s="105">
        <v>43270</v>
      </c>
      <c r="L233" s="8">
        <v>43757</v>
      </c>
      <c r="M233" s="4">
        <f t="shared" si="234"/>
        <v>82.304184684756876</v>
      </c>
      <c r="N233" s="2" t="s">
        <v>359</v>
      </c>
      <c r="O233" s="2" t="s">
        <v>156</v>
      </c>
      <c r="P233" s="2" t="s">
        <v>156</v>
      </c>
      <c r="Q233" s="23" t="s">
        <v>361</v>
      </c>
      <c r="R233" s="2" t="s">
        <v>36</v>
      </c>
      <c r="S233" s="25">
        <f t="shared" si="227"/>
        <v>768299.49</v>
      </c>
      <c r="T233" s="25">
        <v>619566.6</v>
      </c>
      <c r="U233" s="25">
        <v>148732.89000000001</v>
      </c>
      <c r="V233" s="25">
        <f t="shared" si="228"/>
        <v>146518.51</v>
      </c>
      <c r="W233" s="25">
        <v>109335.29</v>
      </c>
      <c r="X233" s="25">
        <v>37183.22</v>
      </c>
      <c r="Y233" s="25">
        <f t="shared" si="233"/>
        <v>0</v>
      </c>
      <c r="Z233" s="25"/>
      <c r="AA233" s="25"/>
      <c r="AB233" s="25">
        <f t="shared" si="235"/>
        <v>18669.759999999998</v>
      </c>
      <c r="AC233" s="25">
        <v>14875.55</v>
      </c>
      <c r="AD233" s="25">
        <v>3794.21</v>
      </c>
      <c r="AE233" s="25">
        <f t="shared" si="231"/>
        <v>933487.76</v>
      </c>
      <c r="AF233" s="25">
        <v>0</v>
      </c>
      <c r="AG233" s="25">
        <f t="shared" si="232"/>
        <v>933487.76</v>
      </c>
      <c r="AH233" s="28" t="s">
        <v>628</v>
      </c>
      <c r="AI233" s="73" t="s">
        <v>460</v>
      </c>
      <c r="AJ233" s="29">
        <f>81982.44+68790.33</f>
        <v>150772.77000000002</v>
      </c>
      <c r="AK233" s="29">
        <v>11017.56</v>
      </c>
    </row>
    <row r="234" spans="1:37" ht="236.25" x14ac:dyDescent="0.25">
      <c r="A234" s="5">
        <v>228</v>
      </c>
      <c r="B234" s="242">
        <v>115759</v>
      </c>
      <c r="C234" s="243">
        <v>400</v>
      </c>
      <c r="D234" s="242" t="s">
        <v>163</v>
      </c>
      <c r="E234" s="244" t="s">
        <v>165</v>
      </c>
      <c r="F234" s="245" t="s">
        <v>485</v>
      </c>
      <c r="G234" s="62" t="s">
        <v>663</v>
      </c>
      <c r="H234" s="61" t="s">
        <v>664</v>
      </c>
      <c r="I234" s="244" t="s">
        <v>665</v>
      </c>
      <c r="J234" s="60" t="s">
        <v>666</v>
      </c>
      <c r="K234" s="246">
        <v>43270</v>
      </c>
      <c r="L234" s="8">
        <v>44062</v>
      </c>
      <c r="M234" s="59">
        <f t="shared" si="234"/>
        <v>83.983862848432537</v>
      </c>
      <c r="N234" s="58" t="s">
        <v>359</v>
      </c>
      <c r="O234" s="58" t="s">
        <v>156</v>
      </c>
      <c r="P234" s="58" t="s">
        <v>156</v>
      </c>
      <c r="Q234" s="247" t="s">
        <v>157</v>
      </c>
      <c r="R234" s="58" t="s">
        <v>36</v>
      </c>
      <c r="S234" s="25">
        <f t="shared" si="227"/>
        <v>11840890.029999999</v>
      </c>
      <c r="T234" s="25">
        <v>9548646.1699999999</v>
      </c>
      <c r="U234" s="25">
        <v>2292243.86</v>
      </c>
      <c r="V234" s="25">
        <f t="shared" si="228"/>
        <v>0</v>
      </c>
      <c r="W234" s="25"/>
      <c r="X234" s="25"/>
      <c r="Y234" s="25">
        <f t="shared" si="233"/>
        <v>2258116.17</v>
      </c>
      <c r="Z234" s="25">
        <v>1685055.21</v>
      </c>
      <c r="AA234" s="25">
        <v>573060.96</v>
      </c>
      <c r="AB234" s="25">
        <f t="shared" si="235"/>
        <v>0</v>
      </c>
      <c r="AC234" s="25"/>
      <c r="AD234" s="25"/>
      <c r="AE234" s="25">
        <f t="shared" si="231"/>
        <v>14099006.199999999</v>
      </c>
      <c r="AF234" s="25"/>
      <c r="AG234" s="25">
        <f t="shared" si="232"/>
        <v>14099006.199999999</v>
      </c>
      <c r="AH234" s="28" t="s">
        <v>628</v>
      </c>
      <c r="AI234" s="73" t="s">
        <v>187</v>
      </c>
      <c r="AJ234" s="29">
        <v>821485.68</v>
      </c>
      <c r="AK234" s="29">
        <v>0</v>
      </c>
    </row>
    <row r="235" spans="1:37" ht="141.75" x14ac:dyDescent="0.25">
      <c r="A235" s="5">
        <v>229</v>
      </c>
      <c r="B235" s="68">
        <v>111409</v>
      </c>
      <c r="C235" s="152">
        <v>193</v>
      </c>
      <c r="D235" s="68" t="s">
        <v>172</v>
      </c>
      <c r="E235" s="13" t="s">
        <v>165</v>
      </c>
      <c r="F235" s="128" t="s">
        <v>357</v>
      </c>
      <c r="G235" s="64" t="s">
        <v>672</v>
      </c>
      <c r="H235" s="65" t="s">
        <v>671</v>
      </c>
      <c r="I235" s="13" t="s">
        <v>460</v>
      </c>
      <c r="J235" s="15" t="s">
        <v>673</v>
      </c>
      <c r="K235" s="105">
        <v>43271</v>
      </c>
      <c r="L235" s="8">
        <v>43758</v>
      </c>
      <c r="M235" s="4">
        <f t="shared" si="234"/>
        <v>82.304192821223239</v>
      </c>
      <c r="N235" s="2" t="s">
        <v>359</v>
      </c>
      <c r="O235" s="182" t="s">
        <v>156</v>
      </c>
      <c r="P235" s="182" t="s">
        <v>156</v>
      </c>
      <c r="Q235" s="23" t="s">
        <v>361</v>
      </c>
      <c r="R235" s="2" t="s">
        <v>36</v>
      </c>
      <c r="S235" s="63">
        <f>T235+U235</f>
        <v>813056.8</v>
      </c>
      <c r="T235" s="25">
        <v>655659.42000000004</v>
      </c>
      <c r="U235" s="25">
        <v>157397.38</v>
      </c>
      <c r="V235" s="25">
        <f t="shared" si="228"/>
        <v>155053.87</v>
      </c>
      <c r="W235" s="25">
        <v>115704.6</v>
      </c>
      <c r="X235" s="25">
        <v>39349.269999999997</v>
      </c>
      <c r="Y235" s="25">
        <f t="shared" si="233"/>
        <v>0</v>
      </c>
      <c r="Z235" s="25"/>
      <c r="AA235" s="25"/>
      <c r="AB235" s="25">
        <f t="shared" si="235"/>
        <v>19757.350000000002</v>
      </c>
      <c r="AC235" s="25">
        <v>15742.12</v>
      </c>
      <c r="AD235" s="25">
        <v>4015.23</v>
      </c>
      <c r="AE235" s="25">
        <f>S235+V235+Y235+AB235</f>
        <v>987868.02</v>
      </c>
      <c r="AF235" s="25">
        <v>0</v>
      </c>
      <c r="AG235" s="25">
        <f t="shared" si="232"/>
        <v>987868.02</v>
      </c>
      <c r="AH235" s="28" t="s">
        <v>628</v>
      </c>
      <c r="AI235" s="73" t="s">
        <v>187</v>
      </c>
      <c r="AJ235" s="29">
        <f>104036.05+83299.38</f>
        <v>187335.43</v>
      </c>
      <c r="AK235" s="29">
        <v>16886.650000000001</v>
      </c>
    </row>
    <row r="236" spans="1:37" ht="141.75" x14ac:dyDescent="0.25">
      <c r="A236" s="2">
        <v>230</v>
      </c>
      <c r="B236" s="68">
        <v>118676</v>
      </c>
      <c r="C236" s="152">
        <v>432</v>
      </c>
      <c r="D236" s="68" t="s">
        <v>172</v>
      </c>
      <c r="E236" s="13" t="s">
        <v>1137</v>
      </c>
      <c r="F236" s="128" t="s">
        <v>674</v>
      </c>
      <c r="G236" s="57" t="s">
        <v>675</v>
      </c>
      <c r="H236" s="20" t="s">
        <v>676</v>
      </c>
      <c r="I236" s="13" t="s">
        <v>677</v>
      </c>
      <c r="J236" s="15" t="s">
        <v>678</v>
      </c>
      <c r="K236" s="105">
        <v>43270</v>
      </c>
      <c r="L236" s="8">
        <v>43818</v>
      </c>
      <c r="M236" s="4">
        <f t="shared" si="234"/>
        <v>83.983861980210861</v>
      </c>
      <c r="N236" s="2" t="s">
        <v>359</v>
      </c>
      <c r="O236" s="182" t="s">
        <v>156</v>
      </c>
      <c r="P236" s="182" t="s">
        <v>156</v>
      </c>
      <c r="Q236" s="23" t="s">
        <v>157</v>
      </c>
      <c r="R236" s="2" t="s">
        <v>36</v>
      </c>
      <c r="S236" s="25">
        <f t="shared" si="227"/>
        <v>3030823.88</v>
      </c>
      <c r="T236" s="25">
        <v>2444095.39</v>
      </c>
      <c r="U236" s="25">
        <v>586728.49</v>
      </c>
      <c r="V236" s="25">
        <f t="shared" si="228"/>
        <v>0</v>
      </c>
      <c r="W236" s="25"/>
      <c r="X236" s="25"/>
      <c r="Y236" s="25">
        <f t="shared" si="233"/>
        <v>577993.11</v>
      </c>
      <c r="Z236" s="25">
        <v>431310.99</v>
      </c>
      <c r="AA236" s="25">
        <v>146682.12</v>
      </c>
      <c r="AB236" s="25">
        <f t="shared" si="235"/>
        <v>0</v>
      </c>
      <c r="AC236" s="25"/>
      <c r="AD236" s="25"/>
      <c r="AE236" s="25">
        <f t="shared" si="231"/>
        <v>3608816.9899999998</v>
      </c>
      <c r="AF236" s="25">
        <v>0</v>
      </c>
      <c r="AG236" s="25">
        <f t="shared" si="232"/>
        <v>3608816.9899999998</v>
      </c>
      <c r="AH236" s="28" t="s">
        <v>628</v>
      </c>
      <c r="AI236" s="73" t="s">
        <v>187</v>
      </c>
      <c r="AJ236" s="29">
        <v>43102.2</v>
      </c>
      <c r="AK236" s="29">
        <v>0</v>
      </c>
    </row>
    <row r="237" spans="1:37" ht="299.25" x14ac:dyDescent="0.25">
      <c r="A237" s="5">
        <v>231</v>
      </c>
      <c r="B237" s="68">
        <v>111610</v>
      </c>
      <c r="C237" s="152">
        <v>374</v>
      </c>
      <c r="D237" s="68" t="s">
        <v>163</v>
      </c>
      <c r="E237" s="13" t="s">
        <v>1138</v>
      </c>
      <c r="F237" s="128" t="s">
        <v>679</v>
      </c>
      <c r="G237" s="57" t="s">
        <v>681</v>
      </c>
      <c r="H237" s="20" t="s">
        <v>680</v>
      </c>
      <c r="I237" s="13" t="s">
        <v>682</v>
      </c>
      <c r="J237" s="15" t="s">
        <v>686</v>
      </c>
      <c r="K237" s="105">
        <v>43272</v>
      </c>
      <c r="L237" s="8">
        <v>43637</v>
      </c>
      <c r="M237" s="4">
        <f t="shared" si="234"/>
        <v>82.30418774976819</v>
      </c>
      <c r="N237" s="2" t="s">
        <v>359</v>
      </c>
      <c r="O237" s="182" t="s">
        <v>156</v>
      </c>
      <c r="P237" s="182" t="s">
        <v>156</v>
      </c>
      <c r="Q237" s="23" t="s">
        <v>361</v>
      </c>
      <c r="R237" s="2" t="s">
        <v>36</v>
      </c>
      <c r="S237" s="25">
        <f t="shared" si="227"/>
        <v>3413208.46</v>
      </c>
      <c r="T237" s="25">
        <v>2752455.25</v>
      </c>
      <c r="U237" s="25">
        <v>660753.21</v>
      </c>
      <c r="V237" s="25">
        <f t="shared" si="228"/>
        <v>650915.6</v>
      </c>
      <c r="W237" s="25">
        <v>485727.33</v>
      </c>
      <c r="X237" s="25">
        <v>165188.26999999999</v>
      </c>
      <c r="Y237" s="25">
        <f t="shared" si="233"/>
        <v>0</v>
      </c>
      <c r="Z237" s="25">
        <v>0</v>
      </c>
      <c r="AA237" s="25">
        <v>0</v>
      </c>
      <c r="AB237" s="25">
        <f t="shared" si="235"/>
        <v>82941.300000000017</v>
      </c>
      <c r="AC237" s="25">
        <v>66085.326136337957</v>
      </c>
      <c r="AD237" s="25">
        <v>16855.97386366206</v>
      </c>
      <c r="AE237" s="25">
        <f>S237+V237+Y237+AB237</f>
        <v>4147065.36</v>
      </c>
      <c r="AF237" s="25">
        <v>0</v>
      </c>
      <c r="AG237" s="25">
        <f t="shared" si="232"/>
        <v>4147065.36</v>
      </c>
      <c r="AH237" s="28" t="s">
        <v>628</v>
      </c>
      <c r="AI237" s="73" t="s">
        <v>1188</v>
      </c>
      <c r="AJ237" s="29">
        <f>413506.52+39634.08</f>
        <v>453140.60000000003</v>
      </c>
      <c r="AK237" s="29">
        <v>51329.52</v>
      </c>
    </row>
    <row r="238" spans="1:37" ht="141.75" x14ac:dyDescent="0.25">
      <c r="A238" s="5">
        <v>232</v>
      </c>
      <c r="B238" s="68">
        <v>110423</v>
      </c>
      <c r="C238" s="152">
        <v>207</v>
      </c>
      <c r="D238" s="68" t="s">
        <v>173</v>
      </c>
      <c r="E238" s="13" t="s">
        <v>165</v>
      </c>
      <c r="F238" s="128" t="s">
        <v>357</v>
      </c>
      <c r="G238" s="57" t="s">
        <v>683</v>
      </c>
      <c r="H238" s="248" t="s">
        <v>684</v>
      </c>
      <c r="I238" s="13" t="s">
        <v>460</v>
      </c>
      <c r="J238" s="15" t="s">
        <v>685</v>
      </c>
      <c r="K238" s="105">
        <v>43272</v>
      </c>
      <c r="L238" s="8">
        <v>43759</v>
      </c>
      <c r="M238" s="4">
        <f t="shared" si="234"/>
        <v>82.304184780767926</v>
      </c>
      <c r="N238" s="2" t="s">
        <v>359</v>
      </c>
      <c r="O238" s="2" t="s">
        <v>347</v>
      </c>
      <c r="P238" s="2" t="s">
        <v>347</v>
      </c>
      <c r="Q238" s="23" t="s">
        <v>361</v>
      </c>
      <c r="R238" s="2" t="s">
        <v>36</v>
      </c>
      <c r="S238" s="25">
        <f t="shared" si="227"/>
        <v>823039.14</v>
      </c>
      <c r="T238" s="25">
        <v>663709.36</v>
      </c>
      <c r="U238" s="25">
        <v>159329.78</v>
      </c>
      <c r="V238" s="25">
        <f>W238+X238</f>
        <v>156957.63</v>
      </c>
      <c r="W238" s="25">
        <v>117125.18</v>
      </c>
      <c r="X238" s="25">
        <v>39832.449999999997</v>
      </c>
      <c r="Y238" s="25">
        <f>Z238+AA238</f>
        <v>0</v>
      </c>
      <c r="Z238" s="25"/>
      <c r="AA238" s="25"/>
      <c r="AB238" s="25">
        <f t="shared" si="235"/>
        <v>19999.939999999999</v>
      </c>
      <c r="AC238" s="25">
        <v>15935.4</v>
      </c>
      <c r="AD238" s="25">
        <v>4064.54</v>
      </c>
      <c r="AE238" s="25">
        <f t="shared" si="231"/>
        <v>999996.71</v>
      </c>
      <c r="AF238" s="25">
        <v>0</v>
      </c>
      <c r="AG238" s="25">
        <f t="shared" si="232"/>
        <v>999996.71</v>
      </c>
      <c r="AH238" s="28" t="s">
        <v>628</v>
      </c>
      <c r="AI238" s="73" t="s">
        <v>187</v>
      </c>
      <c r="AJ238" s="29">
        <f>55440+153663.31</f>
        <v>209103.31</v>
      </c>
      <c r="AK238" s="29">
        <v>20806.72</v>
      </c>
    </row>
    <row r="239" spans="1:37" ht="141.75" x14ac:dyDescent="0.25">
      <c r="A239" s="2">
        <v>233</v>
      </c>
      <c r="B239" s="68">
        <v>111199</v>
      </c>
      <c r="C239" s="152">
        <v>147</v>
      </c>
      <c r="D239" s="68" t="s">
        <v>690</v>
      </c>
      <c r="E239" s="13" t="s">
        <v>165</v>
      </c>
      <c r="F239" s="128" t="s">
        <v>357</v>
      </c>
      <c r="G239" s="57" t="s">
        <v>730</v>
      </c>
      <c r="H239" s="20" t="s">
        <v>731</v>
      </c>
      <c r="I239" s="13" t="s">
        <v>732</v>
      </c>
      <c r="J239" s="15" t="s">
        <v>733</v>
      </c>
      <c r="K239" s="105">
        <v>43277</v>
      </c>
      <c r="L239" s="8">
        <v>44190</v>
      </c>
      <c r="M239" s="4">
        <f t="shared" si="234"/>
        <v>82.524995224288418</v>
      </c>
      <c r="N239" s="2" t="s">
        <v>359</v>
      </c>
      <c r="O239" s="2" t="s">
        <v>347</v>
      </c>
      <c r="P239" s="2" t="s">
        <v>347</v>
      </c>
      <c r="Q239" s="23" t="s">
        <v>361</v>
      </c>
      <c r="R239" s="2" t="s">
        <v>36</v>
      </c>
      <c r="S239" s="25">
        <f>T239+U239</f>
        <v>825126.99</v>
      </c>
      <c r="T239" s="25">
        <v>665393.03</v>
      </c>
      <c r="U239" s="25">
        <v>159733.96</v>
      </c>
      <c r="V239" s="25">
        <f t="shared" si="228"/>
        <v>154726.99</v>
      </c>
      <c r="W239" s="25">
        <v>115327.75</v>
      </c>
      <c r="X239" s="25">
        <v>39399.24</v>
      </c>
      <c r="Y239" s="25">
        <f>Z239+AA239</f>
        <v>0</v>
      </c>
      <c r="Z239" s="25">
        <v>0</v>
      </c>
      <c r="AA239" s="25">
        <v>0</v>
      </c>
      <c r="AB239" s="25">
        <f>AC239+AD239</f>
        <v>19997.02</v>
      </c>
      <c r="AC239" s="25">
        <v>15933.08</v>
      </c>
      <c r="AD239" s="25">
        <v>4063.94</v>
      </c>
      <c r="AE239" s="25">
        <f t="shared" si="231"/>
        <v>999851</v>
      </c>
      <c r="AF239" s="25">
        <v>0</v>
      </c>
      <c r="AG239" s="25">
        <f t="shared" si="232"/>
        <v>999851</v>
      </c>
      <c r="AH239" s="28" t="s">
        <v>628</v>
      </c>
      <c r="AI239" s="73" t="s">
        <v>187</v>
      </c>
      <c r="AJ239" s="29">
        <f>99985.1+89695.95</f>
        <v>189681.05</v>
      </c>
      <c r="AK239" s="29">
        <v>17105.45</v>
      </c>
    </row>
    <row r="240" spans="1:37" ht="189" x14ac:dyDescent="0.25">
      <c r="A240" s="5">
        <v>234</v>
      </c>
      <c r="B240" s="68">
        <v>109686</v>
      </c>
      <c r="C240" s="152">
        <v>122</v>
      </c>
      <c r="D240" s="68" t="s">
        <v>174</v>
      </c>
      <c r="E240" s="7" t="s">
        <v>1019</v>
      </c>
      <c r="F240" s="128" t="s">
        <v>366</v>
      </c>
      <c r="G240" s="6" t="s">
        <v>696</v>
      </c>
      <c r="H240" s="20" t="s">
        <v>697</v>
      </c>
      <c r="I240" s="13" t="s">
        <v>460</v>
      </c>
      <c r="J240" s="15" t="s">
        <v>698</v>
      </c>
      <c r="K240" s="105">
        <v>43276</v>
      </c>
      <c r="L240" s="8">
        <v>43763</v>
      </c>
      <c r="M240" s="4">
        <f t="shared" si="234"/>
        <v>85.000000118226325</v>
      </c>
      <c r="N240" s="2">
        <v>2</v>
      </c>
      <c r="O240" s="2" t="s">
        <v>699</v>
      </c>
      <c r="P240" s="2" t="s">
        <v>699</v>
      </c>
      <c r="Q240" s="23" t="s">
        <v>216</v>
      </c>
      <c r="R240" s="2" t="s">
        <v>36</v>
      </c>
      <c r="S240" s="25">
        <f t="shared" si="227"/>
        <v>359480.02</v>
      </c>
      <c r="T240" s="25">
        <v>359480.02</v>
      </c>
      <c r="U240" s="25">
        <v>0</v>
      </c>
      <c r="V240" s="25">
        <f t="shared" si="228"/>
        <v>54979.3</v>
      </c>
      <c r="W240" s="25">
        <v>54979.3</v>
      </c>
      <c r="X240" s="25">
        <v>0</v>
      </c>
      <c r="Y240" s="25">
        <f t="shared" si="233"/>
        <v>8458.35</v>
      </c>
      <c r="Z240" s="25">
        <v>8458.35</v>
      </c>
      <c r="AA240" s="25">
        <v>0</v>
      </c>
      <c r="AB240" s="25">
        <f t="shared" si="235"/>
        <v>0</v>
      </c>
      <c r="AC240" s="25"/>
      <c r="AD240" s="25"/>
      <c r="AE240" s="25">
        <f t="shared" si="231"/>
        <v>422917.67</v>
      </c>
      <c r="AF240" s="25">
        <v>0</v>
      </c>
      <c r="AG240" s="25">
        <f t="shared" si="232"/>
        <v>422917.67</v>
      </c>
      <c r="AH240" s="28" t="s">
        <v>628</v>
      </c>
      <c r="AI240" s="73" t="s">
        <v>187</v>
      </c>
      <c r="AJ240" s="40">
        <v>31070.04</v>
      </c>
      <c r="AK240" s="29">
        <v>4751.8900000000003</v>
      </c>
    </row>
    <row r="241" spans="1:37" ht="409.5" x14ac:dyDescent="0.25">
      <c r="A241" s="5">
        <v>235</v>
      </c>
      <c r="B241" s="68">
        <v>111846</v>
      </c>
      <c r="C241" s="152">
        <v>165</v>
      </c>
      <c r="D241" s="68" t="s">
        <v>176</v>
      </c>
      <c r="E241" s="13" t="s">
        <v>165</v>
      </c>
      <c r="F241" s="128" t="s">
        <v>357</v>
      </c>
      <c r="G241" s="6" t="s">
        <v>705</v>
      </c>
      <c r="H241" s="20" t="s">
        <v>706</v>
      </c>
      <c r="I241" s="13" t="s">
        <v>460</v>
      </c>
      <c r="J241" s="15" t="s">
        <v>707</v>
      </c>
      <c r="K241" s="105">
        <v>43278</v>
      </c>
      <c r="L241" s="8">
        <v>43643</v>
      </c>
      <c r="M241" s="4">
        <f t="shared" si="234"/>
        <v>82.304186166768261</v>
      </c>
      <c r="N241" s="2" t="s">
        <v>359</v>
      </c>
      <c r="O241" s="2" t="s">
        <v>347</v>
      </c>
      <c r="P241" s="2" t="s">
        <v>347</v>
      </c>
      <c r="Q241" s="23" t="s">
        <v>361</v>
      </c>
      <c r="R241" s="2" t="s">
        <v>36</v>
      </c>
      <c r="S241" s="25">
        <f t="shared" si="227"/>
        <v>693954.33</v>
      </c>
      <c r="T241" s="25">
        <v>559613.69999999995</v>
      </c>
      <c r="U241" s="25">
        <v>134340.63</v>
      </c>
      <c r="V241" s="25">
        <f t="shared" si="228"/>
        <v>132340.51</v>
      </c>
      <c r="W241" s="25">
        <v>98755.36</v>
      </c>
      <c r="X241" s="25">
        <v>33585.15</v>
      </c>
      <c r="Y241" s="25">
        <f>Z241+AA241</f>
        <v>0</v>
      </c>
      <c r="Z241" s="25">
        <v>0</v>
      </c>
      <c r="AA241" s="25">
        <v>0</v>
      </c>
      <c r="AB241" s="25">
        <f>AC241+AD241</f>
        <v>16863.16</v>
      </c>
      <c r="AC241" s="25">
        <v>13436.1</v>
      </c>
      <c r="AD241" s="25">
        <v>3427.06</v>
      </c>
      <c r="AE241" s="25">
        <f t="shared" si="231"/>
        <v>843158</v>
      </c>
      <c r="AF241" s="25">
        <v>0</v>
      </c>
      <c r="AG241" s="25">
        <f t="shared" si="232"/>
        <v>843158</v>
      </c>
      <c r="AH241" s="28" t="s">
        <v>628</v>
      </c>
      <c r="AI241" s="73" t="s">
        <v>187</v>
      </c>
      <c r="AJ241" s="29">
        <v>137170.68</v>
      </c>
      <c r="AK241" s="29">
        <v>10079.83</v>
      </c>
    </row>
    <row r="242" spans="1:37" ht="409.5" x14ac:dyDescent="0.25">
      <c r="A242" s="2">
        <v>236</v>
      </c>
      <c r="B242" s="68">
        <v>110795</v>
      </c>
      <c r="C242" s="152">
        <v>127</v>
      </c>
      <c r="D242" s="68" t="s">
        <v>176</v>
      </c>
      <c r="E242" s="13" t="s">
        <v>165</v>
      </c>
      <c r="F242" s="128" t="s">
        <v>357</v>
      </c>
      <c r="G242" s="6" t="s">
        <v>708</v>
      </c>
      <c r="H242" s="20" t="s">
        <v>713</v>
      </c>
      <c r="I242" s="13" t="s">
        <v>714</v>
      </c>
      <c r="J242" s="74" t="s">
        <v>715</v>
      </c>
      <c r="K242" s="105">
        <v>43278</v>
      </c>
      <c r="L242" s="8">
        <v>43765</v>
      </c>
      <c r="M242" s="4">
        <f t="shared" si="234"/>
        <v>82.304181171723172</v>
      </c>
      <c r="N242" s="2" t="s">
        <v>359</v>
      </c>
      <c r="O242" s="2" t="s">
        <v>347</v>
      </c>
      <c r="P242" s="2" t="s">
        <v>347</v>
      </c>
      <c r="Q242" s="23" t="s">
        <v>361</v>
      </c>
      <c r="R242" s="2" t="s">
        <v>36</v>
      </c>
      <c r="S242" s="25">
        <f t="shared" si="227"/>
        <v>818511.09</v>
      </c>
      <c r="T242" s="25">
        <v>660057.88</v>
      </c>
      <c r="U242" s="25">
        <v>158453.21</v>
      </c>
      <c r="V242" s="25">
        <f t="shared" si="228"/>
        <v>156094.12</v>
      </c>
      <c r="W242" s="25">
        <v>116480.81</v>
      </c>
      <c r="X242" s="25">
        <v>39613.31</v>
      </c>
      <c r="Y242" s="25">
        <f t="shared" si="233"/>
        <v>0</v>
      </c>
      <c r="Z242" s="25"/>
      <c r="AA242" s="25"/>
      <c r="AB242" s="25">
        <f t="shared" si="235"/>
        <v>19889.939999999999</v>
      </c>
      <c r="AC242" s="25">
        <v>15847.76</v>
      </c>
      <c r="AD242" s="25">
        <v>4042.18</v>
      </c>
      <c r="AE242" s="25">
        <f t="shared" si="231"/>
        <v>994495.14999999991</v>
      </c>
      <c r="AF242" s="25"/>
      <c r="AG242" s="25">
        <f t="shared" si="232"/>
        <v>994495.14999999991</v>
      </c>
      <c r="AH242" s="28" t="s">
        <v>628</v>
      </c>
      <c r="AI242" s="73"/>
      <c r="AJ242" s="29">
        <f>157838.38+70218</f>
        <v>228056.38</v>
      </c>
      <c r="AK242" s="29">
        <f>11135.04+27716.68</f>
        <v>38851.72</v>
      </c>
    </row>
    <row r="243" spans="1:37" ht="189" x14ac:dyDescent="0.25">
      <c r="A243" s="5">
        <v>237</v>
      </c>
      <c r="B243" s="68">
        <v>110651</v>
      </c>
      <c r="C243" s="152">
        <v>226</v>
      </c>
      <c r="D243" s="68" t="s">
        <v>173</v>
      </c>
      <c r="E243" s="13" t="s">
        <v>165</v>
      </c>
      <c r="F243" s="128" t="s">
        <v>357</v>
      </c>
      <c r="G243" s="57" t="s">
        <v>709</v>
      </c>
      <c r="H243" s="20" t="s">
        <v>710</v>
      </c>
      <c r="I243" s="13" t="s">
        <v>711</v>
      </c>
      <c r="J243" s="74" t="s">
        <v>712</v>
      </c>
      <c r="K243" s="105">
        <v>43278</v>
      </c>
      <c r="L243" s="8">
        <v>43765</v>
      </c>
      <c r="M243" s="4">
        <f t="shared" si="234"/>
        <v>82.795862353225218</v>
      </c>
      <c r="N243" s="2" t="s">
        <v>359</v>
      </c>
      <c r="O243" s="2" t="s">
        <v>347</v>
      </c>
      <c r="P243" s="2" t="s">
        <v>347</v>
      </c>
      <c r="Q243" s="23" t="s">
        <v>361</v>
      </c>
      <c r="R243" s="2" t="s">
        <v>36</v>
      </c>
      <c r="S243" s="25">
        <f t="shared" si="227"/>
        <v>774090.94000000006</v>
      </c>
      <c r="T243" s="25">
        <v>624236.92000000004</v>
      </c>
      <c r="U243" s="25">
        <v>149854.01999999999</v>
      </c>
      <c r="V243" s="25">
        <f t="shared" si="228"/>
        <v>142149.4</v>
      </c>
      <c r="W243" s="25">
        <v>105798.26</v>
      </c>
      <c r="X243" s="25">
        <v>36351.14</v>
      </c>
      <c r="Y243" s="25">
        <f t="shared" si="233"/>
        <v>0</v>
      </c>
      <c r="Z243" s="25"/>
      <c r="AA243" s="25"/>
      <c r="AB243" s="25">
        <f t="shared" si="235"/>
        <v>18698.82</v>
      </c>
      <c r="AC243" s="25">
        <v>14898.69</v>
      </c>
      <c r="AD243" s="25">
        <v>3800.13</v>
      </c>
      <c r="AE243" s="25">
        <f t="shared" si="231"/>
        <v>934939.16</v>
      </c>
      <c r="AF243" s="25">
        <v>0</v>
      </c>
      <c r="AG243" s="25">
        <f t="shared" si="232"/>
        <v>934939.16</v>
      </c>
      <c r="AH243" s="28" t="s">
        <v>628</v>
      </c>
      <c r="AI243" s="73" t="s">
        <v>187</v>
      </c>
      <c r="AJ243" s="29">
        <f>93127.69-32382.23</f>
        <v>60745.460000000006</v>
      </c>
      <c r="AK243" s="29">
        <v>9460.82</v>
      </c>
    </row>
    <row r="244" spans="1:37" ht="346.5" x14ac:dyDescent="0.25">
      <c r="A244" s="5">
        <v>238</v>
      </c>
      <c r="B244" s="68">
        <v>111787</v>
      </c>
      <c r="C244" s="152">
        <v>169</v>
      </c>
      <c r="D244" s="68" t="s">
        <v>176</v>
      </c>
      <c r="E244" s="13" t="s">
        <v>165</v>
      </c>
      <c r="F244" s="128" t="s">
        <v>357</v>
      </c>
      <c r="G244" s="6" t="s">
        <v>716</v>
      </c>
      <c r="H244" s="20" t="s">
        <v>717</v>
      </c>
      <c r="I244" s="13" t="s">
        <v>460</v>
      </c>
      <c r="J244" s="74" t="s">
        <v>718</v>
      </c>
      <c r="K244" s="105">
        <v>43278</v>
      </c>
      <c r="L244" s="8">
        <v>43765</v>
      </c>
      <c r="M244" s="4">
        <f t="shared" si="234"/>
        <v>82.3041870859943</v>
      </c>
      <c r="N244" s="2" t="s">
        <v>359</v>
      </c>
      <c r="O244" s="2" t="s">
        <v>347</v>
      </c>
      <c r="P244" s="2" t="s">
        <v>347</v>
      </c>
      <c r="Q244" s="23" t="s">
        <v>361</v>
      </c>
      <c r="R244" s="2" t="s">
        <v>36</v>
      </c>
      <c r="S244" s="25">
        <f t="shared" si="227"/>
        <v>822921.17999999993</v>
      </c>
      <c r="T244" s="25">
        <v>663614.23</v>
      </c>
      <c r="U244" s="25">
        <v>159306.95000000001</v>
      </c>
      <c r="V244" s="25">
        <f t="shared" si="228"/>
        <v>156935.10999999999</v>
      </c>
      <c r="W244" s="25">
        <v>117108.39</v>
      </c>
      <c r="X244" s="25">
        <v>39826.720000000001</v>
      </c>
      <c r="Y244" s="25">
        <f t="shared" si="233"/>
        <v>0</v>
      </c>
      <c r="Z244" s="25"/>
      <c r="AA244" s="25"/>
      <c r="AB244" s="25">
        <f t="shared" si="235"/>
        <v>19997.07</v>
      </c>
      <c r="AC244" s="25">
        <v>15933.12</v>
      </c>
      <c r="AD244" s="25">
        <v>4063.95</v>
      </c>
      <c r="AE244" s="25">
        <f t="shared" si="231"/>
        <v>999853.35999999987</v>
      </c>
      <c r="AF244" s="25"/>
      <c r="AG244" s="25">
        <f t="shared" si="232"/>
        <v>999853.35999999987</v>
      </c>
      <c r="AH244" s="28" t="s">
        <v>628</v>
      </c>
      <c r="AI244" s="73"/>
      <c r="AJ244" s="29">
        <f>73296.53+95514.85</f>
        <v>168811.38</v>
      </c>
      <c r="AK244" s="29">
        <v>13125.47</v>
      </c>
    </row>
    <row r="245" spans="1:37" ht="315" x14ac:dyDescent="0.25">
      <c r="A245" s="2">
        <v>239</v>
      </c>
      <c r="B245" s="68">
        <v>113139</v>
      </c>
      <c r="C245" s="152">
        <v>387</v>
      </c>
      <c r="D245" s="68" t="s">
        <v>163</v>
      </c>
      <c r="E245" s="13" t="s">
        <v>1138</v>
      </c>
      <c r="F245" s="128" t="s">
        <v>679</v>
      </c>
      <c r="G245" s="6" t="s">
        <v>725</v>
      </c>
      <c r="H245" s="20" t="s">
        <v>724</v>
      </c>
      <c r="I245" s="13" t="s">
        <v>726</v>
      </c>
      <c r="J245" s="74" t="s">
        <v>727</v>
      </c>
      <c r="K245" s="105">
        <v>43273</v>
      </c>
      <c r="L245" s="8">
        <v>43760</v>
      </c>
      <c r="M245" s="4">
        <f t="shared" si="234"/>
        <v>82.304185106128585</v>
      </c>
      <c r="N245" s="2" t="s">
        <v>359</v>
      </c>
      <c r="O245" s="2" t="s">
        <v>347</v>
      </c>
      <c r="P245" s="2" t="s">
        <v>347</v>
      </c>
      <c r="Q245" s="23" t="s">
        <v>361</v>
      </c>
      <c r="R245" s="2" t="s">
        <v>36</v>
      </c>
      <c r="S245" s="25">
        <f t="shared" si="227"/>
        <v>3201407.46</v>
      </c>
      <c r="T245" s="25">
        <v>2581656.2000000002</v>
      </c>
      <c r="U245" s="25">
        <v>619751.26</v>
      </c>
      <c r="V245" s="25">
        <f t="shared" si="228"/>
        <v>610524.23</v>
      </c>
      <c r="W245" s="25">
        <v>455586.4</v>
      </c>
      <c r="X245" s="25">
        <v>154937.82999999999</v>
      </c>
      <c r="Y245" s="25">
        <f t="shared" si="233"/>
        <v>0</v>
      </c>
      <c r="Z245" s="25">
        <v>0</v>
      </c>
      <c r="AA245" s="25">
        <v>0</v>
      </c>
      <c r="AB245" s="25">
        <f t="shared" si="235"/>
        <v>77794.52</v>
      </c>
      <c r="AC245" s="25">
        <v>61984.53</v>
      </c>
      <c r="AD245" s="25">
        <v>15809.99</v>
      </c>
      <c r="AE245" s="25">
        <f t="shared" si="231"/>
        <v>3889726.21</v>
      </c>
      <c r="AF245" s="25">
        <v>0</v>
      </c>
      <c r="AG245" s="25">
        <f t="shared" si="232"/>
        <v>3889726.21</v>
      </c>
      <c r="AH245" s="28" t="s">
        <v>628</v>
      </c>
      <c r="AI245" s="73" t="s">
        <v>187</v>
      </c>
      <c r="AJ245" s="29">
        <f>388971+375144.58</f>
        <v>764115.58000000007</v>
      </c>
      <c r="AK245" s="29">
        <v>71541.919999999998</v>
      </c>
    </row>
    <row r="246" spans="1:37" ht="346.5" x14ac:dyDescent="0.25">
      <c r="A246" s="5">
        <v>240</v>
      </c>
      <c r="B246" s="68">
        <v>111603</v>
      </c>
      <c r="C246" s="152">
        <v>195</v>
      </c>
      <c r="D246" s="68" t="s">
        <v>172</v>
      </c>
      <c r="E246" s="13" t="s">
        <v>165</v>
      </c>
      <c r="F246" s="128" t="s">
        <v>357</v>
      </c>
      <c r="G246" s="70" t="s">
        <v>740</v>
      </c>
      <c r="H246" s="70" t="s">
        <v>738</v>
      </c>
      <c r="I246" s="2" t="s">
        <v>737</v>
      </c>
      <c r="J246" s="74" t="s">
        <v>739</v>
      </c>
      <c r="K246" s="105">
        <v>43283</v>
      </c>
      <c r="L246" s="8">
        <v>43771</v>
      </c>
      <c r="M246" s="4">
        <f t="shared" si="234"/>
        <v>82.579446124039606</v>
      </c>
      <c r="N246" s="2" t="s">
        <v>359</v>
      </c>
      <c r="O246" s="2" t="s">
        <v>347</v>
      </c>
      <c r="P246" s="2" t="s">
        <v>347</v>
      </c>
      <c r="Q246" s="23" t="s">
        <v>361</v>
      </c>
      <c r="R246" s="2" t="s">
        <v>36</v>
      </c>
      <c r="S246" s="25">
        <f t="shared" si="227"/>
        <v>822254.14</v>
      </c>
      <c r="T246" s="25">
        <v>663076.28</v>
      </c>
      <c r="U246" s="25">
        <v>159177.85999999999</v>
      </c>
      <c r="V246" s="25">
        <f t="shared" si="228"/>
        <v>153544.35999999999</v>
      </c>
      <c r="W246" s="25">
        <v>114413.2</v>
      </c>
      <c r="X246" s="25">
        <v>39131.160000000003</v>
      </c>
      <c r="Y246" s="25">
        <f t="shared" si="233"/>
        <v>0</v>
      </c>
      <c r="Z246" s="25"/>
      <c r="AA246" s="25"/>
      <c r="AB246" s="25">
        <f t="shared" si="235"/>
        <v>19914.330000000002</v>
      </c>
      <c r="AC246" s="25">
        <v>15867.19</v>
      </c>
      <c r="AD246" s="25">
        <v>4047.14</v>
      </c>
      <c r="AE246" s="25">
        <f t="shared" si="231"/>
        <v>995712.83</v>
      </c>
      <c r="AF246" s="25">
        <v>0</v>
      </c>
      <c r="AG246" s="25">
        <f t="shared" si="232"/>
        <v>995712.83</v>
      </c>
      <c r="AH246" s="28" t="s">
        <v>628</v>
      </c>
      <c r="AI246" s="73" t="s">
        <v>1169</v>
      </c>
      <c r="AJ246" s="29">
        <f>99571.31-9242.96</f>
        <v>90328.35</v>
      </c>
      <c r="AK246" s="29">
        <v>15946.32</v>
      </c>
    </row>
    <row r="247" spans="1:37" ht="141.75" x14ac:dyDescent="0.25">
      <c r="A247" s="5">
        <v>241</v>
      </c>
      <c r="B247" s="68">
        <v>113188</v>
      </c>
      <c r="C247" s="152">
        <v>246</v>
      </c>
      <c r="D247" s="68" t="s">
        <v>171</v>
      </c>
      <c r="E247" s="13" t="s">
        <v>165</v>
      </c>
      <c r="F247" s="128" t="s">
        <v>357</v>
      </c>
      <c r="G247" s="57" t="s">
        <v>746</v>
      </c>
      <c r="H247" s="20" t="s">
        <v>747</v>
      </c>
      <c r="I247" s="13" t="s">
        <v>460</v>
      </c>
      <c r="J247" s="74" t="s">
        <v>748</v>
      </c>
      <c r="K247" s="105">
        <v>43284</v>
      </c>
      <c r="L247" s="8">
        <v>43711</v>
      </c>
      <c r="M247" s="4">
        <f t="shared" si="234"/>
        <v>82.304188575115816</v>
      </c>
      <c r="N247" s="2" t="s">
        <v>359</v>
      </c>
      <c r="O247" s="2" t="s">
        <v>347</v>
      </c>
      <c r="P247" s="2" t="s">
        <v>347</v>
      </c>
      <c r="Q247" s="23" t="s">
        <v>361</v>
      </c>
      <c r="R247" s="2" t="s">
        <v>36</v>
      </c>
      <c r="S247" s="25">
        <f t="shared" si="227"/>
        <v>745468.83000000007</v>
      </c>
      <c r="T247" s="25">
        <v>601155.66</v>
      </c>
      <c r="U247" s="25">
        <v>144313.17000000001</v>
      </c>
      <c r="V247" s="25">
        <f t="shared" si="228"/>
        <v>142164.54</v>
      </c>
      <c r="W247" s="25">
        <v>106086.28</v>
      </c>
      <c r="X247" s="25">
        <v>36078.26</v>
      </c>
      <c r="Y247" s="25">
        <f t="shared" si="233"/>
        <v>0</v>
      </c>
      <c r="Z247" s="25">
        <v>0</v>
      </c>
      <c r="AA247" s="25">
        <v>0</v>
      </c>
      <c r="AB247" s="25">
        <f t="shared" si="235"/>
        <v>18114.98</v>
      </c>
      <c r="AC247" s="25">
        <v>14433.5</v>
      </c>
      <c r="AD247" s="25">
        <v>3681.48</v>
      </c>
      <c r="AE247" s="25">
        <f t="shared" si="231"/>
        <v>905748.35000000009</v>
      </c>
      <c r="AF247" s="25">
        <v>0</v>
      </c>
      <c r="AG247" s="25">
        <f t="shared" si="232"/>
        <v>905748.35000000009</v>
      </c>
      <c r="AH247" s="28" t="s">
        <v>628</v>
      </c>
      <c r="AI247" s="73" t="s">
        <v>187</v>
      </c>
      <c r="AJ247" s="29">
        <f>76816.8+130770.26</f>
        <v>207587.06</v>
      </c>
      <c r="AK247" s="29">
        <f>13758.03+8556.79</f>
        <v>22314.82</v>
      </c>
    </row>
    <row r="248" spans="1:37" ht="252" x14ac:dyDescent="0.25">
      <c r="A248" s="2">
        <v>242</v>
      </c>
      <c r="B248" s="68">
        <v>116097</v>
      </c>
      <c r="C248" s="152">
        <v>394</v>
      </c>
      <c r="D248" s="68" t="s">
        <v>177</v>
      </c>
      <c r="E248" s="244" t="s">
        <v>165</v>
      </c>
      <c r="F248" s="118" t="s">
        <v>485</v>
      </c>
      <c r="G248" s="74" t="s">
        <v>760</v>
      </c>
      <c r="H248" s="20" t="s">
        <v>759</v>
      </c>
      <c r="I248" s="13" t="s">
        <v>544</v>
      </c>
      <c r="J248" s="74" t="s">
        <v>761</v>
      </c>
      <c r="K248" s="105">
        <v>43284</v>
      </c>
      <c r="L248" s="8">
        <v>44077</v>
      </c>
      <c r="M248" s="4">
        <f t="shared" si="234"/>
        <v>83.983862774791262</v>
      </c>
      <c r="N248" s="2" t="s">
        <v>359</v>
      </c>
      <c r="O248" s="2" t="s">
        <v>347</v>
      </c>
      <c r="P248" s="2" t="s">
        <v>347</v>
      </c>
      <c r="Q248" s="23" t="s">
        <v>157</v>
      </c>
      <c r="R248" s="2" t="s">
        <v>36</v>
      </c>
      <c r="S248" s="25">
        <f t="shared" si="227"/>
        <v>6396515.5899999999</v>
      </c>
      <c r="T248" s="25">
        <v>5158232.53</v>
      </c>
      <c r="U248" s="25">
        <v>1238283.06</v>
      </c>
      <c r="V248" s="25">
        <f t="shared" si="228"/>
        <v>472527.32999999996</v>
      </c>
      <c r="W248" s="25">
        <v>349201.67</v>
      </c>
      <c r="X248" s="25">
        <v>123325.66</v>
      </c>
      <c r="Y248" s="25">
        <f t="shared" si="233"/>
        <v>747319.77</v>
      </c>
      <c r="Z248" s="25">
        <v>561074.66</v>
      </c>
      <c r="AA248" s="25">
        <v>186245.11</v>
      </c>
      <c r="AB248" s="25">
        <f t="shared" si="235"/>
        <v>0</v>
      </c>
      <c r="AC248" s="25">
        <v>0</v>
      </c>
      <c r="AD248" s="25">
        <v>0</v>
      </c>
      <c r="AE248" s="25">
        <f t="shared" si="231"/>
        <v>7616362.6899999995</v>
      </c>
      <c r="AF248" s="25">
        <v>0</v>
      </c>
      <c r="AG248" s="25">
        <f t="shared" si="232"/>
        <v>7616362.6899999995</v>
      </c>
      <c r="AH248" s="28" t="s">
        <v>628</v>
      </c>
      <c r="AI248" s="73" t="s">
        <v>187</v>
      </c>
      <c r="AJ248" s="29">
        <v>253980</v>
      </c>
      <c r="AK248" s="29">
        <v>0</v>
      </c>
    </row>
    <row r="249" spans="1:37" ht="409.5" x14ac:dyDescent="0.25">
      <c r="A249" s="5">
        <v>243</v>
      </c>
      <c r="B249" s="68">
        <v>109966</v>
      </c>
      <c r="C249" s="152">
        <v>368</v>
      </c>
      <c r="D249" s="68" t="s">
        <v>177</v>
      </c>
      <c r="E249" s="13" t="s">
        <v>165</v>
      </c>
      <c r="F249" s="128" t="s">
        <v>357</v>
      </c>
      <c r="G249" s="248" t="s">
        <v>756</v>
      </c>
      <c r="H249" s="248" t="s">
        <v>757</v>
      </c>
      <c r="I249" s="13" t="s">
        <v>460</v>
      </c>
      <c r="J249" s="74" t="s">
        <v>758</v>
      </c>
      <c r="K249" s="105">
        <v>43284</v>
      </c>
      <c r="L249" s="8">
        <v>43772</v>
      </c>
      <c r="M249" s="4">
        <f t="shared" si="234"/>
        <v>82.304190385931335</v>
      </c>
      <c r="N249" s="2" t="s">
        <v>359</v>
      </c>
      <c r="O249" s="2" t="s">
        <v>355</v>
      </c>
      <c r="P249" s="2" t="s">
        <v>1048</v>
      </c>
      <c r="Q249" s="23" t="s">
        <v>361</v>
      </c>
      <c r="R249" s="2" t="s">
        <v>36</v>
      </c>
      <c r="S249" s="25">
        <f t="shared" si="227"/>
        <v>820713.65</v>
      </c>
      <c r="T249" s="25">
        <v>661834.04</v>
      </c>
      <c r="U249" s="25">
        <v>158879.60999999999</v>
      </c>
      <c r="V249" s="25">
        <f t="shared" si="228"/>
        <v>156514.07999999999</v>
      </c>
      <c r="W249" s="25">
        <v>116794.2</v>
      </c>
      <c r="X249" s="25">
        <v>39719.879999999997</v>
      </c>
      <c r="Y249" s="25">
        <f t="shared" si="233"/>
        <v>0</v>
      </c>
      <c r="Z249" s="25">
        <v>0</v>
      </c>
      <c r="AA249" s="25">
        <v>0</v>
      </c>
      <c r="AB249" s="25">
        <f t="shared" si="235"/>
        <v>19943.43</v>
      </c>
      <c r="AC249" s="25">
        <v>15890.39</v>
      </c>
      <c r="AD249" s="25">
        <v>4053.04</v>
      </c>
      <c r="AE249" s="25">
        <f t="shared" si="231"/>
        <v>997171.16</v>
      </c>
      <c r="AF249" s="25">
        <v>0</v>
      </c>
      <c r="AG249" s="25">
        <f t="shared" si="232"/>
        <v>997171.16</v>
      </c>
      <c r="AH249" s="28" t="s">
        <v>628</v>
      </c>
      <c r="AI249" s="73" t="s">
        <v>187</v>
      </c>
      <c r="AJ249" s="29">
        <f>97719.31+82606.17</f>
        <v>180325.47999999998</v>
      </c>
      <c r="AK249" s="29">
        <f>16734.59+7125.74</f>
        <v>23860.33</v>
      </c>
    </row>
    <row r="250" spans="1:37" ht="141.75" x14ac:dyDescent="0.25">
      <c r="A250" s="5">
        <v>244</v>
      </c>
      <c r="B250" s="68">
        <v>112133</v>
      </c>
      <c r="C250" s="152">
        <v>149</v>
      </c>
      <c r="D250" s="68" t="s">
        <v>690</v>
      </c>
      <c r="E250" s="13" t="s">
        <v>165</v>
      </c>
      <c r="F250" s="128" t="s">
        <v>357</v>
      </c>
      <c r="G250" s="71" t="s">
        <v>763</v>
      </c>
      <c r="H250" s="20" t="s">
        <v>764</v>
      </c>
      <c r="I250" s="13" t="s">
        <v>765</v>
      </c>
      <c r="J250" s="249" t="s">
        <v>766</v>
      </c>
      <c r="K250" s="105">
        <v>43286</v>
      </c>
      <c r="L250" s="8">
        <v>43773</v>
      </c>
      <c r="M250" s="4">
        <f t="shared" si="234"/>
        <v>82.304192989201169</v>
      </c>
      <c r="N250" s="2" t="s">
        <v>359</v>
      </c>
      <c r="O250" s="2" t="s">
        <v>767</v>
      </c>
      <c r="P250" s="2" t="s">
        <v>755</v>
      </c>
      <c r="Q250" s="23" t="s">
        <v>361</v>
      </c>
      <c r="R250" s="2" t="s">
        <v>36</v>
      </c>
      <c r="S250" s="25">
        <v>615782.40000000002</v>
      </c>
      <c r="T250" s="25">
        <v>496574.82</v>
      </c>
      <c r="U250" s="25">
        <v>119207.58</v>
      </c>
      <c r="V250" s="25">
        <f t="shared" si="228"/>
        <v>117432.69</v>
      </c>
      <c r="W250" s="25">
        <v>87630.81</v>
      </c>
      <c r="X250" s="25">
        <v>29801.88</v>
      </c>
      <c r="Y250" s="25">
        <f>Z250+AA250</f>
        <v>0</v>
      </c>
      <c r="Z250" s="25"/>
      <c r="AA250" s="25"/>
      <c r="AB250" s="25">
        <f>AC250+AD250</f>
        <v>14963.56</v>
      </c>
      <c r="AC250" s="25">
        <v>11922.59</v>
      </c>
      <c r="AD250" s="25">
        <v>3040.97</v>
      </c>
      <c r="AE250" s="25">
        <f t="shared" si="231"/>
        <v>748178.65000000014</v>
      </c>
      <c r="AF250" s="25"/>
      <c r="AG250" s="25">
        <f t="shared" si="232"/>
        <v>748178.65000000014</v>
      </c>
      <c r="AH250" s="28" t="s">
        <v>628</v>
      </c>
      <c r="AI250" s="73" t="s">
        <v>187</v>
      </c>
      <c r="AJ250" s="29">
        <f>67020+7797+44875.55</f>
        <v>119692.55</v>
      </c>
      <c r="AK250" s="29">
        <v>8557.98</v>
      </c>
    </row>
    <row r="251" spans="1:37" ht="141.75" x14ac:dyDescent="0.25">
      <c r="A251" s="2">
        <v>245</v>
      </c>
      <c r="B251" s="68">
        <v>112698</v>
      </c>
      <c r="C251" s="152">
        <v>231</v>
      </c>
      <c r="D251" s="68" t="s">
        <v>171</v>
      </c>
      <c r="E251" s="13" t="s">
        <v>165</v>
      </c>
      <c r="F251" s="128" t="s">
        <v>357</v>
      </c>
      <c r="G251" s="71" t="s">
        <v>772</v>
      </c>
      <c r="H251" s="20" t="s">
        <v>773</v>
      </c>
      <c r="I251" s="13" t="s">
        <v>774</v>
      </c>
      <c r="J251" s="249" t="s">
        <v>775</v>
      </c>
      <c r="K251" s="105">
        <v>43273</v>
      </c>
      <c r="L251" s="8">
        <v>43638</v>
      </c>
      <c r="M251" s="4">
        <f t="shared" si="234"/>
        <v>82.525439844084019</v>
      </c>
      <c r="N251" s="2" t="s">
        <v>359</v>
      </c>
      <c r="O251" s="2" t="s">
        <v>347</v>
      </c>
      <c r="P251" s="2" t="s">
        <v>347</v>
      </c>
      <c r="Q251" s="23" t="s">
        <v>361</v>
      </c>
      <c r="R251" s="2" t="s">
        <v>36</v>
      </c>
      <c r="S251" s="25">
        <f t="shared" si="227"/>
        <v>815706.04</v>
      </c>
      <c r="T251" s="25">
        <v>657795.85</v>
      </c>
      <c r="U251" s="25">
        <v>157910.19</v>
      </c>
      <c r="V251" s="25">
        <f t="shared" si="228"/>
        <v>134706.16</v>
      </c>
      <c r="W251" s="25">
        <v>100520.65</v>
      </c>
      <c r="X251" s="25">
        <v>34185.51</v>
      </c>
      <c r="Y251" s="25">
        <f t="shared" si="233"/>
        <v>20853.009999999998</v>
      </c>
      <c r="Z251" s="25">
        <v>15560.97</v>
      </c>
      <c r="AA251" s="25">
        <v>5292.04</v>
      </c>
      <c r="AB251" s="25">
        <f t="shared" si="235"/>
        <v>17164.59</v>
      </c>
      <c r="AC251" s="25">
        <v>13676.27</v>
      </c>
      <c r="AD251" s="25">
        <v>3488.32</v>
      </c>
      <c r="AE251" s="25">
        <f t="shared" si="231"/>
        <v>988429.8</v>
      </c>
      <c r="AF251" s="25"/>
      <c r="AG251" s="25">
        <f t="shared" si="232"/>
        <v>988429.8</v>
      </c>
      <c r="AH251" s="28" t="s">
        <v>628</v>
      </c>
      <c r="AI251" s="73" t="s">
        <v>187</v>
      </c>
      <c r="AJ251" s="29">
        <v>85822.98</v>
      </c>
      <c r="AK251" s="29">
        <v>0</v>
      </c>
    </row>
    <row r="252" spans="1:37" ht="409.5" x14ac:dyDescent="0.25">
      <c r="A252" s="5">
        <v>246</v>
      </c>
      <c r="B252" s="68">
        <v>112427</v>
      </c>
      <c r="C252" s="152">
        <v>367</v>
      </c>
      <c r="D252" s="68" t="s">
        <v>177</v>
      </c>
      <c r="E252" s="13" t="s">
        <v>165</v>
      </c>
      <c r="F252" s="128" t="s">
        <v>357</v>
      </c>
      <c r="G252" s="71" t="s">
        <v>779</v>
      </c>
      <c r="H252" s="20" t="s">
        <v>780</v>
      </c>
      <c r="I252" s="13" t="s">
        <v>782</v>
      </c>
      <c r="J252" s="74" t="s">
        <v>781</v>
      </c>
      <c r="K252" s="105">
        <v>43290</v>
      </c>
      <c r="L252" s="8">
        <v>43778</v>
      </c>
      <c r="M252" s="4">
        <f t="shared" si="234"/>
        <v>82.304189883139372</v>
      </c>
      <c r="N252" s="2" t="s">
        <v>359</v>
      </c>
      <c r="O252" s="2" t="s">
        <v>347</v>
      </c>
      <c r="P252" s="2" t="s">
        <v>347</v>
      </c>
      <c r="Q252" s="23" t="s">
        <v>361</v>
      </c>
      <c r="R252" s="2" t="s">
        <v>36</v>
      </c>
      <c r="S252" s="25">
        <f t="shared" si="227"/>
        <v>785233.14</v>
      </c>
      <c r="T252" s="25">
        <v>633222.11</v>
      </c>
      <c r="U252" s="25">
        <v>152011.03</v>
      </c>
      <c r="V252" s="25">
        <f t="shared" si="228"/>
        <v>149747.75</v>
      </c>
      <c r="W252" s="25">
        <v>111745.03</v>
      </c>
      <c r="X252" s="25">
        <v>38002.720000000001</v>
      </c>
      <c r="Y252" s="25">
        <f t="shared" si="233"/>
        <v>0</v>
      </c>
      <c r="Z252" s="25">
        <v>0</v>
      </c>
      <c r="AA252" s="25">
        <v>0</v>
      </c>
      <c r="AB252" s="25">
        <f t="shared" si="235"/>
        <v>19081.28</v>
      </c>
      <c r="AC252" s="25">
        <v>15203.43</v>
      </c>
      <c r="AD252" s="25">
        <v>3877.85</v>
      </c>
      <c r="AE252" s="25">
        <f t="shared" si="231"/>
        <v>954062.17</v>
      </c>
      <c r="AF252" s="25">
        <v>0</v>
      </c>
      <c r="AG252" s="25">
        <f t="shared" si="232"/>
        <v>954062.17</v>
      </c>
      <c r="AH252" s="28" t="s">
        <v>628</v>
      </c>
      <c r="AI252" s="73" t="s">
        <v>187</v>
      </c>
      <c r="AJ252" s="29">
        <f>57915.69+124630.09</f>
        <v>182545.78</v>
      </c>
      <c r="AK252" s="29">
        <v>16617.93</v>
      </c>
    </row>
    <row r="253" spans="1:37" ht="141.75" x14ac:dyDescent="0.25">
      <c r="A253" s="5">
        <v>247</v>
      </c>
      <c r="B253" s="68">
        <v>112409</v>
      </c>
      <c r="C253" s="152">
        <v>150</v>
      </c>
      <c r="D253" s="68" t="s">
        <v>690</v>
      </c>
      <c r="E253" s="13" t="s">
        <v>165</v>
      </c>
      <c r="F253" s="128" t="s">
        <v>357</v>
      </c>
      <c r="G253" s="71" t="s">
        <v>783</v>
      </c>
      <c r="H253" s="20" t="s">
        <v>784</v>
      </c>
      <c r="I253" s="13" t="s">
        <v>389</v>
      </c>
      <c r="J253" s="74" t="s">
        <v>785</v>
      </c>
      <c r="K253" s="105">
        <v>43291</v>
      </c>
      <c r="L253" s="8">
        <v>43778</v>
      </c>
      <c r="M253" s="4">
        <f t="shared" si="234"/>
        <v>82.304188969946821</v>
      </c>
      <c r="N253" s="2" t="s">
        <v>359</v>
      </c>
      <c r="O253" s="2" t="s">
        <v>467</v>
      </c>
      <c r="P253" s="2" t="s">
        <v>338</v>
      </c>
      <c r="Q253" s="23" t="s">
        <v>361</v>
      </c>
      <c r="R253" s="2" t="s">
        <v>36</v>
      </c>
      <c r="S253" s="25">
        <f t="shared" si="227"/>
        <v>780523.20000000007</v>
      </c>
      <c r="T253" s="25">
        <v>629423.91</v>
      </c>
      <c r="U253" s="25">
        <v>151099.29</v>
      </c>
      <c r="V253" s="25">
        <f t="shared" si="228"/>
        <v>148849.57</v>
      </c>
      <c r="W253" s="25">
        <v>111074.8</v>
      </c>
      <c r="X253" s="25">
        <v>37774.769999999997</v>
      </c>
      <c r="Y253" s="25">
        <f t="shared" si="233"/>
        <v>0</v>
      </c>
      <c r="Z253" s="25"/>
      <c r="AA253" s="25"/>
      <c r="AB253" s="25">
        <f t="shared" si="235"/>
        <v>18966.810000000001</v>
      </c>
      <c r="AC253" s="25">
        <v>15112.25</v>
      </c>
      <c r="AD253" s="25">
        <v>3854.56</v>
      </c>
      <c r="AE253" s="25">
        <f t="shared" si="231"/>
        <v>948339.58000000007</v>
      </c>
      <c r="AF253" s="25">
        <v>0</v>
      </c>
      <c r="AG253" s="25">
        <f t="shared" si="232"/>
        <v>948339.58000000007</v>
      </c>
      <c r="AH253" s="28" t="s">
        <v>628</v>
      </c>
      <c r="AI253" s="73" t="s">
        <v>187</v>
      </c>
      <c r="AJ253" s="29">
        <f>94833+71891.83</f>
        <v>166724.83000000002</v>
      </c>
      <c r="AK253" s="29">
        <v>13710.12</v>
      </c>
    </row>
    <row r="254" spans="1:37" ht="141.75" x14ac:dyDescent="0.25">
      <c r="A254" s="2">
        <v>248</v>
      </c>
      <c r="B254" s="68">
        <v>112861</v>
      </c>
      <c r="C254" s="152">
        <v>324</v>
      </c>
      <c r="D254" s="68" t="s">
        <v>168</v>
      </c>
      <c r="E254" s="13" t="s">
        <v>165</v>
      </c>
      <c r="F254" s="128" t="s">
        <v>357</v>
      </c>
      <c r="G254" s="57" t="s">
        <v>786</v>
      </c>
      <c r="H254" s="20" t="s">
        <v>787</v>
      </c>
      <c r="I254" s="13" t="s">
        <v>389</v>
      </c>
      <c r="J254" s="250" t="s">
        <v>788</v>
      </c>
      <c r="K254" s="105">
        <v>43290</v>
      </c>
      <c r="L254" s="8">
        <v>43777</v>
      </c>
      <c r="M254" s="4">
        <f t="shared" si="234"/>
        <v>82.304190691615503</v>
      </c>
      <c r="N254" s="2" t="s">
        <v>359</v>
      </c>
      <c r="O254" s="2" t="s">
        <v>156</v>
      </c>
      <c r="P254" s="2" t="s">
        <v>156</v>
      </c>
      <c r="Q254" s="23"/>
      <c r="R254" s="2" t="s">
        <v>36</v>
      </c>
      <c r="S254" s="25">
        <f t="shared" si="227"/>
        <v>649951.84000000008</v>
      </c>
      <c r="T254" s="25">
        <v>524129.52</v>
      </c>
      <c r="U254" s="25">
        <v>125822.32</v>
      </c>
      <c r="V254" s="25">
        <f t="shared" si="228"/>
        <v>123949</v>
      </c>
      <c r="W254" s="25">
        <v>92493.43</v>
      </c>
      <c r="X254" s="25">
        <v>31455.57</v>
      </c>
      <c r="Y254" s="25">
        <f t="shared" si="233"/>
        <v>0</v>
      </c>
      <c r="Z254" s="25"/>
      <c r="AA254" s="25"/>
      <c r="AB254" s="25">
        <f>AC254+AD254</f>
        <v>15793.869999999999</v>
      </c>
      <c r="AC254" s="25">
        <v>12584.14</v>
      </c>
      <c r="AD254" s="25">
        <v>3209.73</v>
      </c>
      <c r="AE254" s="25">
        <f t="shared" si="231"/>
        <v>789694.71000000008</v>
      </c>
      <c r="AF254" s="25">
        <v>0</v>
      </c>
      <c r="AG254" s="25">
        <f t="shared" si="232"/>
        <v>789694.71000000008</v>
      </c>
      <c r="AH254" s="28" t="s">
        <v>628</v>
      </c>
      <c r="AI254" s="73" t="s">
        <v>1213</v>
      </c>
      <c r="AJ254" s="29">
        <f>78969.47+33506.04</f>
        <v>112475.51000000001</v>
      </c>
      <c r="AK254" s="29">
        <v>6389.76</v>
      </c>
    </row>
    <row r="255" spans="1:37" ht="189" x14ac:dyDescent="0.25">
      <c r="A255" s="5">
        <v>249</v>
      </c>
      <c r="B255" s="68">
        <v>110709</v>
      </c>
      <c r="C255" s="152">
        <v>313</v>
      </c>
      <c r="D255" s="251" t="s">
        <v>168</v>
      </c>
      <c r="E255" s="13" t="s">
        <v>165</v>
      </c>
      <c r="F255" s="128" t="s">
        <v>357</v>
      </c>
      <c r="G255" s="57" t="s">
        <v>789</v>
      </c>
      <c r="H255" s="20" t="s">
        <v>790</v>
      </c>
      <c r="I255" s="13" t="s">
        <v>389</v>
      </c>
      <c r="J255" s="250" t="s">
        <v>791</v>
      </c>
      <c r="K255" s="105">
        <v>43291</v>
      </c>
      <c r="L255" s="8">
        <v>43779</v>
      </c>
      <c r="M255" s="4">
        <f t="shared" si="234"/>
        <v>82.304183081659716</v>
      </c>
      <c r="N255" s="2" t="s">
        <v>359</v>
      </c>
      <c r="O255" s="2" t="s">
        <v>156</v>
      </c>
      <c r="P255" s="2" t="s">
        <v>156</v>
      </c>
      <c r="Q255" s="23"/>
      <c r="R255" s="2" t="s">
        <v>36</v>
      </c>
      <c r="S255" s="25">
        <f t="shared" si="227"/>
        <v>821857.62999999989</v>
      </c>
      <c r="T255" s="25">
        <v>662756.56999999995</v>
      </c>
      <c r="U255" s="25">
        <v>159101.06</v>
      </c>
      <c r="V255" s="25">
        <f t="shared" si="228"/>
        <v>156732.34</v>
      </c>
      <c r="W255" s="25">
        <v>116957.1</v>
      </c>
      <c r="X255" s="25">
        <v>39775.24</v>
      </c>
      <c r="Y255" s="25">
        <f t="shared" si="233"/>
        <v>0</v>
      </c>
      <c r="Z255" s="25"/>
      <c r="AA255" s="25"/>
      <c r="AB255" s="25">
        <f t="shared" si="235"/>
        <v>19971.22</v>
      </c>
      <c r="AC255" s="25">
        <v>15912.5</v>
      </c>
      <c r="AD255" s="25">
        <v>4058.72</v>
      </c>
      <c r="AE255" s="25">
        <f t="shared" si="231"/>
        <v>998561.18999999983</v>
      </c>
      <c r="AF255" s="25">
        <v>576</v>
      </c>
      <c r="AG255" s="25">
        <f>AE255+AF255</f>
        <v>999137.18999999983</v>
      </c>
      <c r="AH255" s="28" t="s">
        <v>628</v>
      </c>
      <c r="AI255" s="73" t="s">
        <v>187</v>
      </c>
      <c r="AJ255" s="29">
        <f>99856.11-15338.74</f>
        <v>84517.37</v>
      </c>
      <c r="AK255" s="29">
        <v>15338.74</v>
      </c>
    </row>
    <row r="256" spans="1:37" ht="378" x14ac:dyDescent="0.25">
      <c r="A256" s="5">
        <v>250</v>
      </c>
      <c r="B256" s="68">
        <v>113039</v>
      </c>
      <c r="C256" s="152">
        <v>200</v>
      </c>
      <c r="D256" s="68" t="s">
        <v>173</v>
      </c>
      <c r="E256" s="13" t="s">
        <v>165</v>
      </c>
      <c r="F256" s="128" t="s">
        <v>357</v>
      </c>
      <c r="G256" s="252" t="s">
        <v>798</v>
      </c>
      <c r="H256" s="72" t="s">
        <v>799</v>
      </c>
      <c r="I256" s="13" t="s">
        <v>389</v>
      </c>
      <c r="J256" s="74" t="s">
        <v>800</v>
      </c>
      <c r="K256" s="105">
        <v>43291</v>
      </c>
      <c r="L256" s="8">
        <v>43779</v>
      </c>
      <c r="M256" s="4">
        <f>S256/AE256*100</f>
        <v>82.30418382046426</v>
      </c>
      <c r="N256" s="2" t="s">
        <v>359</v>
      </c>
      <c r="O256" s="2" t="s">
        <v>309</v>
      </c>
      <c r="P256" s="2" t="s">
        <v>801</v>
      </c>
      <c r="Q256" s="23" t="s">
        <v>361</v>
      </c>
      <c r="R256" s="2" t="s">
        <v>36</v>
      </c>
      <c r="S256" s="25">
        <f t="shared" si="227"/>
        <v>812437.94000000006</v>
      </c>
      <c r="T256" s="25">
        <v>655160.41</v>
      </c>
      <c r="U256" s="25">
        <v>157277.53</v>
      </c>
      <c r="V256" s="25">
        <f t="shared" si="228"/>
        <v>154935.91999999998</v>
      </c>
      <c r="W256" s="25">
        <v>115616.54</v>
      </c>
      <c r="X256" s="25">
        <v>39319.379999999997</v>
      </c>
      <c r="Y256" s="25">
        <f t="shared" si="233"/>
        <v>0</v>
      </c>
      <c r="Z256" s="25">
        <v>0</v>
      </c>
      <c r="AA256" s="25">
        <v>0</v>
      </c>
      <c r="AB256" s="25">
        <f t="shared" si="235"/>
        <v>19742.349999999999</v>
      </c>
      <c r="AC256" s="25">
        <v>15730.16</v>
      </c>
      <c r="AD256" s="25">
        <v>4012.19</v>
      </c>
      <c r="AE256" s="25">
        <f t="shared" si="231"/>
        <v>987116.21000000008</v>
      </c>
      <c r="AF256" s="25"/>
      <c r="AG256" s="25">
        <f t="shared" si="232"/>
        <v>987116.21000000008</v>
      </c>
      <c r="AH256" s="28" t="s">
        <v>628</v>
      </c>
      <c r="AI256" s="73" t="s">
        <v>187</v>
      </c>
      <c r="AJ256" s="29">
        <f>98711.62+82894.54</f>
        <v>181606.15999999997</v>
      </c>
      <c r="AK256" s="29">
        <v>15808.4</v>
      </c>
    </row>
    <row r="257" spans="1:37" ht="141.75" x14ac:dyDescent="0.25">
      <c r="A257" s="2">
        <v>251</v>
      </c>
      <c r="B257" s="68">
        <v>113125</v>
      </c>
      <c r="C257" s="152">
        <v>230</v>
      </c>
      <c r="D257" s="68" t="s">
        <v>171</v>
      </c>
      <c r="E257" s="13" t="s">
        <v>165</v>
      </c>
      <c r="F257" s="128" t="s">
        <v>357</v>
      </c>
      <c r="G257" s="57" t="s">
        <v>809</v>
      </c>
      <c r="H257" s="20" t="s">
        <v>810</v>
      </c>
      <c r="I257" s="13" t="s">
        <v>389</v>
      </c>
      <c r="J257" s="91" t="s">
        <v>811</v>
      </c>
      <c r="K257" s="105">
        <v>43291</v>
      </c>
      <c r="L257" s="8">
        <v>43718</v>
      </c>
      <c r="M257" s="4">
        <f t="shared" si="234"/>
        <v>82.304188716846156</v>
      </c>
      <c r="N257" s="2" t="s">
        <v>359</v>
      </c>
      <c r="O257" s="2" t="s">
        <v>347</v>
      </c>
      <c r="P257" s="2" t="s">
        <v>347</v>
      </c>
      <c r="Q257" s="23" t="s">
        <v>361</v>
      </c>
      <c r="R257" s="2" t="s">
        <v>36</v>
      </c>
      <c r="S257" s="25">
        <f t="shared" si="227"/>
        <v>736342.77</v>
      </c>
      <c r="T257" s="25">
        <v>593796.28</v>
      </c>
      <c r="U257" s="25">
        <v>142546.49</v>
      </c>
      <c r="V257" s="25">
        <f t="shared" si="228"/>
        <v>140424.16999999998</v>
      </c>
      <c r="W257" s="25">
        <v>104787.58</v>
      </c>
      <c r="X257" s="25">
        <v>35636.589999999997</v>
      </c>
      <c r="Y257" s="25">
        <f t="shared" si="233"/>
        <v>0</v>
      </c>
      <c r="Z257" s="25"/>
      <c r="AA257" s="25"/>
      <c r="AB257" s="25">
        <f t="shared" si="235"/>
        <v>17893.2</v>
      </c>
      <c r="AC257" s="25">
        <v>14256.8</v>
      </c>
      <c r="AD257" s="25">
        <v>3636.4</v>
      </c>
      <c r="AE257" s="25">
        <f t="shared" si="231"/>
        <v>894660.1399999999</v>
      </c>
      <c r="AF257" s="25">
        <v>0</v>
      </c>
      <c r="AG257" s="25">
        <f t="shared" si="232"/>
        <v>894660.1399999999</v>
      </c>
      <c r="AH257" s="28" t="s">
        <v>628</v>
      </c>
      <c r="AI257" s="73" t="s">
        <v>460</v>
      </c>
      <c r="AJ257" s="29">
        <f>89466-9346.06</f>
        <v>80119.94</v>
      </c>
      <c r="AK257" s="29">
        <v>9346.06</v>
      </c>
    </row>
    <row r="258" spans="1:37" ht="299.25" x14ac:dyDescent="0.25">
      <c r="A258" s="5">
        <v>252</v>
      </c>
      <c r="B258" s="68">
        <v>112435</v>
      </c>
      <c r="C258" s="152">
        <v>323</v>
      </c>
      <c r="D258" s="68" t="s">
        <v>168</v>
      </c>
      <c r="E258" s="13" t="s">
        <v>165</v>
      </c>
      <c r="F258" s="128" t="s">
        <v>357</v>
      </c>
      <c r="G258" s="57" t="s">
        <v>812</v>
      </c>
      <c r="H258" s="20" t="s">
        <v>813</v>
      </c>
      <c r="I258" s="13" t="s">
        <v>814</v>
      </c>
      <c r="J258" s="74" t="s">
        <v>815</v>
      </c>
      <c r="K258" s="105">
        <v>43292</v>
      </c>
      <c r="L258" s="8">
        <v>43656</v>
      </c>
      <c r="M258" s="4">
        <f t="shared" si="234"/>
        <v>82.304183058122618</v>
      </c>
      <c r="N258" s="2" t="s">
        <v>359</v>
      </c>
      <c r="O258" s="2" t="s">
        <v>369</v>
      </c>
      <c r="P258" s="2" t="s">
        <v>369</v>
      </c>
      <c r="Q258" s="23" t="s">
        <v>361</v>
      </c>
      <c r="R258" s="2" t="s">
        <v>36</v>
      </c>
      <c r="S258" s="25">
        <f t="shared" si="227"/>
        <v>815316.89</v>
      </c>
      <c r="T258" s="25">
        <v>657481.98</v>
      </c>
      <c r="U258" s="25">
        <v>157834.91</v>
      </c>
      <c r="V258" s="25">
        <f t="shared" si="228"/>
        <v>155484.97999999998</v>
      </c>
      <c r="W258" s="25">
        <v>116026.31</v>
      </c>
      <c r="X258" s="25">
        <v>39458.67</v>
      </c>
      <c r="Y258" s="25">
        <f t="shared" si="233"/>
        <v>0</v>
      </c>
      <c r="Z258" s="25"/>
      <c r="AA258" s="25"/>
      <c r="AB258" s="25">
        <f t="shared" si="235"/>
        <v>19812.288</v>
      </c>
      <c r="AC258" s="25">
        <v>15785.897999999999</v>
      </c>
      <c r="AD258" s="25">
        <v>4026.39</v>
      </c>
      <c r="AE258" s="25">
        <f t="shared" si="231"/>
        <v>990614.15800000005</v>
      </c>
      <c r="AF258" s="25"/>
      <c r="AG258" s="25">
        <f t="shared" si="232"/>
        <v>990614.15800000005</v>
      </c>
      <c r="AH258" s="28" t="s">
        <v>628</v>
      </c>
      <c r="AI258" s="73" t="s">
        <v>187</v>
      </c>
      <c r="AJ258" s="29">
        <v>181405.8</v>
      </c>
      <c r="AK258" s="29">
        <v>15703.63</v>
      </c>
    </row>
    <row r="259" spans="1:37" ht="157.5" x14ac:dyDescent="0.25">
      <c r="A259" s="5">
        <v>253</v>
      </c>
      <c r="B259" s="68">
        <v>110839</v>
      </c>
      <c r="C259" s="152">
        <v>306</v>
      </c>
      <c r="D259" s="68" t="s">
        <v>168</v>
      </c>
      <c r="E259" s="13" t="s">
        <v>165</v>
      </c>
      <c r="F259" s="128" t="s">
        <v>357</v>
      </c>
      <c r="G259" s="57" t="s">
        <v>816</v>
      </c>
      <c r="H259" s="20" t="s">
        <v>817</v>
      </c>
      <c r="I259" s="13" t="s">
        <v>819</v>
      </c>
      <c r="J259" s="215" t="s">
        <v>818</v>
      </c>
      <c r="K259" s="105">
        <v>43292</v>
      </c>
      <c r="L259" s="8">
        <v>43779</v>
      </c>
      <c r="M259" s="4">
        <f t="shared" si="234"/>
        <v>82.304186579367027</v>
      </c>
      <c r="N259" s="2" t="s">
        <v>359</v>
      </c>
      <c r="O259" s="2" t="s">
        <v>820</v>
      </c>
      <c r="P259" s="2" t="s">
        <v>820</v>
      </c>
      <c r="Q259" s="23" t="s">
        <v>361</v>
      </c>
      <c r="R259" s="2" t="s">
        <v>36</v>
      </c>
      <c r="S259" s="25">
        <f t="shared" si="227"/>
        <v>800537.35</v>
      </c>
      <c r="T259" s="25">
        <v>645563.62</v>
      </c>
      <c r="U259" s="25">
        <v>154973.73000000001</v>
      </c>
      <c r="V259" s="25">
        <f t="shared" si="228"/>
        <v>152666.38</v>
      </c>
      <c r="W259" s="25">
        <v>113922.98</v>
      </c>
      <c r="X259" s="25">
        <v>38743.4</v>
      </c>
      <c r="Y259" s="25">
        <f t="shared" si="233"/>
        <v>0</v>
      </c>
      <c r="Z259" s="25"/>
      <c r="AA259" s="25"/>
      <c r="AB259" s="25">
        <f t="shared" si="235"/>
        <v>19453.170299999998</v>
      </c>
      <c r="AC259" s="25">
        <v>15499.741</v>
      </c>
      <c r="AD259" s="25">
        <v>3953.4292999999998</v>
      </c>
      <c r="AE259" s="25">
        <f t="shared" si="231"/>
        <v>972656.90029999998</v>
      </c>
      <c r="AF259" s="25"/>
      <c r="AG259" s="25">
        <f t="shared" si="232"/>
        <v>972656.90029999998</v>
      </c>
      <c r="AH259" s="28" t="s">
        <v>628</v>
      </c>
      <c r="AI259" s="73" t="s">
        <v>187</v>
      </c>
      <c r="AJ259" s="29">
        <f>97265.68-4932.42</f>
        <v>92333.26</v>
      </c>
      <c r="AK259" s="29">
        <v>4932.42</v>
      </c>
    </row>
    <row r="260" spans="1:37" ht="141.75" x14ac:dyDescent="0.25">
      <c r="A260" s="2">
        <v>254</v>
      </c>
      <c r="B260" s="68">
        <v>115895</v>
      </c>
      <c r="C260" s="152">
        <v>389</v>
      </c>
      <c r="D260" s="68" t="s">
        <v>176</v>
      </c>
      <c r="E260" s="244" t="s">
        <v>165</v>
      </c>
      <c r="F260" s="245" t="s">
        <v>485</v>
      </c>
      <c r="G260" s="57" t="s">
        <v>825</v>
      </c>
      <c r="H260" s="20" t="s">
        <v>826</v>
      </c>
      <c r="I260" s="13" t="s">
        <v>827</v>
      </c>
      <c r="J260" s="74" t="s">
        <v>828</v>
      </c>
      <c r="K260" s="105">
        <v>43293</v>
      </c>
      <c r="L260" s="8">
        <v>44085</v>
      </c>
      <c r="M260" s="4">
        <f t="shared" si="234"/>
        <v>83.983862876254179</v>
      </c>
      <c r="N260" s="2" t="s">
        <v>359</v>
      </c>
      <c r="O260" s="2" t="s">
        <v>347</v>
      </c>
      <c r="P260" s="2" t="s">
        <v>347</v>
      </c>
      <c r="Q260" s="23" t="s">
        <v>157</v>
      </c>
      <c r="R260" s="2" t="s">
        <v>36</v>
      </c>
      <c r="S260" s="25">
        <f t="shared" si="227"/>
        <v>2511117.5</v>
      </c>
      <c r="T260" s="25">
        <v>2024997.5</v>
      </c>
      <c r="U260" s="25">
        <v>486120</v>
      </c>
      <c r="V260" s="25">
        <f t="shared" si="228"/>
        <v>0</v>
      </c>
      <c r="W260" s="25"/>
      <c r="X260" s="25"/>
      <c r="Y260" s="25">
        <f t="shared" si="233"/>
        <v>478882.5</v>
      </c>
      <c r="Z260" s="25">
        <v>357352.51</v>
      </c>
      <c r="AA260" s="25">
        <v>121529.99</v>
      </c>
      <c r="AB260" s="25">
        <f t="shared" si="235"/>
        <v>0</v>
      </c>
      <c r="AC260" s="25"/>
      <c r="AD260" s="25"/>
      <c r="AE260" s="25">
        <f t="shared" si="231"/>
        <v>2990000</v>
      </c>
      <c r="AF260" s="25">
        <v>0</v>
      </c>
      <c r="AG260" s="25">
        <f t="shared" si="232"/>
        <v>2990000</v>
      </c>
      <c r="AH260" s="28" t="s">
        <v>628</v>
      </c>
      <c r="AI260" s="73" t="s">
        <v>460</v>
      </c>
      <c r="AJ260" s="29">
        <v>0</v>
      </c>
      <c r="AK260" s="29">
        <v>0</v>
      </c>
    </row>
    <row r="261" spans="1:37" ht="299.25" x14ac:dyDescent="0.25">
      <c r="A261" s="5">
        <v>255</v>
      </c>
      <c r="B261" s="68">
        <v>111830</v>
      </c>
      <c r="C261" s="152">
        <v>377</v>
      </c>
      <c r="D261" s="68" t="s">
        <v>163</v>
      </c>
      <c r="E261" s="13" t="s">
        <v>1138</v>
      </c>
      <c r="F261" s="245" t="s">
        <v>679</v>
      </c>
      <c r="G261" s="57" t="s">
        <v>829</v>
      </c>
      <c r="H261" s="20" t="s">
        <v>830</v>
      </c>
      <c r="I261" s="13" t="s">
        <v>831</v>
      </c>
      <c r="J261" s="74" t="s">
        <v>832</v>
      </c>
      <c r="K261" s="105">
        <v>43297</v>
      </c>
      <c r="L261" s="8">
        <v>43785</v>
      </c>
      <c r="M261" s="4">
        <f t="shared" si="234"/>
        <v>83.143853391521404</v>
      </c>
      <c r="N261" s="2" t="s">
        <v>359</v>
      </c>
      <c r="O261" s="2" t="s">
        <v>347</v>
      </c>
      <c r="P261" s="2" t="s">
        <v>347</v>
      </c>
      <c r="Q261" s="23" t="s">
        <v>157</v>
      </c>
      <c r="R261" s="2" t="s">
        <v>36</v>
      </c>
      <c r="S261" s="25">
        <f t="shared" si="227"/>
        <v>5525318.4000000004</v>
      </c>
      <c r="T261" s="25">
        <v>4455687.92</v>
      </c>
      <c r="U261" s="25">
        <v>1069630.48</v>
      </c>
      <c r="V261" s="25">
        <f t="shared" si="228"/>
        <v>987264.15</v>
      </c>
      <c r="W261" s="25">
        <v>733359.16</v>
      </c>
      <c r="X261" s="25">
        <v>253904.99</v>
      </c>
      <c r="Y261" s="25">
        <f t="shared" si="233"/>
        <v>0</v>
      </c>
      <c r="Z261" s="25">
        <v>0</v>
      </c>
      <c r="AA261" s="25">
        <v>0</v>
      </c>
      <c r="AB261" s="25">
        <f t="shared" si="235"/>
        <v>132909.78</v>
      </c>
      <c r="AC261" s="25">
        <v>105898.92</v>
      </c>
      <c r="AD261" s="25">
        <v>27010.86</v>
      </c>
      <c r="AE261" s="25">
        <f t="shared" si="231"/>
        <v>6645492.330000001</v>
      </c>
      <c r="AF261" s="25">
        <v>0</v>
      </c>
      <c r="AG261" s="25">
        <f t="shared" si="232"/>
        <v>6645492.330000001</v>
      </c>
      <c r="AH261" s="28" t="s">
        <v>628</v>
      </c>
      <c r="AI261" s="73"/>
      <c r="AJ261" s="29">
        <f>548484.27-41743</f>
        <v>506741.27</v>
      </c>
      <c r="AK261" s="29">
        <v>41743.03</v>
      </c>
    </row>
    <row r="262" spans="1:37" ht="236.25" x14ac:dyDescent="0.25">
      <c r="A262" s="5">
        <v>256</v>
      </c>
      <c r="B262" s="68">
        <v>115784</v>
      </c>
      <c r="C262" s="152">
        <v>388</v>
      </c>
      <c r="D262" s="68" t="s">
        <v>175</v>
      </c>
      <c r="E262" s="244" t="s">
        <v>165</v>
      </c>
      <c r="F262" s="245" t="s">
        <v>485</v>
      </c>
      <c r="G262" s="57" t="s">
        <v>833</v>
      </c>
      <c r="H262" s="20" t="s">
        <v>51</v>
      </c>
      <c r="I262" s="13" t="s">
        <v>385</v>
      </c>
      <c r="J262" s="74" t="s">
        <v>834</v>
      </c>
      <c r="K262" s="105">
        <v>43297</v>
      </c>
      <c r="L262" s="8">
        <v>44090</v>
      </c>
      <c r="M262" s="4">
        <f t="shared" si="234"/>
        <v>83.98386251542432</v>
      </c>
      <c r="N262" s="2" t="s">
        <v>359</v>
      </c>
      <c r="O262" s="2" t="s">
        <v>347</v>
      </c>
      <c r="P262" s="2" t="s">
        <v>347</v>
      </c>
      <c r="Q262" s="23" t="s">
        <v>157</v>
      </c>
      <c r="R262" s="2" t="s">
        <v>36</v>
      </c>
      <c r="S262" s="25">
        <f t="shared" ref="S262" si="236">T262+U262</f>
        <v>2474673.0699999998</v>
      </c>
      <c r="T262" s="25">
        <v>1995608.24</v>
      </c>
      <c r="U262" s="25">
        <v>479064.83</v>
      </c>
      <c r="V262" s="25">
        <f t="shared" ref="V262" si="237">W262+X262</f>
        <v>0</v>
      </c>
      <c r="W262" s="25"/>
      <c r="X262" s="25"/>
      <c r="Y262" s="25">
        <f t="shared" ref="Y262" si="238">Z262+AA262</f>
        <v>471932.38</v>
      </c>
      <c r="Z262" s="25">
        <v>352166.15</v>
      </c>
      <c r="AA262" s="25">
        <v>119766.23</v>
      </c>
      <c r="AB262" s="25">
        <f t="shared" ref="AB262" si="239">AC262+AD262</f>
        <v>0</v>
      </c>
      <c r="AC262" s="25"/>
      <c r="AD262" s="25"/>
      <c r="AE262" s="25">
        <f t="shared" ref="AE262" si="240">S262+V262+Y262+AB262</f>
        <v>2946605.4499999997</v>
      </c>
      <c r="AF262" s="25">
        <v>0</v>
      </c>
      <c r="AG262" s="25">
        <f t="shared" ref="AG262" si="241">AE262+AF262</f>
        <v>2946605.4499999997</v>
      </c>
      <c r="AH262" s="28" t="s">
        <v>628</v>
      </c>
      <c r="AI262" s="73" t="s">
        <v>460</v>
      </c>
      <c r="AJ262" s="29">
        <v>16075.53</v>
      </c>
      <c r="AK262" s="29">
        <v>0</v>
      </c>
    </row>
    <row r="263" spans="1:37" ht="141.75" x14ac:dyDescent="0.25">
      <c r="A263" s="2">
        <v>257</v>
      </c>
      <c r="B263" s="68">
        <v>109927</v>
      </c>
      <c r="C263" s="152">
        <v>334</v>
      </c>
      <c r="D263" s="68" t="s">
        <v>171</v>
      </c>
      <c r="E263" s="13" t="s">
        <v>165</v>
      </c>
      <c r="F263" s="128" t="s">
        <v>357</v>
      </c>
      <c r="G263" s="57" t="s">
        <v>835</v>
      </c>
      <c r="H263" s="20" t="s">
        <v>836</v>
      </c>
      <c r="I263" s="13" t="s">
        <v>385</v>
      </c>
      <c r="J263" s="74" t="s">
        <v>837</v>
      </c>
      <c r="K263" s="105">
        <v>43297</v>
      </c>
      <c r="L263" s="8">
        <v>43785</v>
      </c>
      <c r="M263" s="4">
        <f t="shared" si="234"/>
        <v>82.304185890830638</v>
      </c>
      <c r="N263" s="2" t="s">
        <v>359</v>
      </c>
      <c r="O263" s="2" t="s">
        <v>347</v>
      </c>
      <c r="P263" s="2" t="s">
        <v>347</v>
      </c>
      <c r="Q263" s="23" t="s">
        <v>157</v>
      </c>
      <c r="R263" s="2" t="s">
        <v>36</v>
      </c>
      <c r="S263" s="25">
        <f t="shared" si="227"/>
        <v>793991.64999999991</v>
      </c>
      <c r="T263" s="25">
        <v>640285.07999999996</v>
      </c>
      <c r="U263" s="25">
        <v>153706.57</v>
      </c>
      <c r="V263" s="25">
        <f t="shared" si="228"/>
        <v>151418.12</v>
      </c>
      <c r="W263" s="25">
        <v>112991.49</v>
      </c>
      <c r="X263" s="25">
        <v>38426.629999999997</v>
      </c>
      <c r="Y263" s="25">
        <f t="shared" si="233"/>
        <v>0</v>
      </c>
      <c r="Z263" s="25"/>
      <c r="AA263" s="25"/>
      <c r="AB263" s="25">
        <f t="shared" si="235"/>
        <v>19294.080000000002</v>
      </c>
      <c r="AC263" s="25">
        <v>15373</v>
      </c>
      <c r="AD263" s="25">
        <v>3921.08</v>
      </c>
      <c r="AE263" s="25">
        <f t="shared" si="231"/>
        <v>964703.84999999986</v>
      </c>
      <c r="AF263" s="25">
        <v>0</v>
      </c>
      <c r="AG263" s="25">
        <f t="shared" si="232"/>
        <v>964703.84999999986</v>
      </c>
      <c r="AH263" s="28" t="s">
        <v>628</v>
      </c>
      <c r="AI263" s="73" t="s">
        <v>460</v>
      </c>
      <c r="AJ263" s="29">
        <f>96470.38-14469.9</f>
        <v>82000.48000000001</v>
      </c>
      <c r="AK263" s="29">
        <v>14469.9</v>
      </c>
    </row>
    <row r="264" spans="1:37" ht="141.75" x14ac:dyDescent="0.25">
      <c r="A264" s="5">
        <v>258</v>
      </c>
      <c r="B264" s="68">
        <v>111446</v>
      </c>
      <c r="C264" s="152">
        <v>161</v>
      </c>
      <c r="D264" s="68" t="s">
        <v>690</v>
      </c>
      <c r="E264" s="13" t="s">
        <v>165</v>
      </c>
      <c r="F264" s="128" t="s">
        <v>357</v>
      </c>
      <c r="G264" s="57" t="s">
        <v>838</v>
      </c>
      <c r="H264" s="20" t="s">
        <v>839</v>
      </c>
      <c r="I264" s="13" t="s">
        <v>385</v>
      </c>
      <c r="J264" s="74" t="s">
        <v>840</v>
      </c>
      <c r="K264" s="105">
        <v>43297</v>
      </c>
      <c r="L264" s="8">
        <v>43785</v>
      </c>
      <c r="M264" s="4">
        <f t="shared" si="234"/>
        <v>82.304180439174772</v>
      </c>
      <c r="N264" s="2" t="s">
        <v>359</v>
      </c>
      <c r="O264" s="2" t="s">
        <v>347</v>
      </c>
      <c r="P264" s="2" t="s">
        <v>347</v>
      </c>
      <c r="Q264" s="23" t="s">
        <v>361</v>
      </c>
      <c r="R264" s="2" t="s">
        <v>36</v>
      </c>
      <c r="S264" s="25">
        <f t="shared" si="227"/>
        <v>820476.63</v>
      </c>
      <c r="T264" s="25">
        <v>661642.92000000004</v>
      </c>
      <c r="U264" s="25">
        <v>158833.71</v>
      </c>
      <c r="V264" s="25">
        <f t="shared" si="228"/>
        <v>156469</v>
      </c>
      <c r="W264" s="25">
        <v>116760.53</v>
      </c>
      <c r="X264" s="25">
        <v>39708.47</v>
      </c>
      <c r="Y264" s="25">
        <f t="shared" si="233"/>
        <v>0</v>
      </c>
      <c r="Z264" s="25"/>
      <c r="AA264" s="25"/>
      <c r="AB264" s="25">
        <f t="shared" si="235"/>
        <v>19937.669999999998</v>
      </c>
      <c r="AC264" s="25">
        <v>15885.81</v>
      </c>
      <c r="AD264" s="25">
        <v>4051.86</v>
      </c>
      <c r="AE264" s="25">
        <f t="shared" si="231"/>
        <v>996883.3</v>
      </c>
      <c r="AF264" s="25"/>
      <c r="AG264" s="25">
        <f t="shared" si="232"/>
        <v>996883.3</v>
      </c>
      <c r="AH264" s="28" t="s">
        <v>628</v>
      </c>
      <c r="AI264" s="73" t="s">
        <v>385</v>
      </c>
      <c r="AJ264" s="29">
        <v>172463.58</v>
      </c>
      <c r="AK264" s="29">
        <f>13878.6</f>
        <v>13878.6</v>
      </c>
    </row>
    <row r="265" spans="1:37" ht="141.75" x14ac:dyDescent="0.25">
      <c r="A265" s="5">
        <v>259</v>
      </c>
      <c r="B265" s="68">
        <v>111890</v>
      </c>
      <c r="C265" s="152">
        <v>249</v>
      </c>
      <c r="D265" s="68" t="s">
        <v>171</v>
      </c>
      <c r="E265" s="13" t="s">
        <v>165</v>
      </c>
      <c r="F265" s="128" t="s">
        <v>357</v>
      </c>
      <c r="G265" s="57" t="s">
        <v>862</v>
      </c>
      <c r="H265" s="20" t="s">
        <v>863</v>
      </c>
      <c r="I265" s="13" t="s">
        <v>864</v>
      </c>
      <c r="J265" s="253" t="s">
        <v>865</v>
      </c>
      <c r="K265" s="105">
        <v>43301</v>
      </c>
      <c r="L265" s="8">
        <v>43789</v>
      </c>
      <c r="M265" s="4">
        <f t="shared" si="234"/>
        <v>82.304182965305657</v>
      </c>
      <c r="N265" s="2" t="s">
        <v>359</v>
      </c>
      <c r="O265" s="2" t="s">
        <v>866</v>
      </c>
      <c r="P265" s="2" t="s">
        <v>866</v>
      </c>
      <c r="Q265" s="23" t="s">
        <v>361</v>
      </c>
      <c r="R265" s="2" t="s">
        <v>36</v>
      </c>
      <c r="S265" s="25">
        <f t="shared" si="227"/>
        <v>729698.45</v>
      </c>
      <c r="T265" s="25">
        <v>588438.23</v>
      </c>
      <c r="U265" s="25">
        <v>141260.22</v>
      </c>
      <c r="V265" s="25">
        <f t="shared" si="228"/>
        <v>139157.12</v>
      </c>
      <c r="W265" s="25">
        <v>103842.05</v>
      </c>
      <c r="X265" s="25">
        <v>35315.07</v>
      </c>
      <c r="Y265" s="25">
        <f>Z265+AA265</f>
        <v>0</v>
      </c>
      <c r="Z265" s="25"/>
      <c r="AA265" s="25"/>
      <c r="AB265" s="25">
        <f>AC265+AD265</f>
        <v>17731.75</v>
      </c>
      <c r="AC265" s="25">
        <v>14128.18</v>
      </c>
      <c r="AD265" s="25">
        <v>3603.57</v>
      </c>
      <c r="AE265" s="25">
        <f t="shared" si="231"/>
        <v>886587.32</v>
      </c>
      <c r="AF265" s="25">
        <v>0</v>
      </c>
      <c r="AG265" s="25">
        <f t="shared" si="232"/>
        <v>886587.32</v>
      </c>
      <c r="AH265" s="28" t="s">
        <v>628</v>
      </c>
      <c r="AI265" s="73" t="s">
        <v>385</v>
      </c>
      <c r="AJ265" s="29">
        <f>88658.73-1983.5</f>
        <v>86675.23</v>
      </c>
      <c r="AK265" s="29">
        <v>0</v>
      </c>
    </row>
    <row r="266" spans="1:37" ht="236.25" x14ac:dyDescent="0.25">
      <c r="A266" s="2">
        <v>260</v>
      </c>
      <c r="B266" s="68">
        <v>119429</v>
      </c>
      <c r="C266" s="152">
        <v>472</v>
      </c>
      <c r="D266" s="68" t="s">
        <v>175</v>
      </c>
      <c r="E266" s="13" t="s">
        <v>1094</v>
      </c>
      <c r="F266" s="128" t="s">
        <v>585</v>
      </c>
      <c r="G266" s="20" t="s">
        <v>873</v>
      </c>
      <c r="H266" s="20" t="s">
        <v>1180</v>
      </c>
      <c r="I266" s="13" t="s">
        <v>460</v>
      </c>
      <c r="J266" s="74" t="s">
        <v>874</v>
      </c>
      <c r="K266" s="105">
        <v>43304</v>
      </c>
      <c r="L266" s="8">
        <v>43669</v>
      </c>
      <c r="M266" s="4">
        <f t="shared" si="234"/>
        <v>85.000001381242228</v>
      </c>
      <c r="N266" s="2">
        <v>6</v>
      </c>
      <c r="O266" s="2" t="s">
        <v>872</v>
      </c>
      <c r="P266" s="2" t="s">
        <v>871</v>
      </c>
      <c r="Q266" s="23" t="s">
        <v>216</v>
      </c>
      <c r="R266" s="2" t="s">
        <v>589</v>
      </c>
      <c r="S266" s="25">
        <f t="shared" si="227"/>
        <v>215385.83</v>
      </c>
      <c r="T266" s="25">
        <v>215385.83</v>
      </c>
      <c r="U266" s="25">
        <v>0</v>
      </c>
      <c r="V266" s="25">
        <f t="shared" si="228"/>
        <v>32941.35</v>
      </c>
      <c r="W266" s="25">
        <v>32941.35</v>
      </c>
      <c r="X266" s="25">
        <v>0</v>
      </c>
      <c r="Y266" s="25">
        <f t="shared" si="233"/>
        <v>5067.91</v>
      </c>
      <c r="Z266" s="25">
        <v>5067.91</v>
      </c>
      <c r="AA266" s="25">
        <v>0</v>
      </c>
      <c r="AB266" s="25">
        <f t="shared" si="235"/>
        <v>0</v>
      </c>
      <c r="AC266" s="25">
        <v>0</v>
      </c>
      <c r="AD266" s="25">
        <v>0</v>
      </c>
      <c r="AE266" s="25">
        <f t="shared" si="231"/>
        <v>253395.09</v>
      </c>
      <c r="AF266" s="25"/>
      <c r="AG266" s="25">
        <f t="shared" si="232"/>
        <v>253395.09</v>
      </c>
      <c r="AH266" s="28" t="s">
        <v>628</v>
      </c>
      <c r="AI266" s="73"/>
      <c r="AJ266" s="40">
        <v>9089.0499999999993</v>
      </c>
      <c r="AK266" s="29">
        <v>1390.09</v>
      </c>
    </row>
    <row r="267" spans="1:37" ht="409.5" x14ac:dyDescent="0.25">
      <c r="A267" s="5">
        <v>261</v>
      </c>
      <c r="B267" s="68">
        <v>116294</v>
      </c>
      <c r="C267" s="152">
        <v>395</v>
      </c>
      <c r="D267" s="68" t="s">
        <v>177</v>
      </c>
      <c r="E267" s="244" t="s">
        <v>165</v>
      </c>
      <c r="F267" s="128" t="s">
        <v>485</v>
      </c>
      <c r="G267" s="20" t="s">
        <v>887</v>
      </c>
      <c r="H267" s="20" t="s">
        <v>886</v>
      </c>
      <c r="I267" s="13" t="s">
        <v>889</v>
      </c>
      <c r="J267" s="74" t="s">
        <v>888</v>
      </c>
      <c r="K267" s="105">
        <v>43307</v>
      </c>
      <c r="L267" s="8">
        <v>44100</v>
      </c>
      <c r="M267" s="4">
        <f t="shared" si="234"/>
        <v>83.983862768208695</v>
      </c>
      <c r="N267" s="2" t="s">
        <v>359</v>
      </c>
      <c r="O267" s="2" t="s">
        <v>156</v>
      </c>
      <c r="P267" s="2" t="s">
        <v>156</v>
      </c>
      <c r="Q267" s="23" t="s">
        <v>157</v>
      </c>
      <c r="R267" s="2" t="s">
        <v>36</v>
      </c>
      <c r="S267" s="25">
        <f t="shared" si="227"/>
        <v>10337095.59</v>
      </c>
      <c r="T267" s="25">
        <v>8335966.9800000004</v>
      </c>
      <c r="U267" s="25">
        <v>2001128.61</v>
      </c>
      <c r="V267" s="25">
        <f t="shared" si="228"/>
        <v>861007.51</v>
      </c>
      <c r="W267" s="25">
        <v>636291.80000000005</v>
      </c>
      <c r="X267" s="25">
        <v>224715.71</v>
      </c>
      <c r="Y267" s="25">
        <f t="shared" si="233"/>
        <v>1110327.6499999999</v>
      </c>
      <c r="Z267" s="25">
        <v>834761.2</v>
      </c>
      <c r="AA267" s="25">
        <v>275566.45</v>
      </c>
      <c r="AB267" s="25">
        <f t="shared" si="235"/>
        <v>0</v>
      </c>
      <c r="AC267" s="25">
        <v>0</v>
      </c>
      <c r="AD267" s="25">
        <v>0</v>
      </c>
      <c r="AE267" s="25">
        <f t="shared" si="231"/>
        <v>12308430.75</v>
      </c>
      <c r="AF267" s="25"/>
      <c r="AG267" s="25">
        <f t="shared" si="232"/>
        <v>12308430.75</v>
      </c>
      <c r="AH267" s="28" t="s">
        <v>628</v>
      </c>
      <c r="AI267" s="73"/>
      <c r="AJ267" s="29">
        <v>310000</v>
      </c>
      <c r="AK267" s="29">
        <v>0</v>
      </c>
    </row>
    <row r="268" spans="1:37" ht="204.75" x14ac:dyDescent="0.25">
      <c r="A268" s="5">
        <v>262</v>
      </c>
      <c r="B268" s="68">
        <v>113123</v>
      </c>
      <c r="C268" s="152">
        <v>217</v>
      </c>
      <c r="D268" s="68" t="s">
        <v>173</v>
      </c>
      <c r="E268" s="13" t="s">
        <v>165</v>
      </c>
      <c r="F268" s="128" t="s">
        <v>357</v>
      </c>
      <c r="G268" s="20" t="s">
        <v>897</v>
      </c>
      <c r="H268" s="20" t="s">
        <v>898</v>
      </c>
      <c r="I268" s="13" t="s">
        <v>460</v>
      </c>
      <c r="J268" s="74" t="s">
        <v>899</v>
      </c>
      <c r="K268" s="105">
        <v>43312</v>
      </c>
      <c r="L268" s="105">
        <v>43738</v>
      </c>
      <c r="M268" s="4">
        <f t="shared" si="234"/>
        <v>82.304185679258694</v>
      </c>
      <c r="N268" s="2" t="s">
        <v>359</v>
      </c>
      <c r="O268" s="2" t="s">
        <v>156</v>
      </c>
      <c r="P268" s="2" t="s">
        <v>156</v>
      </c>
      <c r="Q268" s="23" t="s">
        <v>361</v>
      </c>
      <c r="R268" s="2" t="s">
        <v>36</v>
      </c>
      <c r="S268" s="25">
        <f t="shared" si="227"/>
        <v>504461.06999999995</v>
      </c>
      <c r="T268" s="25">
        <v>406803.92</v>
      </c>
      <c r="U268" s="25">
        <v>97657.15</v>
      </c>
      <c r="V268" s="25">
        <f t="shared" si="228"/>
        <v>96203.24</v>
      </c>
      <c r="W268" s="25">
        <v>71788.94</v>
      </c>
      <c r="X268" s="25">
        <v>24414.3</v>
      </c>
      <c r="Y268" s="25">
        <f t="shared" si="233"/>
        <v>0</v>
      </c>
      <c r="Z268" s="25">
        <v>0</v>
      </c>
      <c r="AA268" s="25">
        <v>0</v>
      </c>
      <c r="AB268" s="25">
        <f t="shared" si="235"/>
        <v>12258.43</v>
      </c>
      <c r="AC268" s="25">
        <v>9767.16</v>
      </c>
      <c r="AD268" s="25">
        <v>2491.27</v>
      </c>
      <c r="AE268" s="25">
        <f t="shared" si="231"/>
        <v>612922.74</v>
      </c>
      <c r="AF268" s="25"/>
      <c r="AG268" s="25">
        <f t="shared" si="232"/>
        <v>612922.74</v>
      </c>
      <c r="AH268" s="28" t="s">
        <v>628</v>
      </c>
      <c r="AI268" s="73"/>
      <c r="AJ268" s="29">
        <f>61292.27-7748.65</f>
        <v>53543.619999999995</v>
      </c>
      <c r="AK268" s="29">
        <v>7748.65</v>
      </c>
    </row>
    <row r="269" spans="1:37" ht="141.75" x14ac:dyDescent="0.25">
      <c r="A269" s="2">
        <v>263</v>
      </c>
      <c r="B269" s="68">
        <v>112769</v>
      </c>
      <c r="C269" s="152">
        <v>154</v>
      </c>
      <c r="D269" s="68" t="s">
        <v>690</v>
      </c>
      <c r="E269" s="13" t="s">
        <v>165</v>
      </c>
      <c r="F269" s="128" t="s">
        <v>357</v>
      </c>
      <c r="G269" s="20" t="s">
        <v>912</v>
      </c>
      <c r="H269" s="20" t="s">
        <v>913</v>
      </c>
      <c r="I269" s="13" t="s">
        <v>914</v>
      </c>
      <c r="J269" s="74" t="s">
        <v>915</v>
      </c>
      <c r="K269" s="105">
        <v>43312</v>
      </c>
      <c r="L269" s="8">
        <v>43738</v>
      </c>
      <c r="M269" s="4">
        <f t="shared" si="234"/>
        <v>82.304193908401487</v>
      </c>
      <c r="N269" s="2" t="s">
        <v>359</v>
      </c>
      <c r="O269" s="2" t="s">
        <v>156</v>
      </c>
      <c r="P269" s="2" t="s">
        <v>156</v>
      </c>
      <c r="Q269" s="23" t="s">
        <v>361</v>
      </c>
      <c r="R269" s="2" t="s">
        <v>36</v>
      </c>
      <c r="S269" s="25">
        <f t="shared" si="227"/>
        <v>810553.29</v>
      </c>
      <c r="T269" s="25">
        <v>653640.61</v>
      </c>
      <c r="U269" s="25">
        <v>156912.68</v>
      </c>
      <c r="V269" s="25">
        <f t="shared" si="228"/>
        <v>154576.41999999998</v>
      </c>
      <c r="W269" s="25">
        <v>115348.29</v>
      </c>
      <c r="X269" s="25">
        <v>39228.129999999997</v>
      </c>
      <c r="Y269" s="25">
        <f t="shared" si="233"/>
        <v>0</v>
      </c>
      <c r="Z269" s="25"/>
      <c r="AA269" s="25"/>
      <c r="AB269" s="25">
        <f t="shared" si="235"/>
        <v>19696.52</v>
      </c>
      <c r="AC269" s="25">
        <v>15693.62</v>
      </c>
      <c r="AD269" s="25">
        <v>4002.9</v>
      </c>
      <c r="AE269" s="25">
        <f t="shared" si="231"/>
        <v>984826.23</v>
      </c>
      <c r="AF269" s="25"/>
      <c r="AG269" s="25">
        <f t="shared" si="232"/>
        <v>984826.23</v>
      </c>
      <c r="AH269" s="28" t="s">
        <v>628</v>
      </c>
      <c r="AI269" s="73" t="s">
        <v>187</v>
      </c>
      <c r="AJ269" s="29">
        <f>98482.62-15061.09</f>
        <v>83421.53</v>
      </c>
      <c r="AK269" s="29">
        <v>15061.09</v>
      </c>
    </row>
    <row r="270" spans="1:37" ht="162.75" customHeight="1" x14ac:dyDescent="0.25">
      <c r="A270" s="5">
        <v>264</v>
      </c>
      <c r="B270" s="68">
        <v>118824</v>
      </c>
      <c r="C270" s="152">
        <v>451</v>
      </c>
      <c r="D270" s="68" t="s">
        <v>168</v>
      </c>
      <c r="E270" s="13" t="s">
        <v>1137</v>
      </c>
      <c r="F270" s="143" t="s">
        <v>674</v>
      </c>
      <c r="G270" s="84" t="s">
        <v>918</v>
      </c>
      <c r="H270" s="85" t="s">
        <v>919</v>
      </c>
      <c r="I270" s="13" t="s">
        <v>920</v>
      </c>
      <c r="J270" s="215" t="s">
        <v>1088</v>
      </c>
      <c r="K270" s="105">
        <v>43311</v>
      </c>
      <c r="L270" s="8">
        <v>43860</v>
      </c>
      <c r="M270" s="4">
        <f t="shared" si="234"/>
        <v>83.245543779056959</v>
      </c>
      <c r="N270" s="2" t="s">
        <v>359</v>
      </c>
      <c r="O270" s="2" t="s">
        <v>156</v>
      </c>
      <c r="P270" s="91" t="s">
        <v>156</v>
      </c>
      <c r="Q270" s="23" t="s">
        <v>157</v>
      </c>
      <c r="R270" s="2" t="s">
        <v>36</v>
      </c>
      <c r="S270" s="25">
        <f t="shared" si="227"/>
        <v>3071406.9800000004</v>
      </c>
      <c r="T270" s="25">
        <v>2476821.9900000002</v>
      </c>
      <c r="U270" s="25">
        <v>594584.99</v>
      </c>
      <c r="V270" s="25">
        <f t="shared" si="228"/>
        <v>254554.22000000003</v>
      </c>
      <c r="W270" s="25">
        <v>189953.89</v>
      </c>
      <c r="X270" s="25">
        <v>64600.33</v>
      </c>
      <c r="Y270" s="25">
        <f t="shared" si="233"/>
        <v>331178.11</v>
      </c>
      <c r="Z270" s="25">
        <v>247132.37</v>
      </c>
      <c r="AA270" s="25">
        <v>84045.74</v>
      </c>
      <c r="AB270" s="25">
        <f t="shared" si="235"/>
        <v>32435.940000000002</v>
      </c>
      <c r="AC270" s="25">
        <v>25844.11</v>
      </c>
      <c r="AD270" s="25">
        <v>6591.83</v>
      </c>
      <c r="AE270" s="25">
        <f t="shared" si="231"/>
        <v>3689575.2500000005</v>
      </c>
      <c r="AF270" s="25"/>
      <c r="AG270" s="25">
        <f t="shared" si="232"/>
        <v>3689575.2500000005</v>
      </c>
      <c r="AH270" s="30" t="s">
        <v>921</v>
      </c>
      <c r="AI270" s="73"/>
      <c r="AJ270" s="29">
        <f>162179.72+66847.3</f>
        <v>229027.02000000002</v>
      </c>
      <c r="AK270" s="29">
        <v>12748.1</v>
      </c>
    </row>
    <row r="271" spans="1:37" ht="173.25" x14ac:dyDescent="0.25">
      <c r="A271" s="5">
        <v>265</v>
      </c>
      <c r="B271" s="68">
        <v>113009</v>
      </c>
      <c r="C271" s="152">
        <v>296</v>
      </c>
      <c r="D271" s="68" t="s">
        <v>690</v>
      </c>
      <c r="E271" s="13" t="s">
        <v>165</v>
      </c>
      <c r="F271" s="128" t="s">
        <v>357</v>
      </c>
      <c r="G271" s="57" t="s">
        <v>928</v>
      </c>
      <c r="H271" s="20" t="s">
        <v>929</v>
      </c>
      <c r="I271" s="13" t="s">
        <v>930</v>
      </c>
      <c r="J271" s="74" t="s">
        <v>931</v>
      </c>
      <c r="K271" s="105">
        <v>43318</v>
      </c>
      <c r="L271" s="8">
        <v>43682</v>
      </c>
      <c r="M271" s="4">
        <f t="shared" si="234"/>
        <v>82.304184738955826</v>
      </c>
      <c r="N271" s="2" t="s">
        <v>359</v>
      </c>
      <c r="O271" s="2" t="s">
        <v>932</v>
      </c>
      <c r="P271" s="2" t="s">
        <v>933</v>
      </c>
      <c r="Q271" s="23" t="s">
        <v>361</v>
      </c>
      <c r="R271" s="2" t="s">
        <v>36</v>
      </c>
      <c r="S271" s="25">
        <f t="shared" si="227"/>
        <v>819749.67999999993</v>
      </c>
      <c r="T271" s="25">
        <v>661056.71</v>
      </c>
      <c r="U271" s="25">
        <v>158692.97</v>
      </c>
      <c r="V271" s="25">
        <f t="shared" si="228"/>
        <v>156330.31</v>
      </c>
      <c r="W271" s="25">
        <v>116657.06</v>
      </c>
      <c r="X271" s="25">
        <v>39673.25</v>
      </c>
      <c r="Y271" s="25">
        <f t="shared" si="233"/>
        <v>0</v>
      </c>
      <c r="Z271" s="25"/>
      <c r="AA271" s="25"/>
      <c r="AB271" s="25">
        <f t="shared" si="235"/>
        <v>19920.010000000002</v>
      </c>
      <c r="AC271" s="25">
        <v>15871.7</v>
      </c>
      <c r="AD271" s="25">
        <v>4048.31</v>
      </c>
      <c r="AE271" s="25">
        <f t="shared" si="231"/>
        <v>996000</v>
      </c>
      <c r="AF271" s="25"/>
      <c r="AG271" s="25">
        <f t="shared" si="232"/>
        <v>996000</v>
      </c>
      <c r="AH271" s="30" t="s">
        <v>921</v>
      </c>
      <c r="AI271" s="73"/>
      <c r="AJ271" s="29">
        <v>0</v>
      </c>
      <c r="AK271" s="29">
        <v>0</v>
      </c>
    </row>
    <row r="272" spans="1:37" ht="141.75" x14ac:dyDescent="0.25">
      <c r="A272" s="2">
        <v>266</v>
      </c>
      <c r="B272" s="68">
        <v>112982</v>
      </c>
      <c r="C272" s="152">
        <v>297</v>
      </c>
      <c r="D272" s="68" t="s">
        <v>690</v>
      </c>
      <c r="E272" s="13" t="s">
        <v>165</v>
      </c>
      <c r="F272" s="128" t="s">
        <v>357</v>
      </c>
      <c r="G272" s="57" t="s">
        <v>934</v>
      </c>
      <c r="H272" s="20" t="s">
        <v>935</v>
      </c>
      <c r="I272" s="13" t="s">
        <v>936</v>
      </c>
      <c r="J272" s="74" t="s">
        <v>937</v>
      </c>
      <c r="K272" s="105">
        <v>43318</v>
      </c>
      <c r="L272" s="8">
        <v>43682</v>
      </c>
      <c r="M272" s="4">
        <f t="shared" si="234"/>
        <v>82.304142421748935</v>
      </c>
      <c r="N272" s="2" t="s">
        <v>359</v>
      </c>
      <c r="O272" s="2" t="s">
        <v>903</v>
      </c>
      <c r="P272" s="2" t="s">
        <v>938</v>
      </c>
      <c r="Q272" s="23" t="s">
        <v>361</v>
      </c>
      <c r="R272" s="2" t="s">
        <v>36</v>
      </c>
      <c r="S272" s="25">
        <f t="shared" si="227"/>
        <v>819220.94</v>
      </c>
      <c r="T272" s="25">
        <f>660630.63-0.29</f>
        <v>660630.34</v>
      </c>
      <c r="U272" s="25">
        <f>158590.68-0.08</f>
        <v>158590.6</v>
      </c>
      <c r="V272" s="25">
        <f t="shared" si="228"/>
        <v>156229.57</v>
      </c>
      <c r="W272" s="25">
        <f>116581.9-0.05</f>
        <v>116581.84999999999</v>
      </c>
      <c r="X272" s="25">
        <f>39647.73-0.01</f>
        <v>39647.72</v>
      </c>
      <c r="Y272" s="25">
        <f t="shared" si="233"/>
        <v>0</v>
      </c>
      <c r="Z272" s="25"/>
      <c r="AA272" s="25"/>
      <c r="AB272" s="25">
        <f t="shared" si="235"/>
        <v>19907.580000000002</v>
      </c>
      <c r="AC272" s="25">
        <f>15861.49+0.34</f>
        <v>15861.83</v>
      </c>
      <c r="AD272" s="25">
        <f>4045.66+0.09</f>
        <v>4045.75</v>
      </c>
      <c r="AE272" s="25">
        <f t="shared" si="231"/>
        <v>995358.09</v>
      </c>
      <c r="AF272" s="25"/>
      <c r="AG272" s="25">
        <f t="shared" si="232"/>
        <v>995358.09</v>
      </c>
      <c r="AH272" s="30" t="s">
        <v>921</v>
      </c>
      <c r="AI272" s="73"/>
      <c r="AJ272" s="29">
        <f>165765.11+56722.24</f>
        <v>222487.34999999998</v>
      </c>
      <c r="AK272" s="29">
        <f>14377.08+10817.21</f>
        <v>25194.29</v>
      </c>
    </row>
    <row r="273" spans="1:37" ht="189" x14ac:dyDescent="0.25">
      <c r="A273" s="5">
        <v>267</v>
      </c>
      <c r="B273" s="68">
        <v>110476</v>
      </c>
      <c r="C273" s="152">
        <v>203</v>
      </c>
      <c r="D273" s="68" t="s">
        <v>173</v>
      </c>
      <c r="E273" s="13" t="s">
        <v>165</v>
      </c>
      <c r="F273" s="128" t="s">
        <v>357</v>
      </c>
      <c r="G273" s="57" t="s">
        <v>953</v>
      </c>
      <c r="H273" s="20" t="s">
        <v>952</v>
      </c>
      <c r="I273" s="13" t="s">
        <v>954</v>
      </c>
      <c r="J273" s="74" t="s">
        <v>955</v>
      </c>
      <c r="K273" s="105">
        <v>43321</v>
      </c>
      <c r="L273" s="8">
        <v>43808</v>
      </c>
      <c r="M273" s="4">
        <f t="shared" si="234"/>
        <v>82.304182202889237</v>
      </c>
      <c r="N273" s="2" t="s">
        <v>359</v>
      </c>
      <c r="O273" s="2" t="s">
        <v>381</v>
      </c>
      <c r="P273" s="2" t="s">
        <v>381</v>
      </c>
      <c r="Q273" s="23" t="s">
        <v>361</v>
      </c>
      <c r="R273" s="2" t="s">
        <v>36</v>
      </c>
      <c r="S273" s="25">
        <f t="shared" si="227"/>
        <v>792472.45</v>
      </c>
      <c r="T273" s="25">
        <v>639059.98</v>
      </c>
      <c r="U273" s="25">
        <v>153412.47</v>
      </c>
      <c r="V273" s="25">
        <f t="shared" si="228"/>
        <v>151128.42799999999</v>
      </c>
      <c r="W273" s="25">
        <v>112775.29</v>
      </c>
      <c r="X273" s="25">
        <v>38353.137999999999</v>
      </c>
      <c r="Y273" s="25">
        <f t="shared" si="233"/>
        <v>0</v>
      </c>
      <c r="Z273" s="25">
        <v>0</v>
      </c>
      <c r="AA273" s="25">
        <v>0</v>
      </c>
      <c r="AB273" s="25">
        <f t="shared" si="235"/>
        <v>19257.179499999998</v>
      </c>
      <c r="AC273" s="25">
        <v>15343.618</v>
      </c>
      <c r="AD273" s="25">
        <v>3913.5614999999998</v>
      </c>
      <c r="AE273" s="25">
        <f t="shared" si="231"/>
        <v>962858.05749999988</v>
      </c>
      <c r="AF273" s="25"/>
      <c r="AG273" s="25">
        <f t="shared" si="232"/>
        <v>962858.05749999988</v>
      </c>
      <c r="AH273" s="30" t="s">
        <v>921</v>
      </c>
      <c r="AI273" s="73"/>
      <c r="AJ273" s="29">
        <v>96285.8</v>
      </c>
      <c r="AK273" s="29">
        <v>0</v>
      </c>
    </row>
    <row r="274" spans="1:37" ht="141.75" x14ac:dyDescent="0.25">
      <c r="A274" s="5">
        <v>268</v>
      </c>
      <c r="B274" s="68">
        <v>111413</v>
      </c>
      <c r="C274" s="152">
        <v>245</v>
      </c>
      <c r="D274" s="68" t="s">
        <v>171</v>
      </c>
      <c r="E274" s="13" t="s">
        <v>165</v>
      </c>
      <c r="F274" s="128" t="s">
        <v>357</v>
      </c>
      <c r="G274" s="57" t="s">
        <v>961</v>
      </c>
      <c r="H274" s="20" t="s">
        <v>962</v>
      </c>
      <c r="I274" s="13" t="s">
        <v>963</v>
      </c>
      <c r="J274" s="74" t="s">
        <v>964</v>
      </c>
      <c r="K274" s="105">
        <v>43325</v>
      </c>
      <c r="L274" s="8">
        <v>43812</v>
      </c>
      <c r="M274" s="4">
        <f t="shared" si="234"/>
        <v>82.510189524515496</v>
      </c>
      <c r="N274" s="2" t="s">
        <v>359</v>
      </c>
      <c r="O274" s="2" t="s">
        <v>347</v>
      </c>
      <c r="P274" s="2" t="s">
        <v>347</v>
      </c>
      <c r="Q274" s="23" t="s">
        <v>361</v>
      </c>
      <c r="R274" s="2" t="s">
        <v>36</v>
      </c>
      <c r="S274" s="25">
        <f t="shared" si="227"/>
        <v>805149.57</v>
      </c>
      <c r="T274" s="25">
        <v>649282.97</v>
      </c>
      <c r="U274" s="25">
        <v>155866.6</v>
      </c>
      <c r="V274" s="25">
        <f t="shared" si="228"/>
        <v>134378</v>
      </c>
      <c r="W274" s="25">
        <v>100275.78</v>
      </c>
      <c r="X274" s="25">
        <v>34102.22</v>
      </c>
      <c r="Y274" s="25">
        <f t="shared" si="233"/>
        <v>19168</v>
      </c>
      <c r="Z274" s="25">
        <v>14303.59</v>
      </c>
      <c r="AA274" s="25">
        <v>4864.41</v>
      </c>
      <c r="AB274" s="25">
        <f t="shared" si="235"/>
        <v>17122.78</v>
      </c>
      <c r="AC274" s="25">
        <v>13642.95</v>
      </c>
      <c r="AD274" s="25">
        <v>3479.83</v>
      </c>
      <c r="AE274" s="25">
        <f t="shared" si="231"/>
        <v>975818.35</v>
      </c>
      <c r="AF274" s="25">
        <v>0</v>
      </c>
      <c r="AG274" s="25">
        <f t="shared" si="232"/>
        <v>975818.35</v>
      </c>
      <c r="AH274" s="30" t="s">
        <v>921</v>
      </c>
      <c r="AI274" s="73" t="s">
        <v>385</v>
      </c>
      <c r="AJ274" s="29">
        <f>85600-10278.92</f>
        <v>75321.08</v>
      </c>
      <c r="AK274" s="29">
        <v>10278.92</v>
      </c>
    </row>
    <row r="275" spans="1:37" ht="288.60000000000002" customHeight="1" x14ac:dyDescent="0.25">
      <c r="A275" s="2">
        <v>269</v>
      </c>
      <c r="B275" s="68">
        <v>112299</v>
      </c>
      <c r="C275" s="152">
        <v>370</v>
      </c>
      <c r="D275" s="68" t="s">
        <v>163</v>
      </c>
      <c r="E275" s="2" t="s">
        <v>1138</v>
      </c>
      <c r="F275" s="128" t="s">
        <v>679</v>
      </c>
      <c r="G275" s="57" t="s">
        <v>971</v>
      </c>
      <c r="H275" s="20" t="s">
        <v>972</v>
      </c>
      <c r="I275" s="13" t="s">
        <v>187</v>
      </c>
      <c r="J275" s="57" t="s">
        <v>973</v>
      </c>
      <c r="K275" s="105">
        <v>43322</v>
      </c>
      <c r="L275" s="8">
        <v>43809</v>
      </c>
      <c r="M275" s="4">
        <f t="shared" si="234"/>
        <v>82.304185282751305</v>
      </c>
      <c r="N275" s="2" t="s">
        <v>359</v>
      </c>
      <c r="O275" s="2" t="s">
        <v>347</v>
      </c>
      <c r="P275" s="2" t="s">
        <v>347</v>
      </c>
      <c r="Q275" s="23" t="s">
        <v>361</v>
      </c>
      <c r="R275" s="2" t="s">
        <v>36</v>
      </c>
      <c r="S275" s="25">
        <f t="shared" si="227"/>
        <v>5950616.5299999993</v>
      </c>
      <c r="T275" s="25">
        <v>4798653.8099999996</v>
      </c>
      <c r="U275" s="25">
        <v>1151962.72</v>
      </c>
      <c r="V275" s="25">
        <f t="shared" si="228"/>
        <v>1134811.99</v>
      </c>
      <c r="W275" s="25">
        <v>846821.28</v>
      </c>
      <c r="X275" s="25">
        <v>287990.71000000002</v>
      </c>
      <c r="Y275" s="25">
        <f t="shared" si="233"/>
        <v>0</v>
      </c>
      <c r="Z275" s="25">
        <v>0</v>
      </c>
      <c r="AA275" s="25">
        <v>0</v>
      </c>
      <c r="AB275" s="25">
        <f t="shared" si="235"/>
        <v>144600.56</v>
      </c>
      <c r="AC275" s="25">
        <v>115213.74</v>
      </c>
      <c r="AD275" s="25">
        <v>29386.82</v>
      </c>
      <c r="AE275" s="25">
        <f t="shared" si="231"/>
        <v>7230029.0799999991</v>
      </c>
      <c r="AF275" s="25">
        <v>138667.75</v>
      </c>
      <c r="AG275" s="25">
        <f t="shared" si="232"/>
        <v>7368696.8299999991</v>
      </c>
      <c r="AH275" s="30" t="s">
        <v>921</v>
      </c>
      <c r="AI275" s="73"/>
      <c r="AJ275" s="29">
        <f>282756.47-22704</f>
        <v>260052.46999999997</v>
      </c>
      <c r="AK275" s="29">
        <v>22703.99</v>
      </c>
    </row>
    <row r="276" spans="1:37" ht="119.25" customHeight="1" x14ac:dyDescent="0.25">
      <c r="A276" s="5">
        <v>270</v>
      </c>
      <c r="B276" s="68">
        <v>112241</v>
      </c>
      <c r="C276" s="152">
        <v>291</v>
      </c>
      <c r="D276" s="68" t="s">
        <v>690</v>
      </c>
      <c r="E276" s="13" t="s">
        <v>165</v>
      </c>
      <c r="F276" s="128" t="s">
        <v>357</v>
      </c>
      <c r="G276" s="57" t="s">
        <v>985</v>
      </c>
      <c r="H276" s="20" t="s">
        <v>986</v>
      </c>
      <c r="I276" s="13" t="s">
        <v>987</v>
      </c>
      <c r="J276" s="74" t="s">
        <v>988</v>
      </c>
      <c r="K276" s="105">
        <v>43332</v>
      </c>
      <c r="L276" s="8">
        <v>43818</v>
      </c>
      <c r="M276" s="4">
        <f t="shared" si="234"/>
        <v>82.583882850083839</v>
      </c>
      <c r="N276" s="148" t="s">
        <v>155</v>
      </c>
      <c r="O276" s="2" t="s">
        <v>767</v>
      </c>
      <c r="P276" s="2" t="s">
        <v>755</v>
      </c>
      <c r="Q276" s="23" t="s">
        <v>361</v>
      </c>
      <c r="R276" s="153" t="s">
        <v>36</v>
      </c>
      <c r="S276" s="25">
        <f t="shared" si="227"/>
        <v>824427.28</v>
      </c>
      <c r="T276" s="25">
        <v>664828.78</v>
      </c>
      <c r="U276" s="25">
        <v>159598.5</v>
      </c>
      <c r="V276" s="25">
        <f t="shared" si="228"/>
        <v>130597.97</v>
      </c>
      <c r="W276" s="25">
        <v>97455.03</v>
      </c>
      <c r="X276" s="25">
        <v>33142.94</v>
      </c>
      <c r="Y276" s="25">
        <f t="shared" si="233"/>
        <v>26624.399999999998</v>
      </c>
      <c r="Z276" s="25">
        <v>19867.71</v>
      </c>
      <c r="AA276" s="25">
        <v>6756.69</v>
      </c>
      <c r="AB276" s="25">
        <f t="shared" si="235"/>
        <v>16641.12</v>
      </c>
      <c r="AC276" s="25">
        <v>13259.17</v>
      </c>
      <c r="AD276" s="25">
        <v>3381.95</v>
      </c>
      <c r="AE276" s="25">
        <f t="shared" si="231"/>
        <v>998290.77</v>
      </c>
      <c r="AF276" s="25"/>
      <c r="AG276" s="25">
        <f t="shared" si="232"/>
        <v>998290.77</v>
      </c>
      <c r="AH276" s="30" t="s">
        <v>921</v>
      </c>
      <c r="AI276" s="73"/>
      <c r="AJ276" s="29">
        <f>81541.49+87388.02</f>
        <v>168929.51</v>
      </c>
      <c r="AK276" s="29">
        <v>16166.91</v>
      </c>
    </row>
    <row r="277" spans="1:37" ht="270" customHeight="1" x14ac:dyDescent="0.25">
      <c r="A277" s="5">
        <v>271</v>
      </c>
      <c r="B277" s="68">
        <v>111881</v>
      </c>
      <c r="C277" s="152">
        <v>222</v>
      </c>
      <c r="D277" s="68" t="s">
        <v>173</v>
      </c>
      <c r="E277" s="13" t="s">
        <v>165</v>
      </c>
      <c r="F277" s="128" t="s">
        <v>357</v>
      </c>
      <c r="G277" s="254" t="s">
        <v>989</v>
      </c>
      <c r="H277" s="255" t="s">
        <v>990</v>
      </c>
      <c r="I277" s="13" t="s">
        <v>991</v>
      </c>
      <c r="J277" s="93" t="s">
        <v>992</v>
      </c>
      <c r="K277" s="105">
        <v>43332</v>
      </c>
      <c r="L277" s="8">
        <v>43819</v>
      </c>
      <c r="M277" s="4">
        <f t="shared" si="234"/>
        <v>82.304190087674584</v>
      </c>
      <c r="N277" s="148" t="s">
        <v>155</v>
      </c>
      <c r="O277" s="2" t="s">
        <v>347</v>
      </c>
      <c r="P277" s="2" t="s">
        <v>347</v>
      </c>
      <c r="Q277" s="23" t="s">
        <v>361</v>
      </c>
      <c r="R277" s="2" t="s">
        <v>36</v>
      </c>
      <c r="S277" s="25">
        <f t="shared" si="227"/>
        <v>817219.9</v>
      </c>
      <c r="T277" s="25">
        <v>659016.68000000005</v>
      </c>
      <c r="U277" s="25">
        <v>158203.22</v>
      </c>
      <c r="V277" s="25">
        <f t="shared" si="228"/>
        <v>155847.82</v>
      </c>
      <c r="W277" s="25">
        <v>116297.02</v>
      </c>
      <c r="X277" s="25">
        <v>39550.800000000003</v>
      </c>
      <c r="Y277" s="25">
        <f t="shared" si="233"/>
        <v>19858.52</v>
      </c>
      <c r="Z277" s="25">
        <v>15822.69</v>
      </c>
      <c r="AA277" s="25">
        <v>4035.83</v>
      </c>
      <c r="AB277" s="25">
        <f t="shared" si="235"/>
        <v>0</v>
      </c>
      <c r="AC277" s="25">
        <v>0</v>
      </c>
      <c r="AD277" s="25">
        <v>0</v>
      </c>
      <c r="AE277" s="25">
        <f t="shared" si="231"/>
        <v>992926.24</v>
      </c>
      <c r="AF277" s="25"/>
      <c r="AG277" s="25">
        <f t="shared" si="232"/>
        <v>992926.24</v>
      </c>
      <c r="AH277" s="30" t="s">
        <v>921</v>
      </c>
      <c r="AI277" s="73" t="s">
        <v>991</v>
      </c>
      <c r="AJ277" s="29">
        <v>99292.62</v>
      </c>
      <c r="AK277" s="29">
        <v>0</v>
      </c>
    </row>
    <row r="278" spans="1:37" ht="283.5" x14ac:dyDescent="0.25">
      <c r="A278" s="2">
        <v>272</v>
      </c>
      <c r="B278" s="68">
        <v>111434</v>
      </c>
      <c r="C278" s="152">
        <v>141</v>
      </c>
      <c r="D278" s="68" t="s">
        <v>176</v>
      </c>
      <c r="E278" s="13" t="s">
        <v>165</v>
      </c>
      <c r="F278" s="128" t="s">
        <v>357</v>
      </c>
      <c r="G278" s="57" t="s">
        <v>997</v>
      </c>
      <c r="H278" s="20" t="s">
        <v>998</v>
      </c>
      <c r="I278" s="13" t="s">
        <v>999</v>
      </c>
      <c r="J278" s="74" t="s">
        <v>1067</v>
      </c>
      <c r="K278" s="105">
        <v>43332</v>
      </c>
      <c r="L278" s="8">
        <v>43819</v>
      </c>
      <c r="M278" s="4">
        <f t="shared" si="234"/>
        <v>82.30418537074344</v>
      </c>
      <c r="N278" s="2" t="s">
        <v>359</v>
      </c>
      <c r="O278" s="2" t="s">
        <v>156</v>
      </c>
      <c r="P278" s="2" t="s">
        <v>156</v>
      </c>
      <c r="Q278" s="23" t="s">
        <v>361</v>
      </c>
      <c r="R278" s="153" t="s">
        <v>36</v>
      </c>
      <c r="S278" s="25">
        <f t="shared" si="227"/>
        <v>822576.44</v>
      </c>
      <c r="T278" s="25">
        <v>663336.19999999995</v>
      </c>
      <c r="U278" s="25">
        <v>159240.24</v>
      </c>
      <c r="V278" s="25">
        <f t="shared" si="228"/>
        <v>156869.40000000002</v>
      </c>
      <c r="W278" s="25">
        <v>117059.35</v>
      </c>
      <c r="X278" s="25">
        <v>39810.050000000003</v>
      </c>
      <c r="Y278" s="25">
        <f t="shared" si="233"/>
        <v>19988.68</v>
      </c>
      <c r="Z278" s="25">
        <v>15926.46</v>
      </c>
      <c r="AA278" s="25">
        <v>4062.22</v>
      </c>
      <c r="AB278" s="25">
        <f t="shared" si="235"/>
        <v>0</v>
      </c>
      <c r="AC278" s="25"/>
      <c r="AD278" s="25"/>
      <c r="AE278" s="25">
        <f t="shared" si="231"/>
        <v>999434.52</v>
      </c>
      <c r="AF278" s="25"/>
      <c r="AG278" s="25">
        <f t="shared" si="232"/>
        <v>999434.52</v>
      </c>
      <c r="AH278" s="30" t="s">
        <v>921</v>
      </c>
      <c r="AI278" s="73" t="s">
        <v>991</v>
      </c>
      <c r="AJ278" s="29">
        <v>49971.72</v>
      </c>
      <c r="AK278" s="29">
        <v>0</v>
      </c>
    </row>
    <row r="279" spans="1:37" ht="174" customHeight="1" x14ac:dyDescent="0.25">
      <c r="A279" s="5">
        <v>273</v>
      </c>
      <c r="B279" s="68">
        <v>112374</v>
      </c>
      <c r="C279" s="152">
        <v>142</v>
      </c>
      <c r="D279" s="68" t="s">
        <v>690</v>
      </c>
      <c r="E279" s="13" t="s">
        <v>165</v>
      </c>
      <c r="F279" s="128" t="s">
        <v>357</v>
      </c>
      <c r="G279" s="57" t="s">
        <v>1002</v>
      </c>
      <c r="H279" s="20" t="s">
        <v>1003</v>
      </c>
      <c r="I279" s="13" t="s">
        <v>389</v>
      </c>
      <c r="J279" s="74" t="s">
        <v>1004</v>
      </c>
      <c r="K279" s="105">
        <v>43333</v>
      </c>
      <c r="L279" s="8">
        <v>43819</v>
      </c>
      <c r="M279" s="4">
        <f t="shared" si="234"/>
        <v>82.304182898535288</v>
      </c>
      <c r="N279" s="2" t="s">
        <v>359</v>
      </c>
      <c r="O279" s="2" t="s">
        <v>156</v>
      </c>
      <c r="P279" s="2" t="s">
        <v>156</v>
      </c>
      <c r="Q279" s="23" t="s">
        <v>361</v>
      </c>
      <c r="R279" s="2" t="s">
        <v>36</v>
      </c>
      <c r="S279" s="25">
        <f t="shared" si="227"/>
        <v>776266.51</v>
      </c>
      <c r="T279" s="25">
        <v>625991.30000000005</v>
      </c>
      <c r="U279" s="25">
        <v>150275.21</v>
      </c>
      <c r="V279" s="25">
        <f t="shared" si="228"/>
        <v>148037.87</v>
      </c>
      <c r="W279" s="25">
        <v>110469.08</v>
      </c>
      <c r="X279" s="25">
        <v>37568.79</v>
      </c>
      <c r="Y279" s="25">
        <f t="shared" si="233"/>
        <v>0</v>
      </c>
      <c r="Z279" s="25"/>
      <c r="AA279" s="25"/>
      <c r="AB279" s="25">
        <f t="shared" si="235"/>
        <v>18863.37</v>
      </c>
      <c r="AC279" s="25">
        <v>15029.81</v>
      </c>
      <c r="AD279" s="25">
        <v>3833.56</v>
      </c>
      <c r="AE279" s="25">
        <f t="shared" si="231"/>
        <v>943167.75</v>
      </c>
      <c r="AF279" s="25"/>
      <c r="AG279" s="25">
        <f t="shared" si="232"/>
        <v>943167.75</v>
      </c>
      <c r="AH279" s="30" t="s">
        <v>921</v>
      </c>
      <c r="AI279" s="73"/>
      <c r="AJ279" s="29">
        <v>94316.78</v>
      </c>
      <c r="AK279" s="29">
        <v>0</v>
      </c>
    </row>
    <row r="280" spans="1:37" ht="189.75" x14ac:dyDescent="0.3">
      <c r="A280" s="5">
        <v>274</v>
      </c>
      <c r="B280" s="68">
        <v>111379</v>
      </c>
      <c r="C280" s="152">
        <v>228</v>
      </c>
      <c r="D280" s="68" t="s">
        <v>173</v>
      </c>
      <c r="E280" s="13" t="s">
        <v>165</v>
      </c>
      <c r="F280" s="128" t="s">
        <v>357</v>
      </c>
      <c r="G280" s="256" t="s">
        <v>1005</v>
      </c>
      <c r="H280" s="257" t="s">
        <v>1006</v>
      </c>
      <c r="I280" s="13" t="s">
        <v>1007</v>
      </c>
      <c r="J280" s="74" t="s">
        <v>1008</v>
      </c>
      <c r="K280" s="105">
        <v>43333</v>
      </c>
      <c r="L280" s="8">
        <v>43820</v>
      </c>
      <c r="M280" s="4">
        <f t="shared" si="234"/>
        <v>82.452371972946708</v>
      </c>
      <c r="N280" s="2" t="s">
        <v>359</v>
      </c>
      <c r="O280" s="2" t="s">
        <v>156</v>
      </c>
      <c r="P280" s="2" t="s">
        <v>156</v>
      </c>
      <c r="Q280" s="23" t="s">
        <v>361</v>
      </c>
      <c r="R280" s="2" t="s">
        <v>36</v>
      </c>
      <c r="S280" s="25">
        <f t="shared" si="227"/>
        <v>823001.55</v>
      </c>
      <c r="T280" s="25">
        <v>663679.05000000005</v>
      </c>
      <c r="U280" s="25">
        <v>159322.5</v>
      </c>
      <c r="V280" s="25">
        <f t="shared" si="228"/>
        <v>142846.60999999999</v>
      </c>
      <c r="W280" s="25">
        <v>106595.2</v>
      </c>
      <c r="X280" s="25">
        <v>36251.410000000003</v>
      </c>
      <c r="Y280" s="25">
        <f t="shared" si="233"/>
        <v>32305.72</v>
      </c>
      <c r="Z280" s="25">
        <v>25027.37</v>
      </c>
      <c r="AA280" s="25">
        <v>7278.35</v>
      </c>
      <c r="AB280" s="25">
        <f t="shared" si="235"/>
        <v>0</v>
      </c>
      <c r="AC280" s="25"/>
      <c r="AD280" s="25"/>
      <c r="AE280" s="25">
        <f t="shared" si="231"/>
        <v>998153.88</v>
      </c>
      <c r="AF280" s="25"/>
      <c r="AG280" s="25">
        <f t="shared" si="232"/>
        <v>998153.88</v>
      </c>
      <c r="AH280" s="30" t="s">
        <v>921</v>
      </c>
      <c r="AI280" s="73" t="s">
        <v>991</v>
      </c>
      <c r="AJ280" s="29">
        <v>91009.38</v>
      </c>
      <c r="AK280" s="29">
        <v>0</v>
      </c>
    </row>
    <row r="281" spans="1:37" ht="252" x14ac:dyDescent="0.25">
      <c r="A281" s="2">
        <v>275</v>
      </c>
      <c r="B281" s="68">
        <v>112711</v>
      </c>
      <c r="C281" s="152">
        <v>209</v>
      </c>
      <c r="D281" s="68" t="s">
        <v>173</v>
      </c>
      <c r="E281" s="87" t="s">
        <v>165</v>
      </c>
      <c r="F281" s="128" t="s">
        <v>357</v>
      </c>
      <c r="G281" s="57" t="s">
        <v>1014</v>
      </c>
      <c r="H281" s="20" t="s">
        <v>1015</v>
      </c>
      <c r="I281" s="87" t="s">
        <v>1016</v>
      </c>
      <c r="J281" s="93" t="s">
        <v>1017</v>
      </c>
      <c r="K281" s="105">
        <v>43335</v>
      </c>
      <c r="L281" s="8">
        <v>43822</v>
      </c>
      <c r="M281" s="4">
        <f t="shared" si="234"/>
        <v>82.640124999999998</v>
      </c>
      <c r="N281" s="2" t="s">
        <v>359</v>
      </c>
      <c r="O281" s="2" t="s">
        <v>156</v>
      </c>
      <c r="P281" s="2" t="s">
        <v>156</v>
      </c>
      <c r="Q281" s="23" t="s">
        <v>361</v>
      </c>
      <c r="R281" s="2" t="s">
        <v>36</v>
      </c>
      <c r="S281" s="25">
        <f t="shared" si="227"/>
        <v>826401.25</v>
      </c>
      <c r="T281" s="25">
        <v>666420.59</v>
      </c>
      <c r="U281" s="25">
        <v>159980.66</v>
      </c>
      <c r="V281" s="25">
        <f t="shared" si="228"/>
        <v>153598.75</v>
      </c>
      <c r="W281" s="25">
        <v>114416.53</v>
      </c>
      <c r="X281" s="25">
        <v>39182.22</v>
      </c>
      <c r="Y281" s="25">
        <f t="shared" si="233"/>
        <v>20000</v>
      </c>
      <c r="Z281" s="25">
        <v>15935.46</v>
      </c>
      <c r="AA281" s="25">
        <v>4064.54</v>
      </c>
      <c r="AB281" s="25">
        <f t="shared" si="235"/>
        <v>0</v>
      </c>
      <c r="AC281" s="25"/>
      <c r="AD281" s="25"/>
      <c r="AE281" s="25">
        <f t="shared" si="231"/>
        <v>1000000</v>
      </c>
      <c r="AF281" s="25"/>
      <c r="AG281" s="25">
        <f t="shared" si="232"/>
        <v>1000000</v>
      </c>
      <c r="AH281" s="30" t="s">
        <v>921</v>
      </c>
      <c r="AI281" s="73" t="s">
        <v>991</v>
      </c>
      <c r="AJ281" s="29">
        <v>98952.8</v>
      </c>
      <c r="AK281" s="29">
        <v>0</v>
      </c>
    </row>
    <row r="282" spans="1:37" ht="146.25" customHeight="1" x14ac:dyDescent="0.25">
      <c r="A282" s="5">
        <v>276</v>
      </c>
      <c r="B282" s="68">
        <v>112827</v>
      </c>
      <c r="C282" s="152">
        <v>305</v>
      </c>
      <c r="D282" s="68" t="s">
        <v>168</v>
      </c>
      <c r="E282" s="13" t="s">
        <v>165</v>
      </c>
      <c r="F282" s="128" t="s">
        <v>357</v>
      </c>
      <c r="G282" s="57" t="s">
        <v>1024</v>
      </c>
      <c r="H282" s="57" t="s">
        <v>1023</v>
      </c>
      <c r="I282" s="13" t="s">
        <v>1025</v>
      </c>
      <c r="J282" s="74" t="s">
        <v>1026</v>
      </c>
      <c r="K282" s="105">
        <v>43325</v>
      </c>
      <c r="L282" s="8">
        <v>43750</v>
      </c>
      <c r="M282" s="4">
        <f t="shared" si="234"/>
        <v>82.30418490460022</v>
      </c>
      <c r="N282" s="2" t="s">
        <v>359</v>
      </c>
      <c r="O282" s="2" t="s">
        <v>350</v>
      </c>
      <c r="P282" s="2" t="s">
        <v>1027</v>
      </c>
      <c r="Q282" s="23" t="s">
        <v>361</v>
      </c>
      <c r="R282" s="2" t="s">
        <v>36</v>
      </c>
      <c r="S282" s="25">
        <f t="shared" si="227"/>
        <v>819344.35</v>
      </c>
      <c r="T282" s="25">
        <v>660729.84</v>
      </c>
      <c r="U282" s="25">
        <v>158614.51</v>
      </c>
      <c r="V282" s="25">
        <f t="shared" si="228"/>
        <v>156253.01</v>
      </c>
      <c r="W282" s="25">
        <v>116599.39</v>
      </c>
      <c r="X282" s="25">
        <v>39653.620000000003</v>
      </c>
      <c r="Y282" s="25">
        <f t="shared" si="233"/>
        <v>0</v>
      </c>
      <c r="Z282" s="25"/>
      <c r="AA282" s="25"/>
      <c r="AB282" s="25">
        <f t="shared" si="235"/>
        <v>19910.16</v>
      </c>
      <c r="AC282" s="25">
        <v>15863.85</v>
      </c>
      <c r="AD282" s="25">
        <v>4046.31</v>
      </c>
      <c r="AE282" s="25">
        <f t="shared" si="231"/>
        <v>995507.52</v>
      </c>
      <c r="AF282" s="25"/>
      <c r="AG282" s="25">
        <f t="shared" si="232"/>
        <v>995507.52</v>
      </c>
      <c r="AH282" s="30" t="s">
        <v>921</v>
      </c>
      <c r="AI282" s="73" t="s">
        <v>991</v>
      </c>
      <c r="AJ282" s="29">
        <v>99347</v>
      </c>
      <c r="AK282" s="29">
        <v>0</v>
      </c>
    </row>
    <row r="283" spans="1:37" ht="141.75" x14ac:dyDescent="0.25">
      <c r="A283" s="5">
        <v>277</v>
      </c>
      <c r="B283" s="68">
        <v>112220</v>
      </c>
      <c r="C283" s="152">
        <v>239</v>
      </c>
      <c r="D283" s="68" t="s">
        <v>171</v>
      </c>
      <c r="E283" s="87" t="s">
        <v>165</v>
      </c>
      <c r="F283" s="128" t="s">
        <v>357</v>
      </c>
      <c r="G283" s="57" t="s">
        <v>1037</v>
      </c>
      <c r="H283" s="20" t="s">
        <v>1038</v>
      </c>
      <c r="I283" s="13" t="s">
        <v>1039</v>
      </c>
      <c r="J283" s="74" t="s">
        <v>1041</v>
      </c>
      <c r="K283" s="105">
        <v>43346</v>
      </c>
      <c r="L283" s="8">
        <v>43771</v>
      </c>
      <c r="M283" s="4">
        <f t="shared" si="234"/>
        <v>82.53761528755669</v>
      </c>
      <c r="N283" s="2" t="s">
        <v>359</v>
      </c>
      <c r="O283" s="2" t="s">
        <v>226</v>
      </c>
      <c r="P283" s="2" t="s">
        <v>1040</v>
      </c>
      <c r="Q283" s="23" t="s">
        <v>361</v>
      </c>
      <c r="R283" s="2" t="s">
        <v>36</v>
      </c>
      <c r="S283" s="25">
        <f t="shared" si="227"/>
        <v>770988.47</v>
      </c>
      <c r="T283" s="25">
        <v>621735</v>
      </c>
      <c r="U283" s="25">
        <v>149253.47</v>
      </c>
      <c r="V283" s="25">
        <f t="shared" si="228"/>
        <v>126240.19</v>
      </c>
      <c r="W283" s="25">
        <v>94203.17</v>
      </c>
      <c r="X283" s="25">
        <v>32037.02</v>
      </c>
      <c r="Y283" s="25">
        <f t="shared" si="233"/>
        <v>20791.07</v>
      </c>
      <c r="Z283" s="25">
        <v>15514.77</v>
      </c>
      <c r="AA283" s="25">
        <v>5276.3</v>
      </c>
      <c r="AB283" s="25">
        <f t="shared" si="235"/>
        <v>16085.85</v>
      </c>
      <c r="AC283" s="25">
        <v>12816.75</v>
      </c>
      <c r="AD283" s="25">
        <v>3269.1</v>
      </c>
      <c r="AE283" s="25">
        <f t="shared" si="231"/>
        <v>934105.57999999984</v>
      </c>
      <c r="AF283" s="25"/>
      <c r="AG283" s="25">
        <f t="shared" si="232"/>
        <v>934105.57999999984</v>
      </c>
      <c r="AH283" s="30" t="s">
        <v>628</v>
      </c>
      <c r="AI283" s="73" t="s">
        <v>385</v>
      </c>
      <c r="AJ283" s="29">
        <f>80429.21-9330.69</f>
        <v>71098.52</v>
      </c>
      <c r="AK283" s="29">
        <v>9330.69</v>
      </c>
    </row>
    <row r="284" spans="1:37" ht="174" x14ac:dyDescent="0.3">
      <c r="A284" s="2">
        <v>278</v>
      </c>
      <c r="B284" s="68">
        <v>111775</v>
      </c>
      <c r="C284" s="152">
        <v>364</v>
      </c>
      <c r="D284" s="68" t="s">
        <v>177</v>
      </c>
      <c r="E284" s="87" t="s">
        <v>165</v>
      </c>
      <c r="F284" s="128" t="s">
        <v>357</v>
      </c>
      <c r="G284" s="258" t="s">
        <v>1042</v>
      </c>
      <c r="H284" s="259" t="s">
        <v>1043</v>
      </c>
      <c r="I284" s="13" t="s">
        <v>1044</v>
      </c>
      <c r="J284" s="74" t="s">
        <v>1045</v>
      </c>
      <c r="K284" s="105">
        <v>43346</v>
      </c>
      <c r="L284" s="8">
        <v>43832</v>
      </c>
      <c r="M284" s="4">
        <f t="shared" si="234"/>
        <v>82.30418188922819</v>
      </c>
      <c r="N284" s="2" t="s">
        <v>359</v>
      </c>
      <c r="O284" s="2" t="s">
        <v>226</v>
      </c>
      <c r="P284" s="2" t="s">
        <v>512</v>
      </c>
      <c r="Q284" s="23" t="s">
        <v>361</v>
      </c>
      <c r="R284" s="2" t="s">
        <v>36</v>
      </c>
      <c r="S284" s="25">
        <f t="shared" si="227"/>
        <v>779789.21</v>
      </c>
      <c r="T284" s="25">
        <v>628832.06999999995</v>
      </c>
      <c r="U284" s="25">
        <v>150957.14000000001</v>
      </c>
      <c r="V284" s="25">
        <f t="shared" si="228"/>
        <v>148709.68</v>
      </c>
      <c r="W284" s="25">
        <v>110970.39</v>
      </c>
      <c r="X284" s="25">
        <v>37739.29</v>
      </c>
      <c r="Y284" s="25">
        <f t="shared" si="233"/>
        <v>0</v>
      </c>
      <c r="Z284" s="25"/>
      <c r="AA284" s="25"/>
      <c r="AB284" s="25">
        <f t="shared" si="235"/>
        <v>18948.97</v>
      </c>
      <c r="AC284" s="25">
        <v>15098.01</v>
      </c>
      <c r="AD284" s="25">
        <v>3850.96</v>
      </c>
      <c r="AE284" s="25">
        <f t="shared" si="231"/>
        <v>947447.85999999987</v>
      </c>
      <c r="AF284" s="25">
        <v>0</v>
      </c>
      <c r="AG284" s="25">
        <f t="shared" si="232"/>
        <v>947447.85999999987</v>
      </c>
      <c r="AH284" s="30" t="s">
        <v>628</v>
      </c>
      <c r="AI284" s="73" t="s">
        <v>385</v>
      </c>
      <c r="AJ284" s="29">
        <v>94744.78</v>
      </c>
      <c r="AK284" s="29">
        <v>0</v>
      </c>
    </row>
    <row r="285" spans="1:37" ht="141.75" x14ac:dyDescent="0.25">
      <c r="A285" s="5">
        <v>279</v>
      </c>
      <c r="B285" s="68">
        <v>112027</v>
      </c>
      <c r="C285" s="152">
        <v>290</v>
      </c>
      <c r="D285" s="68" t="s">
        <v>690</v>
      </c>
      <c r="E285" s="87" t="s">
        <v>165</v>
      </c>
      <c r="F285" s="128" t="s">
        <v>357</v>
      </c>
      <c r="G285" s="260" t="s">
        <v>1049</v>
      </c>
      <c r="H285" s="20" t="s">
        <v>1050</v>
      </c>
      <c r="I285" s="13" t="s">
        <v>389</v>
      </c>
      <c r="J285" s="74" t="s">
        <v>1051</v>
      </c>
      <c r="K285" s="105">
        <v>43346</v>
      </c>
      <c r="L285" s="8">
        <v>43832</v>
      </c>
      <c r="M285" s="4">
        <f t="shared" si="234"/>
        <v>82.30418483269878</v>
      </c>
      <c r="N285" s="2" t="s">
        <v>359</v>
      </c>
      <c r="O285" s="2" t="s">
        <v>156</v>
      </c>
      <c r="P285" s="2" t="s">
        <v>156</v>
      </c>
      <c r="Q285" s="23" t="s">
        <v>361</v>
      </c>
      <c r="R285" s="2" t="s">
        <v>36</v>
      </c>
      <c r="S285" s="25">
        <f t="shared" si="227"/>
        <v>765927.6</v>
      </c>
      <c r="T285" s="25">
        <v>617653.87</v>
      </c>
      <c r="U285" s="25">
        <v>148273.73000000001</v>
      </c>
      <c r="V285" s="25">
        <f t="shared" si="228"/>
        <v>146066.19</v>
      </c>
      <c r="W285" s="25">
        <v>108997.75999999999</v>
      </c>
      <c r="X285" s="25">
        <v>37068.43</v>
      </c>
      <c r="Y285" s="25">
        <f t="shared" si="233"/>
        <v>0</v>
      </c>
      <c r="Z285" s="25"/>
      <c r="AA285" s="25"/>
      <c r="AB285" s="25">
        <f t="shared" si="235"/>
        <v>18612.11</v>
      </c>
      <c r="AC285" s="25">
        <v>14829.62</v>
      </c>
      <c r="AD285" s="25">
        <v>3782.49</v>
      </c>
      <c r="AE285" s="25">
        <f t="shared" si="231"/>
        <v>930605.9</v>
      </c>
      <c r="AF285" s="25"/>
      <c r="AG285" s="25">
        <f t="shared" si="232"/>
        <v>930605.9</v>
      </c>
      <c r="AH285" s="30" t="s">
        <v>628</v>
      </c>
      <c r="AI285" s="73" t="s">
        <v>385</v>
      </c>
      <c r="AJ285" s="29">
        <f>93000-10796.98</f>
        <v>82203.02</v>
      </c>
      <c r="AK285" s="29">
        <v>10796.98</v>
      </c>
    </row>
    <row r="286" spans="1:37" ht="141.75" x14ac:dyDescent="0.25">
      <c r="A286" s="5">
        <v>280</v>
      </c>
      <c r="B286" s="68">
        <v>112733</v>
      </c>
      <c r="C286" s="152">
        <v>146</v>
      </c>
      <c r="D286" s="68" t="s">
        <v>690</v>
      </c>
      <c r="E286" s="87" t="s">
        <v>165</v>
      </c>
      <c r="F286" s="128" t="s">
        <v>357</v>
      </c>
      <c r="G286" s="88" t="s">
        <v>1056</v>
      </c>
      <c r="H286" s="20" t="s">
        <v>1057</v>
      </c>
      <c r="I286" s="13" t="s">
        <v>1058</v>
      </c>
      <c r="J286" s="74" t="s">
        <v>1059</v>
      </c>
      <c r="K286" s="105">
        <v>43349</v>
      </c>
      <c r="L286" s="8">
        <v>43835</v>
      </c>
      <c r="M286" s="4">
        <f t="shared" si="234"/>
        <v>82.53318349196968</v>
      </c>
      <c r="N286" s="2" t="s">
        <v>359</v>
      </c>
      <c r="O286" s="2" t="s">
        <v>156</v>
      </c>
      <c r="P286" s="2" t="s">
        <v>156</v>
      </c>
      <c r="Q286" s="23" t="s">
        <v>361</v>
      </c>
      <c r="R286" s="2" t="s">
        <v>36</v>
      </c>
      <c r="S286" s="25">
        <f t="shared" si="227"/>
        <v>819750.19</v>
      </c>
      <c r="T286" s="25">
        <v>661057.13</v>
      </c>
      <c r="U286" s="25">
        <v>158693.06</v>
      </c>
      <c r="V286" s="25">
        <f t="shared" si="228"/>
        <v>134642.41999999998</v>
      </c>
      <c r="W286" s="25">
        <v>100473.09</v>
      </c>
      <c r="X286" s="25">
        <v>34169.33</v>
      </c>
      <c r="Y286" s="25">
        <f t="shared" si="233"/>
        <v>21688.010000000002</v>
      </c>
      <c r="Z286" s="25">
        <v>16184.04</v>
      </c>
      <c r="AA286" s="25">
        <v>5503.97</v>
      </c>
      <c r="AB286" s="25">
        <f t="shared" si="235"/>
        <v>17156.47</v>
      </c>
      <c r="AC286" s="25">
        <v>13669.8</v>
      </c>
      <c r="AD286" s="25">
        <v>3486.67</v>
      </c>
      <c r="AE286" s="25">
        <f t="shared" si="231"/>
        <v>993237.08999999985</v>
      </c>
      <c r="AF286" s="25"/>
      <c r="AG286" s="25">
        <f t="shared" si="232"/>
        <v>993237.08999999985</v>
      </c>
      <c r="AH286" s="30" t="s">
        <v>628</v>
      </c>
      <c r="AI286" s="73" t="s">
        <v>385</v>
      </c>
      <c r="AJ286" s="29">
        <v>85782.36</v>
      </c>
      <c r="AK286" s="29">
        <v>0</v>
      </c>
    </row>
    <row r="287" spans="1:37" ht="155.25" customHeight="1" x14ac:dyDescent="0.25">
      <c r="A287" s="2">
        <v>281</v>
      </c>
      <c r="B287" s="68">
        <v>111432</v>
      </c>
      <c r="C287" s="152">
        <v>277</v>
      </c>
      <c r="D287" s="68" t="s">
        <v>174</v>
      </c>
      <c r="E287" s="87" t="s">
        <v>165</v>
      </c>
      <c r="F287" s="128" t="s">
        <v>357</v>
      </c>
      <c r="G287" s="55" t="s">
        <v>1061</v>
      </c>
      <c r="H287" s="20" t="s">
        <v>1060</v>
      </c>
      <c r="I287" s="13" t="s">
        <v>1062</v>
      </c>
      <c r="J287" s="11" t="s">
        <v>1063</v>
      </c>
      <c r="K287" s="105">
        <v>43349</v>
      </c>
      <c r="L287" s="8">
        <v>43836</v>
      </c>
      <c r="M287" s="4">
        <f t="shared" si="234"/>
        <v>82.304185577346573</v>
      </c>
      <c r="N287" s="2" t="s">
        <v>359</v>
      </c>
      <c r="O287" s="2" t="s">
        <v>156</v>
      </c>
      <c r="P287" s="2" t="s">
        <v>156</v>
      </c>
      <c r="Q287" s="23" t="s">
        <v>361</v>
      </c>
      <c r="R287" s="2" t="s">
        <v>36</v>
      </c>
      <c r="S287" s="25">
        <f t="shared" si="227"/>
        <v>811369.97</v>
      </c>
      <c r="T287" s="25">
        <v>654299.21</v>
      </c>
      <c r="U287" s="25">
        <v>157070.76</v>
      </c>
      <c r="V287" s="25">
        <f t="shared" si="228"/>
        <v>154732.26</v>
      </c>
      <c r="W287" s="25">
        <v>115464.56</v>
      </c>
      <c r="X287" s="25">
        <v>39267.699999999997</v>
      </c>
      <c r="Y287" s="25">
        <f t="shared" si="233"/>
        <v>0</v>
      </c>
      <c r="Z287" s="25"/>
      <c r="AA287" s="25"/>
      <c r="AB287" s="25">
        <f t="shared" si="235"/>
        <v>19716.37</v>
      </c>
      <c r="AC287" s="25">
        <v>15709.44</v>
      </c>
      <c r="AD287" s="25">
        <v>4006.93</v>
      </c>
      <c r="AE287" s="25">
        <f t="shared" si="231"/>
        <v>985818.6</v>
      </c>
      <c r="AF287" s="25">
        <v>0</v>
      </c>
      <c r="AG287" s="25">
        <f t="shared" si="232"/>
        <v>985818.6</v>
      </c>
      <c r="AH287" s="28" t="s">
        <v>628</v>
      </c>
      <c r="AI287" s="73" t="s">
        <v>187</v>
      </c>
      <c r="AJ287" s="29">
        <v>98500</v>
      </c>
      <c r="AK287" s="29">
        <v>0</v>
      </c>
    </row>
    <row r="288" spans="1:37" ht="330.75" x14ac:dyDescent="0.25">
      <c r="A288" s="5">
        <v>282</v>
      </c>
      <c r="B288" s="68">
        <v>112592</v>
      </c>
      <c r="C288" s="132">
        <v>144</v>
      </c>
      <c r="D288" s="68" t="s">
        <v>176</v>
      </c>
      <c r="E288" s="13" t="s">
        <v>165</v>
      </c>
      <c r="F288" s="128" t="s">
        <v>357</v>
      </c>
      <c r="G288" s="55" t="s">
        <v>1064</v>
      </c>
      <c r="H288" s="20" t="s">
        <v>1065</v>
      </c>
      <c r="I288" s="13" t="s">
        <v>385</v>
      </c>
      <c r="J288" s="74" t="s">
        <v>1066</v>
      </c>
      <c r="K288" s="105">
        <v>43349</v>
      </c>
      <c r="L288" s="8">
        <v>43835</v>
      </c>
      <c r="M288" s="4">
        <f t="shared" si="234"/>
        <v>82.304195666897996</v>
      </c>
      <c r="N288" s="2" t="s">
        <v>359</v>
      </c>
      <c r="O288" s="2" t="s">
        <v>347</v>
      </c>
      <c r="P288" s="2" t="s">
        <v>347</v>
      </c>
      <c r="Q288" s="23" t="s">
        <v>361</v>
      </c>
      <c r="R288" s="89" t="s">
        <v>36</v>
      </c>
      <c r="S288" s="25">
        <f>T288+U288</f>
        <v>809057.98</v>
      </c>
      <c r="T288" s="25">
        <v>652434.75</v>
      </c>
      <c r="U288" s="25">
        <v>156623.23000000001</v>
      </c>
      <c r="V288" s="25">
        <f t="shared" si="228"/>
        <v>154291.24</v>
      </c>
      <c r="W288" s="25">
        <v>115135.49</v>
      </c>
      <c r="X288" s="25">
        <v>39155.75</v>
      </c>
      <c r="Y288" s="25">
        <f t="shared" si="233"/>
        <v>0</v>
      </c>
      <c r="Z288" s="25"/>
      <c r="AA288" s="25"/>
      <c r="AB288" s="25">
        <f t="shared" si="235"/>
        <v>19660.18</v>
      </c>
      <c r="AC288" s="25">
        <v>15664.68</v>
      </c>
      <c r="AD288" s="25">
        <v>3995.5</v>
      </c>
      <c r="AE288" s="25">
        <f t="shared" si="231"/>
        <v>983009.4</v>
      </c>
      <c r="AF288" s="25">
        <v>0</v>
      </c>
      <c r="AG288" s="25">
        <f t="shared" si="232"/>
        <v>983009.4</v>
      </c>
      <c r="AH288" s="30" t="s">
        <v>628</v>
      </c>
      <c r="AI288" s="73" t="s">
        <v>187</v>
      </c>
      <c r="AJ288" s="29">
        <v>98300</v>
      </c>
      <c r="AK288" s="29">
        <v>0</v>
      </c>
    </row>
    <row r="289" spans="1:37" ht="299.25" x14ac:dyDescent="0.25">
      <c r="A289" s="5">
        <v>283</v>
      </c>
      <c r="B289" s="68">
        <v>111141</v>
      </c>
      <c r="C289" s="132">
        <v>312</v>
      </c>
      <c r="D289" s="68" t="s">
        <v>168</v>
      </c>
      <c r="E289" s="13" t="s">
        <v>165</v>
      </c>
      <c r="F289" s="128" t="s">
        <v>357</v>
      </c>
      <c r="G289" s="55" t="s">
        <v>1074</v>
      </c>
      <c r="H289" s="20" t="s">
        <v>1075</v>
      </c>
      <c r="I289" s="13" t="s">
        <v>1076</v>
      </c>
      <c r="J289" s="74" t="s">
        <v>1077</v>
      </c>
      <c r="K289" s="105">
        <v>43349</v>
      </c>
      <c r="L289" s="8">
        <v>43835</v>
      </c>
      <c r="M289" s="4">
        <f t="shared" si="234"/>
        <v>82.850667341734948</v>
      </c>
      <c r="N289" s="2" t="s">
        <v>359</v>
      </c>
      <c r="O289" s="2" t="s">
        <v>347</v>
      </c>
      <c r="P289" s="2" t="s">
        <v>347</v>
      </c>
      <c r="Q289" s="23" t="s">
        <v>361</v>
      </c>
      <c r="R289" s="89" t="s">
        <v>36</v>
      </c>
      <c r="S289" s="25">
        <f t="shared" si="227"/>
        <v>826770.14</v>
      </c>
      <c r="T289" s="25">
        <v>666718.05000000005</v>
      </c>
      <c r="U289" s="25">
        <v>160052.09</v>
      </c>
      <c r="V289" s="25">
        <f t="shared" si="228"/>
        <v>151175.81</v>
      </c>
      <c r="W289" s="25">
        <v>112482.44</v>
      </c>
      <c r="X289" s="25">
        <v>38693.370000000003</v>
      </c>
      <c r="Y289" s="25">
        <f t="shared" si="233"/>
        <v>0</v>
      </c>
      <c r="Z289" s="25"/>
      <c r="AA289" s="25"/>
      <c r="AB289" s="25">
        <f t="shared" si="235"/>
        <v>19958.07</v>
      </c>
      <c r="AC289" s="25">
        <v>15902.06</v>
      </c>
      <c r="AD289" s="25">
        <v>4056.01</v>
      </c>
      <c r="AE289" s="25">
        <f t="shared" si="231"/>
        <v>997904.0199999999</v>
      </c>
      <c r="AF289" s="25">
        <v>0</v>
      </c>
      <c r="AG289" s="25">
        <f t="shared" si="232"/>
        <v>997904.0199999999</v>
      </c>
      <c r="AH289" s="30" t="s">
        <v>628</v>
      </c>
      <c r="AI289" s="73"/>
      <c r="AJ289" s="29">
        <v>99790.399999999994</v>
      </c>
      <c r="AK289" s="29">
        <v>0</v>
      </c>
    </row>
    <row r="290" spans="1:37" ht="393.75" x14ac:dyDescent="0.25">
      <c r="A290" s="2">
        <v>284</v>
      </c>
      <c r="B290" s="68">
        <v>110676</v>
      </c>
      <c r="C290" s="152">
        <v>129</v>
      </c>
      <c r="D290" s="68" t="s">
        <v>176</v>
      </c>
      <c r="E290" s="13" t="s">
        <v>165</v>
      </c>
      <c r="F290" s="128" t="s">
        <v>357</v>
      </c>
      <c r="G290" s="20" t="s">
        <v>1078</v>
      </c>
      <c r="H290" s="20" t="s">
        <v>1079</v>
      </c>
      <c r="I290" s="13"/>
      <c r="J290" s="74" t="s">
        <v>1080</v>
      </c>
      <c r="K290" s="105">
        <v>43350</v>
      </c>
      <c r="L290" s="8">
        <v>43714</v>
      </c>
      <c r="M290" s="4">
        <f t="shared" si="234"/>
        <v>82.318948331511194</v>
      </c>
      <c r="N290" s="2" t="s">
        <v>359</v>
      </c>
      <c r="O290" s="2" t="s">
        <v>347</v>
      </c>
      <c r="P290" s="2" t="s">
        <v>347</v>
      </c>
      <c r="Q290" s="23" t="s">
        <v>361</v>
      </c>
      <c r="R290" s="89" t="s">
        <v>36</v>
      </c>
      <c r="S290" s="25">
        <f t="shared" si="227"/>
        <v>815275.85</v>
      </c>
      <c r="T290" s="25">
        <v>659815.64</v>
      </c>
      <c r="U290" s="25">
        <v>155460.21</v>
      </c>
      <c r="V290" s="25">
        <f t="shared" si="228"/>
        <v>155303.07</v>
      </c>
      <c r="W290" s="25">
        <v>116438.05</v>
      </c>
      <c r="X290" s="25">
        <v>38865.019999999997</v>
      </c>
      <c r="Y290" s="25">
        <f t="shared" si="233"/>
        <v>0</v>
      </c>
      <c r="Z290" s="25"/>
      <c r="AA290" s="25"/>
      <c r="AB290" s="25">
        <f t="shared" si="235"/>
        <v>19807.7</v>
      </c>
      <c r="AC290" s="25">
        <v>15841.88</v>
      </c>
      <c r="AD290" s="25">
        <v>3965.82</v>
      </c>
      <c r="AE290" s="25">
        <f t="shared" si="231"/>
        <v>990386.61999999988</v>
      </c>
      <c r="AF290" s="25">
        <v>0</v>
      </c>
      <c r="AG290" s="25">
        <f t="shared" si="232"/>
        <v>990386.61999999988</v>
      </c>
      <c r="AH290" s="30" t="s">
        <v>628</v>
      </c>
      <c r="AI290" s="73"/>
      <c r="AJ290" s="29">
        <f>97000+74075.05</f>
        <v>171075.05</v>
      </c>
      <c r="AK290" s="29">
        <v>14126.47</v>
      </c>
    </row>
    <row r="291" spans="1:37" ht="189" x14ac:dyDescent="0.25">
      <c r="A291" s="5">
        <v>285</v>
      </c>
      <c r="B291" s="68">
        <v>111475</v>
      </c>
      <c r="C291" s="152">
        <v>168</v>
      </c>
      <c r="D291" s="68" t="s">
        <v>176</v>
      </c>
      <c r="E291" s="13" t="s">
        <v>165</v>
      </c>
      <c r="F291" s="128" t="s">
        <v>357</v>
      </c>
      <c r="G291" s="55" t="s">
        <v>1090</v>
      </c>
      <c r="H291" s="20" t="s">
        <v>1091</v>
      </c>
      <c r="I291" s="13"/>
      <c r="J291" s="74" t="s">
        <v>1092</v>
      </c>
      <c r="K291" s="105">
        <v>43353</v>
      </c>
      <c r="L291" s="8">
        <v>43839</v>
      </c>
      <c r="M291" s="4">
        <f t="shared" si="234"/>
        <v>82.304180618407059</v>
      </c>
      <c r="N291" s="91" t="s">
        <v>359</v>
      </c>
      <c r="O291" s="2" t="s">
        <v>347</v>
      </c>
      <c r="P291" s="2" t="s">
        <v>347</v>
      </c>
      <c r="Q291" s="23" t="s">
        <v>361</v>
      </c>
      <c r="R291" s="89" t="s">
        <v>36</v>
      </c>
      <c r="S291" s="25">
        <f>T291+U291</f>
        <v>791535.7</v>
      </c>
      <c r="T291" s="25">
        <v>638304.56999999995</v>
      </c>
      <c r="U291" s="25">
        <v>153231.13</v>
      </c>
      <c r="V291" s="25">
        <f t="shared" si="228"/>
        <v>150949.82</v>
      </c>
      <c r="W291" s="25">
        <v>112642</v>
      </c>
      <c r="X291" s="25">
        <v>38307.82</v>
      </c>
      <c r="Y291" s="25">
        <f t="shared" si="233"/>
        <v>0</v>
      </c>
      <c r="Z291" s="25"/>
      <c r="AA291" s="25"/>
      <c r="AB291" s="25">
        <f t="shared" si="235"/>
        <v>19234.400000000001</v>
      </c>
      <c r="AC291" s="25">
        <v>15325.48</v>
      </c>
      <c r="AD291" s="25">
        <v>3908.92</v>
      </c>
      <c r="AE291" s="25">
        <f t="shared" si="231"/>
        <v>961719.92</v>
      </c>
      <c r="AF291" s="25">
        <v>0</v>
      </c>
      <c r="AG291" s="25">
        <f t="shared" si="232"/>
        <v>961719.92</v>
      </c>
      <c r="AH291" s="30" t="s">
        <v>628</v>
      </c>
      <c r="AI291" s="73"/>
      <c r="AJ291" s="29">
        <v>96171.99</v>
      </c>
      <c r="AK291" s="29">
        <v>0</v>
      </c>
    </row>
    <row r="292" spans="1:37" ht="165" x14ac:dyDescent="0.25">
      <c r="A292" s="5">
        <v>286</v>
      </c>
      <c r="B292" s="182">
        <v>118813</v>
      </c>
      <c r="C292" s="261">
        <v>449</v>
      </c>
      <c r="D292" s="2" t="s">
        <v>168</v>
      </c>
      <c r="E292" s="13" t="s">
        <v>1137</v>
      </c>
      <c r="F292" s="143" t="s">
        <v>674</v>
      </c>
      <c r="G292" s="51" t="s">
        <v>1085</v>
      </c>
      <c r="H292" s="182" t="s">
        <v>1086</v>
      </c>
      <c r="I292" s="182" t="s">
        <v>1087</v>
      </c>
      <c r="J292" s="262" t="s">
        <v>1089</v>
      </c>
      <c r="K292" s="263">
        <v>43350</v>
      </c>
      <c r="L292" s="8">
        <v>43867</v>
      </c>
      <c r="M292" s="4">
        <f>S292/AE292*100</f>
        <v>83.98386629387646</v>
      </c>
      <c r="N292" s="91" t="s">
        <v>359</v>
      </c>
      <c r="O292" s="2" t="s">
        <v>347</v>
      </c>
      <c r="P292" s="2" t="s">
        <v>347</v>
      </c>
      <c r="Q292" s="23" t="s">
        <v>157</v>
      </c>
      <c r="R292" s="89" t="s">
        <v>36</v>
      </c>
      <c r="S292" s="25">
        <f t="shared" si="227"/>
        <v>4865899.59</v>
      </c>
      <c r="T292" s="25">
        <v>3923924.02</v>
      </c>
      <c r="U292" s="25">
        <v>941975.57</v>
      </c>
      <c r="V292" s="25">
        <f t="shared" si="228"/>
        <v>0</v>
      </c>
      <c r="W292" s="25">
        <v>0</v>
      </c>
      <c r="X292" s="25">
        <v>0</v>
      </c>
      <c r="Y292" s="25">
        <f t="shared" si="233"/>
        <v>927950.83000000007</v>
      </c>
      <c r="Z292" s="25">
        <v>692457.06</v>
      </c>
      <c r="AA292" s="25">
        <v>235493.77</v>
      </c>
      <c r="AB292" s="25">
        <f t="shared" si="235"/>
        <v>0</v>
      </c>
      <c r="AC292" s="25"/>
      <c r="AD292" s="25"/>
      <c r="AE292" s="25">
        <f t="shared" si="231"/>
        <v>5793850.4199999999</v>
      </c>
      <c r="AF292" s="25">
        <v>0</v>
      </c>
      <c r="AG292" s="25">
        <f t="shared" si="232"/>
        <v>5793850.4199999999</v>
      </c>
      <c r="AH292" s="30" t="s">
        <v>628</v>
      </c>
      <c r="AI292" s="73"/>
      <c r="AJ292" s="29">
        <v>0</v>
      </c>
      <c r="AK292" s="29">
        <v>0</v>
      </c>
    </row>
    <row r="293" spans="1:37" ht="120" x14ac:dyDescent="0.25">
      <c r="A293" s="2">
        <v>287</v>
      </c>
      <c r="B293" s="68">
        <v>110215</v>
      </c>
      <c r="C293" s="152">
        <v>139</v>
      </c>
      <c r="D293" s="68" t="s">
        <v>171</v>
      </c>
      <c r="E293" s="13" t="s">
        <v>165</v>
      </c>
      <c r="F293" s="128" t="s">
        <v>357</v>
      </c>
      <c r="G293" s="51" t="s">
        <v>1096</v>
      </c>
      <c r="H293" s="51" t="s">
        <v>1097</v>
      </c>
      <c r="I293" s="13" t="s">
        <v>385</v>
      </c>
      <c r="J293" s="74" t="s">
        <v>1098</v>
      </c>
      <c r="K293" s="105">
        <v>43357</v>
      </c>
      <c r="L293" s="8">
        <v>43722</v>
      </c>
      <c r="M293" s="4">
        <f t="shared" si="234"/>
        <v>82.304183894733001</v>
      </c>
      <c r="N293" s="91" t="s">
        <v>359</v>
      </c>
      <c r="O293" s="2" t="s">
        <v>1099</v>
      </c>
      <c r="P293" s="2" t="s">
        <v>1099</v>
      </c>
      <c r="Q293" s="23" t="s">
        <v>361</v>
      </c>
      <c r="R293" s="89" t="s">
        <v>36</v>
      </c>
      <c r="S293" s="25">
        <f t="shared" si="227"/>
        <v>799287.37</v>
      </c>
      <c r="T293" s="25">
        <v>644555.61</v>
      </c>
      <c r="U293" s="25">
        <v>154731.76</v>
      </c>
      <c r="V293" s="25">
        <f t="shared" si="228"/>
        <v>152428.06</v>
      </c>
      <c r="W293" s="25">
        <v>113745.12</v>
      </c>
      <c r="X293" s="25">
        <v>38682.94</v>
      </c>
      <c r="Y293" s="25">
        <f>Z293+AA293</f>
        <v>0</v>
      </c>
      <c r="Z293" s="25"/>
      <c r="AA293" s="25"/>
      <c r="AB293" s="25">
        <f>AC293+AD293</f>
        <v>19422.77</v>
      </c>
      <c r="AC293" s="25">
        <v>15475.55</v>
      </c>
      <c r="AD293" s="25">
        <v>3947.22</v>
      </c>
      <c r="AE293" s="25">
        <f t="shared" si="231"/>
        <v>971138.2</v>
      </c>
      <c r="AF293" s="25">
        <v>0</v>
      </c>
      <c r="AG293" s="25">
        <f t="shared" si="232"/>
        <v>971138.2</v>
      </c>
      <c r="AH293" s="30" t="s">
        <v>628</v>
      </c>
      <c r="AI293" s="73" t="s">
        <v>385</v>
      </c>
      <c r="AJ293" s="29">
        <v>97000</v>
      </c>
      <c r="AK293" s="29">
        <v>0</v>
      </c>
    </row>
    <row r="294" spans="1:37" ht="204.75" x14ac:dyDescent="0.25">
      <c r="A294" s="5">
        <v>288</v>
      </c>
      <c r="B294" s="68">
        <v>112820</v>
      </c>
      <c r="C294" s="152">
        <v>158</v>
      </c>
      <c r="D294" s="68" t="s">
        <v>176</v>
      </c>
      <c r="E294" s="13" t="s">
        <v>165</v>
      </c>
      <c r="F294" s="128" t="s">
        <v>357</v>
      </c>
      <c r="G294" s="51" t="s">
        <v>1100</v>
      </c>
      <c r="H294" s="51" t="s">
        <v>1101</v>
      </c>
      <c r="I294" s="13" t="s">
        <v>385</v>
      </c>
      <c r="J294" s="74" t="s">
        <v>1102</v>
      </c>
      <c r="K294" s="105">
        <v>43361</v>
      </c>
      <c r="L294" s="8">
        <v>43847</v>
      </c>
      <c r="M294" s="4">
        <f t="shared" si="234"/>
        <v>82.304190832413511</v>
      </c>
      <c r="N294" s="91" t="s">
        <v>359</v>
      </c>
      <c r="O294" s="2" t="s">
        <v>264</v>
      </c>
      <c r="P294" s="2" t="s">
        <v>1103</v>
      </c>
      <c r="Q294" s="23" t="s">
        <v>361</v>
      </c>
      <c r="R294" s="89" t="s">
        <v>36</v>
      </c>
      <c r="S294" s="25">
        <f t="shared" si="227"/>
        <v>812316.52</v>
      </c>
      <c r="T294" s="25">
        <v>655062.47</v>
      </c>
      <c r="U294" s="25">
        <v>157254.04999999999</v>
      </c>
      <c r="V294" s="25">
        <f t="shared" si="228"/>
        <v>154912.70000000001</v>
      </c>
      <c r="W294" s="25">
        <v>115599.23</v>
      </c>
      <c r="X294" s="25">
        <v>39313.47</v>
      </c>
      <c r="Y294" s="25">
        <f t="shared" si="233"/>
        <v>0</v>
      </c>
      <c r="Z294" s="25"/>
      <c r="AA294" s="25"/>
      <c r="AB294" s="25">
        <f t="shared" si="235"/>
        <v>19739.379999999997</v>
      </c>
      <c r="AC294" s="25">
        <v>15727.8</v>
      </c>
      <c r="AD294" s="25">
        <v>4011.58</v>
      </c>
      <c r="AE294" s="25">
        <f t="shared" si="231"/>
        <v>986968.6</v>
      </c>
      <c r="AF294" s="25"/>
      <c r="AG294" s="25">
        <f t="shared" si="232"/>
        <v>986968.6</v>
      </c>
      <c r="AH294" s="30" t="s">
        <v>628</v>
      </c>
      <c r="AI294" s="73"/>
      <c r="AJ294" s="29">
        <v>98696.6</v>
      </c>
      <c r="AK294" s="29">
        <v>0</v>
      </c>
    </row>
    <row r="295" spans="1:37" ht="267.75" x14ac:dyDescent="0.25">
      <c r="A295" s="5">
        <v>289</v>
      </c>
      <c r="B295" s="68">
        <v>111916</v>
      </c>
      <c r="C295" s="152">
        <v>145</v>
      </c>
      <c r="D295" s="68" t="s">
        <v>176</v>
      </c>
      <c r="E295" s="13" t="s">
        <v>165</v>
      </c>
      <c r="F295" s="128" t="s">
        <v>357</v>
      </c>
      <c r="G295" s="51" t="s">
        <v>1104</v>
      </c>
      <c r="H295" s="51" t="s">
        <v>1105</v>
      </c>
      <c r="I295" s="13" t="s">
        <v>385</v>
      </c>
      <c r="J295" s="74" t="s">
        <v>1106</v>
      </c>
      <c r="K295" s="105">
        <v>43361</v>
      </c>
      <c r="L295" s="8">
        <v>43847</v>
      </c>
      <c r="M295" s="4">
        <f t="shared" si="234"/>
        <v>82.304184939869245</v>
      </c>
      <c r="N295" s="91" t="s">
        <v>359</v>
      </c>
      <c r="O295" s="2" t="s">
        <v>995</v>
      </c>
      <c r="P295" s="2" t="s">
        <v>995</v>
      </c>
      <c r="Q295" s="23" t="s">
        <v>361</v>
      </c>
      <c r="R295" s="89" t="s">
        <v>36</v>
      </c>
      <c r="S295" s="25">
        <f t="shared" si="227"/>
        <v>810699.02</v>
      </c>
      <c r="T295" s="25">
        <v>653758.11</v>
      </c>
      <c r="U295" s="25">
        <v>156940.91</v>
      </c>
      <c r="V295" s="25">
        <f t="shared" si="228"/>
        <v>154604.30000000002</v>
      </c>
      <c r="W295" s="25">
        <v>115369.07</v>
      </c>
      <c r="X295" s="25">
        <v>39235.230000000003</v>
      </c>
      <c r="Y295" s="25">
        <f t="shared" si="233"/>
        <v>0</v>
      </c>
      <c r="Z295" s="25"/>
      <c r="AA295" s="25"/>
      <c r="AB295" s="25">
        <f t="shared" si="235"/>
        <v>19700.080000000002</v>
      </c>
      <c r="AC295" s="25">
        <v>15696.51</v>
      </c>
      <c r="AD295" s="25">
        <v>4003.57</v>
      </c>
      <c r="AE295" s="25">
        <f t="shared" si="231"/>
        <v>985003.4</v>
      </c>
      <c r="AF295" s="25"/>
      <c r="AG295" s="25">
        <f t="shared" si="232"/>
        <v>985003.4</v>
      </c>
      <c r="AH295" s="30" t="s">
        <v>628</v>
      </c>
      <c r="AI295" s="73"/>
      <c r="AJ295" s="29">
        <v>98000</v>
      </c>
      <c r="AK295" s="29">
        <v>0</v>
      </c>
    </row>
    <row r="296" spans="1:37" ht="96" customHeight="1" x14ac:dyDescent="0.25">
      <c r="A296" s="2">
        <v>290</v>
      </c>
      <c r="B296" s="68"/>
      <c r="C296" s="152">
        <v>392</v>
      </c>
      <c r="D296" s="68" t="s">
        <v>168</v>
      </c>
      <c r="E296" s="13" t="s">
        <v>165</v>
      </c>
      <c r="F296" s="128" t="s">
        <v>485</v>
      </c>
      <c r="G296" s="84" t="s">
        <v>1107</v>
      </c>
      <c r="H296" s="85" t="s">
        <v>1108</v>
      </c>
      <c r="I296" s="13" t="s">
        <v>1109</v>
      </c>
      <c r="J296" s="215" t="s">
        <v>1110</v>
      </c>
      <c r="K296" s="105">
        <v>43356</v>
      </c>
      <c r="L296" s="8">
        <v>44012</v>
      </c>
      <c r="M296" s="4">
        <f t="shared" si="234"/>
        <v>83.98386240618575</v>
      </c>
      <c r="N296" s="2" t="s">
        <v>359</v>
      </c>
      <c r="O296" s="2" t="s">
        <v>347</v>
      </c>
      <c r="P296" s="2" t="s">
        <v>347</v>
      </c>
      <c r="Q296" s="23" t="s">
        <v>157</v>
      </c>
      <c r="R296" s="2" t="s">
        <v>36</v>
      </c>
      <c r="S296" s="25">
        <f>T296+U296</f>
        <v>2443303.91</v>
      </c>
      <c r="T296" s="25">
        <v>1970311.71</v>
      </c>
      <c r="U296" s="25">
        <v>472992.2</v>
      </c>
      <c r="V296" s="25">
        <f t="shared" si="228"/>
        <v>0</v>
      </c>
      <c r="W296" s="25">
        <v>0</v>
      </c>
      <c r="X296" s="25">
        <v>0</v>
      </c>
      <c r="Y296" s="25">
        <f>Z296+AA296</f>
        <v>465950.13</v>
      </c>
      <c r="Z296" s="25">
        <v>347702.1</v>
      </c>
      <c r="AA296" s="25">
        <v>118248.03</v>
      </c>
      <c r="AB296" s="25">
        <f t="shared" si="235"/>
        <v>0</v>
      </c>
      <c r="AC296" s="25">
        <v>0</v>
      </c>
      <c r="AD296" s="25">
        <v>0</v>
      </c>
      <c r="AE296" s="25">
        <f t="shared" si="231"/>
        <v>2909254.04</v>
      </c>
      <c r="AF296" s="25"/>
      <c r="AG296" s="25">
        <f t="shared" si="232"/>
        <v>2909254.04</v>
      </c>
      <c r="AH296" s="30" t="s">
        <v>628</v>
      </c>
      <c r="AI296" s="73"/>
      <c r="AJ296" s="29">
        <v>0</v>
      </c>
      <c r="AK296" s="29">
        <v>0</v>
      </c>
    </row>
    <row r="297" spans="1:37" ht="141.75" x14ac:dyDescent="0.25">
      <c r="A297" s="5">
        <v>291</v>
      </c>
      <c r="B297" s="68">
        <v>109770</v>
      </c>
      <c r="C297" s="152">
        <v>300</v>
      </c>
      <c r="D297" s="68" t="s">
        <v>690</v>
      </c>
      <c r="E297" s="13" t="s">
        <v>165</v>
      </c>
      <c r="F297" s="128" t="s">
        <v>357</v>
      </c>
      <c r="G297" s="84" t="s">
        <v>1111</v>
      </c>
      <c r="H297" s="20" t="s">
        <v>1112</v>
      </c>
      <c r="I297" s="13" t="s">
        <v>385</v>
      </c>
      <c r="J297" s="74" t="s">
        <v>1113</v>
      </c>
      <c r="K297" s="105">
        <v>43362</v>
      </c>
      <c r="L297" s="8">
        <v>43848</v>
      </c>
      <c r="M297" s="4">
        <f t="shared" si="234"/>
        <v>82.304184197970017</v>
      </c>
      <c r="N297" s="2" t="s">
        <v>359</v>
      </c>
      <c r="O297" s="2" t="s">
        <v>347</v>
      </c>
      <c r="P297" s="2" t="s">
        <v>347</v>
      </c>
      <c r="Q297" s="23" t="s">
        <v>361</v>
      </c>
      <c r="R297" s="2" t="s">
        <v>36</v>
      </c>
      <c r="S297" s="25">
        <f t="shared" si="227"/>
        <v>786369.83000000007</v>
      </c>
      <c r="T297" s="25">
        <v>634138.80000000005</v>
      </c>
      <c r="U297" s="25">
        <v>152231.03</v>
      </c>
      <c r="V297" s="25">
        <f t="shared" si="228"/>
        <v>149964.62</v>
      </c>
      <c r="W297" s="25">
        <v>111906.86</v>
      </c>
      <c r="X297" s="25">
        <v>38057.760000000002</v>
      </c>
      <c r="Y297" s="25">
        <f t="shared" si="233"/>
        <v>0</v>
      </c>
      <c r="Z297" s="25"/>
      <c r="AA297" s="25"/>
      <c r="AB297" s="25">
        <f t="shared" si="235"/>
        <v>19108.870000000003</v>
      </c>
      <c r="AC297" s="25">
        <v>15225.37</v>
      </c>
      <c r="AD297" s="25">
        <v>3883.5</v>
      </c>
      <c r="AE297" s="25">
        <f t="shared" si="231"/>
        <v>955443.32000000007</v>
      </c>
      <c r="AF297" s="25"/>
      <c r="AG297" s="25">
        <f t="shared" si="232"/>
        <v>955443.32000000007</v>
      </c>
      <c r="AH297" s="30" t="s">
        <v>628</v>
      </c>
      <c r="AI297" s="73"/>
      <c r="AJ297" s="29">
        <v>95544.320000000007</v>
      </c>
      <c r="AK297" s="29">
        <v>0</v>
      </c>
    </row>
    <row r="298" spans="1:37" ht="141.75" x14ac:dyDescent="0.25">
      <c r="A298" s="5">
        <v>292</v>
      </c>
      <c r="B298" s="68">
        <v>112155</v>
      </c>
      <c r="C298" s="152">
        <v>224</v>
      </c>
      <c r="D298" s="68" t="s">
        <v>173</v>
      </c>
      <c r="E298" s="13" t="s">
        <v>165</v>
      </c>
      <c r="F298" s="128" t="s">
        <v>357</v>
      </c>
      <c r="G298" s="84" t="s">
        <v>1114</v>
      </c>
      <c r="H298" s="20" t="s">
        <v>1115</v>
      </c>
      <c r="I298" s="13" t="s">
        <v>1116</v>
      </c>
      <c r="J298" s="74" t="s">
        <v>1117</v>
      </c>
      <c r="K298" s="105">
        <v>43362</v>
      </c>
      <c r="L298" s="8">
        <v>43848</v>
      </c>
      <c r="M298" s="4">
        <f t="shared" si="234"/>
        <v>82.838169366221436</v>
      </c>
      <c r="N298" s="2" t="s">
        <v>359</v>
      </c>
      <c r="O298" s="2" t="s">
        <v>995</v>
      </c>
      <c r="P298" s="2" t="s">
        <v>995</v>
      </c>
      <c r="Q298" s="23" t="s">
        <v>361</v>
      </c>
      <c r="R298" s="2" t="s">
        <v>36</v>
      </c>
      <c r="S298" s="25">
        <f t="shared" si="227"/>
        <v>821979.66999999993</v>
      </c>
      <c r="T298" s="25">
        <v>662854.99</v>
      </c>
      <c r="U298" s="25">
        <v>159124.68</v>
      </c>
      <c r="V298" s="25">
        <f t="shared" si="228"/>
        <v>150446.51999999999</v>
      </c>
      <c r="W298" s="25">
        <v>111947.54</v>
      </c>
      <c r="X298" s="25">
        <v>38498.980000000003</v>
      </c>
      <c r="Y298" s="25">
        <f t="shared" si="233"/>
        <v>6308.99</v>
      </c>
      <c r="Z298" s="25">
        <v>5026.83</v>
      </c>
      <c r="AA298" s="25">
        <v>1282.1600000000001</v>
      </c>
      <c r="AB298" s="25">
        <f t="shared" si="235"/>
        <v>13536.47</v>
      </c>
      <c r="AC298" s="25">
        <v>10785.47</v>
      </c>
      <c r="AD298" s="25">
        <v>2751</v>
      </c>
      <c r="AE298" s="25">
        <f t="shared" si="231"/>
        <v>992271.64999999991</v>
      </c>
      <c r="AF298" s="25"/>
      <c r="AG298" s="25">
        <f t="shared" si="232"/>
        <v>992271.64999999991</v>
      </c>
      <c r="AH298" s="30" t="s">
        <v>628</v>
      </c>
      <c r="AI298" s="73"/>
      <c r="AJ298" s="29">
        <v>99227.15</v>
      </c>
      <c r="AK298" s="29">
        <v>0</v>
      </c>
    </row>
    <row r="299" spans="1:37" ht="267.75" x14ac:dyDescent="0.25">
      <c r="A299" s="2">
        <v>293</v>
      </c>
      <c r="B299" s="68">
        <v>111612</v>
      </c>
      <c r="C299" s="152">
        <v>153</v>
      </c>
      <c r="D299" s="68" t="s">
        <v>176</v>
      </c>
      <c r="E299" s="13" t="s">
        <v>165</v>
      </c>
      <c r="F299" s="128" t="s">
        <v>357</v>
      </c>
      <c r="G299" s="20" t="s">
        <v>1122</v>
      </c>
      <c r="H299" s="20" t="s">
        <v>1123</v>
      </c>
      <c r="I299" s="13" t="s">
        <v>1124</v>
      </c>
      <c r="J299" s="74" t="s">
        <v>1125</v>
      </c>
      <c r="K299" s="105">
        <v>43371</v>
      </c>
      <c r="L299" s="8">
        <v>43796</v>
      </c>
      <c r="M299" s="4">
        <f>S299/AE299*100</f>
        <v>82.304183068176116</v>
      </c>
      <c r="N299" s="91" t="s">
        <v>359</v>
      </c>
      <c r="O299" s="2" t="s">
        <v>347</v>
      </c>
      <c r="P299" s="2" t="s">
        <v>347</v>
      </c>
      <c r="Q299" s="23" t="s">
        <v>361</v>
      </c>
      <c r="R299" s="2" t="s">
        <v>36</v>
      </c>
      <c r="S299" s="25">
        <f t="shared" ref="S299:S309" si="242">T299+U299</f>
        <v>719578.88</v>
      </c>
      <c r="T299" s="25">
        <v>580277.67000000004</v>
      </c>
      <c r="U299" s="25">
        <v>139301.21</v>
      </c>
      <c r="V299" s="25">
        <f t="shared" ref="V299:V309" si="243">W299+X299</f>
        <v>137227.27000000002</v>
      </c>
      <c r="W299" s="25">
        <v>102401.97</v>
      </c>
      <c r="X299" s="25">
        <v>34825.300000000003</v>
      </c>
      <c r="Y299" s="25">
        <f t="shared" ref="Y299:Y309" si="244">Z299+AA299</f>
        <v>0</v>
      </c>
      <c r="Z299" s="25">
        <v>0</v>
      </c>
      <c r="AA299" s="25">
        <v>0</v>
      </c>
      <c r="AB299" s="25">
        <f t="shared" ref="AB299:AB309" si="245">AC299+AD299</f>
        <v>17485.84</v>
      </c>
      <c r="AC299" s="25">
        <v>13932.24</v>
      </c>
      <c r="AD299" s="25">
        <v>3553.6</v>
      </c>
      <c r="AE299" s="25">
        <f t="shared" ref="AE299:AE309" si="246">S299+V299+Y299+AB299</f>
        <v>874291.99</v>
      </c>
      <c r="AF299" s="25"/>
      <c r="AG299" s="25">
        <f t="shared" ref="AG299:AG309" si="247">AE299+AF299</f>
        <v>874291.99</v>
      </c>
      <c r="AH299" s="30" t="s">
        <v>628</v>
      </c>
      <c r="AI299" s="73"/>
      <c r="AJ299" s="29">
        <v>87429.19</v>
      </c>
      <c r="AK299" s="29">
        <v>0</v>
      </c>
    </row>
    <row r="300" spans="1:37" ht="390" customHeight="1" x14ac:dyDescent="0.25">
      <c r="A300" s="5">
        <v>294</v>
      </c>
      <c r="B300" s="68">
        <v>110058</v>
      </c>
      <c r="C300" s="152">
        <v>302</v>
      </c>
      <c r="D300" s="68" t="s">
        <v>1127</v>
      </c>
      <c r="E300" s="13" t="s">
        <v>165</v>
      </c>
      <c r="F300" s="128" t="s">
        <v>357</v>
      </c>
      <c r="G300" s="84" t="s">
        <v>1128</v>
      </c>
      <c r="H300" s="20" t="s">
        <v>1129</v>
      </c>
      <c r="I300" s="13" t="s">
        <v>1130</v>
      </c>
      <c r="J300" s="93" t="s">
        <v>1131</v>
      </c>
      <c r="K300" s="105">
        <v>43370</v>
      </c>
      <c r="L300" s="8">
        <v>43857</v>
      </c>
      <c r="M300" s="4">
        <f>S300/AE300*100</f>
        <v>82.767157561916832</v>
      </c>
      <c r="N300" s="91" t="s">
        <v>359</v>
      </c>
      <c r="O300" s="2" t="s">
        <v>347</v>
      </c>
      <c r="P300" s="2" t="s">
        <v>347</v>
      </c>
      <c r="Q300" s="23" t="s">
        <v>361</v>
      </c>
      <c r="R300" s="2" t="s">
        <v>36</v>
      </c>
      <c r="S300" s="25">
        <f t="shared" si="242"/>
        <v>803873.75</v>
      </c>
      <c r="T300" s="25">
        <v>648254.14</v>
      </c>
      <c r="U300" s="25">
        <v>155619.60999999999</v>
      </c>
      <c r="V300" s="25">
        <f t="shared" si="243"/>
        <v>147948.57</v>
      </c>
      <c r="W300" s="25">
        <v>110131.78</v>
      </c>
      <c r="X300" s="25">
        <v>37816.79</v>
      </c>
      <c r="Y300" s="25">
        <f t="shared" si="244"/>
        <v>0</v>
      </c>
      <c r="Z300" s="25"/>
      <c r="AA300" s="25"/>
      <c r="AB300" s="25">
        <f t="shared" si="245"/>
        <v>19424.939999999999</v>
      </c>
      <c r="AC300" s="25">
        <v>15477.26</v>
      </c>
      <c r="AD300" s="25">
        <v>3947.68</v>
      </c>
      <c r="AE300" s="25">
        <f t="shared" si="246"/>
        <v>971247.26</v>
      </c>
      <c r="AF300" s="94"/>
      <c r="AG300" s="25">
        <f t="shared" si="247"/>
        <v>971247.26</v>
      </c>
      <c r="AH300" s="30" t="s">
        <v>628</v>
      </c>
      <c r="AI300" s="73"/>
      <c r="AJ300" s="29">
        <v>97124.72</v>
      </c>
      <c r="AK300" s="29">
        <v>0</v>
      </c>
    </row>
    <row r="301" spans="1:37" ht="390" customHeight="1" x14ac:dyDescent="0.25">
      <c r="A301" s="5">
        <v>295</v>
      </c>
      <c r="B301" s="68">
        <v>111482</v>
      </c>
      <c r="C301" s="152">
        <v>133</v>
      </c>
      <c r="D301" s="68" t="s">
        <v>176</v>
      </c>
      <c r="E301" s="13" t="s">
        <v>165</v>
      </c>
      <c r="F301" s="128" t="s">
        <v>357</v>
      </c>
      <c r="G301" s="20" t="s">
        <v>1140</v>
      </c>
      <c r="H301" s="20" t="s">
        <v>1139</v>
      </c>
      <c r="I301" s="13" t="s">
        <v>1141</v>
      </c>
      <c r="J301" s="93" t="s">
        <v>1142</v>
      </c>
      <c r="K301" s="105">
        <v>43376</v>
      </c>
      <c r="L301" s="8">
        <v>43864</v>
      </c>
      <c r="M301" s="4">
        <f t="shared" ref="M301:M309" si="248">S301/AE301*100</f>
        <v>82.928005929547282</v>
      </c>
      <c r="N301" s="91" t="s">
        <v>359</v>
      </c>
      <c r="O301" s="2" t="s">
        <v>337</v>
      </c>
      <c r="P301" s="2" t="s">
        <v>1143</v>
      </c>
      <c r="Q301" s="23" t="s">
        <v>361</v>
      </c>
      <c r="R301" s="2" t="s">
        <v>36</v>
      </c>
      <c r="S301" s="25">
        <f t="shared" si="242"/>
        <v>795878.74</v>
      </c>
      <c r="T301" s="25">
        <v>641806.86</v>
      </c>
      <c r="U301" s="25">
        <v>154071.88</v>
      </c>
      <c r="V301" s="25">
        <f t="shared" si="243"/>
        <v>144649.33000000002</v>
      </c>
      <c r="W301" s="25">
        <v>107580.1</v>
      </c>
      <c r="X301" s="25">
        <v>37069.230000000003</v>
      </c>
      <c r="Y301" s="25">
        <f t="shared" si="244"/>
        <v>0</v>
      </c>
      <c r="Z301" s="25"/>
      <c r="AA301" s="25"/>
      <c r="AB301" s="25">
        <f t="shared" si="245"/>
        <v>19194.440000000002</v>
      </c>
      <c r="AC301" s="25">
        <v>15293.61</v>
      </c>
      <c r="AD301" s="25">
        <v>3900.83</v>
      </c>
      <c r="AE301" s="25">
        <f t="shared" si="246"/>
        <v>959722.51</v>
      </c>
      <c r="AF301" s="94"/>
      <c r="AG301" s="25">
        <f t="shared" si="247"/>
        <v>959722.51</v>
      </c>
      <c r="AH301" s="30" t="s">
        <v>921</v>
      </c>
      <c r="AI301" s="73"/>
      <c r="AJ301" s="29">
        <v>94052.800000000003</v>
      </c>
      <c r="AK301" s="29">
        <v>0</v>
      </c>
    </row>
    <row r="302" spans="1:37" ht="390" customHeight="1" x14ac:dyDescent="0.25">
      <c r="A302" s="2">
        <v>296</v>
      </c>
      <c r="B302" s="68">
        <v>112266</v>
      </c>
      <c r="C302" s="152">
        <v>310</v>
      </c>
      <c r="D302" s="68" t="s">
        <v>168</v>
      </c>
      <c r="E302" s="13" t="s">
        <v>165</v>
      </c>
      <c r="F302" s="128" t="s">
        <v>357</v>
      </c>
      <c r="G302" s="20" t="s">
        <v>1144</v>
      </c>
      <c r="H302" s="20" t="s">
        <v>1145</v>
      </c>
      <c r="I302" s="13" t="s">
        <v>1146</v>
      </c>
      <c r="J302" s="93" t="s">
        <v>1147</v>
      </c>
      <c r="K302" s="105">
        <v>43376</v>
      </c>
      <c r="L302" s="8">
        <v>43801</v>
      </c>
      <c r="M302" s="4">
        <f t="shared" si="248"/>
        <v>83.010839519489394</v>
      </c>
      <c r="N302" s="91" t="s">
        <v>359</v>
      </c>
      <c r="O302" s="2" t="s">
        <v>347</v>
      </c>
      <c r="P302" s="2" t="s">
        <v>347</v>
      </c>
      <c r="Q302" s="23" t="s">
        <v>157</v>
      </c>
      <c r="R302" s="2" t="s">
        <v>36</v>
      </c>
      <c r="S302" s="25">
        <f t="shared" si="242"/>
        <v>830076.27</v>
      </c>
      <c r="T302" s="25">
        <v>669384.21</v>
      </c>
      <c r="U302" s="25">
        <v>160692.06</v>
      </c>
      <c r="V302" s="25">
        <f t="shared" si="243"/>
        <v>149885.79999999999</v>
      </c>
      <c r="W302" s="25">
        <v>111422.7</v>
      </c>
      <c r="X302" s="25">
        <v>38463.1</v>
      </c>
      <c r="Y302" s="25">
        <f t="shared" si="244"/>
        <v>0</v>
      </c>
      <c r="Z302" s="25"/>
      <c r="AA302" s="25"/>
      <c r="AB302" s="25">
        <f t="shared" si="245"/>
        <v>19999.23</v>
      </c>
      <c r="AC302" s="25">
        <v>15934.82</v>
      </c>
      <c r="AD302" s="25">
        <v>4064.41</v>
      </c>
      <c r="AE302" s="25">
        <f t="shared" si="246"/>
        <v>999961.3</v>
      </c>
      <c r="AF302" s="94"/>
      <c r="AG302" s="25">
        <f t="shared" si="247"/>
        <v>999961.3</v>
      </c>
      <c r="AH302" s="30"/>
      <c r="AI302" s="73"/>
      <c r="AJ302" s="29">
        <v>99996.13</v>
      </c>
      <c r="AK302" s="29">
        <v>0</v>
      </c>
    </row>
    <row r="303" spans="1:37" ht="390" customHeight="1" x14ac:dyDescent="0.25">
      <c r="A303" s="5">
        <v>297</v>
      </c>
      <c r="B303" s="68">
        <v>118704</v>
      </c>
      <c r="C303" s="152">
        <v>434</v>
      </c>
      <c r="D303" s="68" t="s">
        <v>173</v>
      </c>
      <c r="E303" s="13" t="s">
        <v>1137</v>
      </c>
      <c r="F303" s="143" t="s">
        <v>674</v>
      </c>
      <c r="G303" s="84" t="s">
        <v>1148</v>
      </c>
      <c r="H303" s="20" t="s">
        <v>1149</v>
      </c>
      <c r="I303" s="13" t="s">
        <v>389</v>
      </c>
      <c r="J303" s="93" t="s">
        <v>1150</v>
      </c>
      <c r="K303" s="105">
        <v>43383</v>
      </c>
      <c r="L303" s="8">
        <v>43840</v>
      </c>
      <c r="M303" s="4">
        <f t="shared" si="248"/>
        <v>83.983863490038914</v>
      </c>
      <c r="N303" s="91" t="s">
        <v>359</v>
      </c>
      <c r="O303" s="2" t="s">
        <v>347</v>
      </c>
      <c r="P303" s="2" t="s">
        <v>347</v>
      </c>
      <c r="Q303" s="23" t="s">
        <v>157</v>
      </c>
      <c r="R303" s="89" t="s">
        <v>36</v>
      </c>
      <c r="S303" s="25">
        <f t="shared" si="242"/>
        <v>1448623.9131812274</v>
      </c>
      <c r="T303" s="25">
        <v>1168188.9920808757</v>
      </c>
      <c r="U303" s="25">
        <v>280434.92110035178</v>
      </c>
      <c r="V303" s="25">
        <f t="shared" si="243"/>
        <v>0</v>
      </c>
      <c r="W303" s="25">
        <v>0</v>
      </c>
      <c r="X303" s="25">
        <v>0</v>
      </c>
      <c r="Y303" s="25">
        <f>Z303+AA303</f>
        <v>0</v>
      </c>
      <c r="Z303" s="25">
        <v>0</v>
      </c>
      <c r="AA303" s="25">
        <v>0</v>
      </c>
      <c r="AB303" s="25">
        <f>AC303+AD303</f>
        <v>276259.71681877202</v>
      </c>
      <c r="AC303" s="25">
        <v>206150.9671228973</v>
      </c>
      <c r="AD303" s="25">
        <v>70108.749695874722</v>
      </c>
      <c r="AE303" s="25">
        <f t="shared" si="246"/>
        <v>1724883.6299999994</v>
      </c>
      <c r="AF303" s="94"/>
      <c r="AG303" s="25">
        <f t="shared" si="247"/>
        <v>1724883.6299999994</v>
      </c>
      <c r="AH303" s="30" t="s">
        <v>921</v>
      </c>
      <c r="AI303" s="73"/>
      <c r="AJ303" s="29">
        <v>0</v>
      </c>
      <c r="AK303" s="29">
        <v>0</v>
      </c>
    </row>
    <row r="304" spans="1:37" ht="390" customHeight="1" x14ac:dyDescent="0.25">
      <c r="A304" s="5">
        <v>298</v>
      </c>
      <c r="B304" s="68">
        <v>111265</v>
      </c>
      <c r="C304" s="152">
        <v>156</v>
      </c>
      <c r="D304" s="68" t="s">
        <v>176</v>
      </c>
      <c r="E304" s="13" t="s">
        <v>165</v>
      </c>
      <c r="F304" s="128" t="s">
        <v>357</v>
      </c>
      <c r="G304" s="84" t="s">
        <v>1157</v>
      </c>
      <c r="H304" s="20" t="s">
        <v>1187</v>
      </c>
      <c r="I304" s="13" t="s">
        <v>1158</v>
      </c>
      <c r="J304" s="93" t="s">
        <v>1159</v>
      </c>
      <c r="K304" s="105">
        <v>43390</v>
      </c>
      <c r="L304" s="8">
        <v>43877</v>
      </c>
      <c r="M304" s="4">
        <f t="shared" si="248"/>
        <v>82.30418508577705</v>
      </c>
      <c r="N304" s="91" t="s">
        <v>359</v>
      </c>
      <c r="O304" s="2" t="s">
        <v>304</v>
      </c>
      <c r="P304" s="2" t="s">
        <v>304</v>
      </c>
      <c r="Q304" s="23" t="s">
        <v>361</v>
      </c>
      <c r="R304" s="2" t="s">
        <v>36</v>
      </c>
      <c r="S304" s="25">
        <f t="shared" si="242"/>
        <v>800497.5</v>
      </c>
      <c r="T304" s="25">
        <v>645531.51</v>
      </c>
      <c r="U304" s="25">
        <v>154965.99</v>
      </c>
      <c r="V304" s="25">
        <f t="shared" si="243"/>
        <v>152658.83000000002</v>
      </c>
      <c r="W304" s="25">
        <v>113917.32</v>
      </c>
      <c r="X304" s="25">
        <v>38741.51</v>
      </c>
      <c r="Y304" s="25">
        <f t="shared" si="244"/>
        <v>0</v>
      </c>
      <c r="Z304" s="25"/>
      <c r="AA304" s="25"/>
      <c r="AB304" s="25">
        <f t="shared" si="245"/>
        <v>19452.170000000002</v>
      </c>
      <c r="AC304" s="25">
        <v>15498.95</v>
      </c>
      <c r="AD304" s="25">
        <v>3953.22</v>
      </c>
      <c r="AE304" s="25">
        <f t="shared" si="246"/>
        <v>972608.50000000012</v>
      </c>
      <c r="AF304" s="94"/>
      <c r="AG304" s="25">
        <f t="shared" si="247"/>
        <v>972608.50000000012</v>
      </c>
      <c r="AH304" s="30" t="s">
        <v>921</v>
      </c>
      <c r="AI304" s="73"/>
      <c r="AJ304" s="29">
        <v>65068.03</v>
      </c>
      <c r="AK304" s="29">
        <v>0</v>
      </c>
    </row>
    <row r="305" spans="1:37" ht="390" customHeight="1" x14ac:dyDescent="0.25">
      <c r="A305" s="2">
        <v>299</v>
      </c>
      <c r="B305" s="68">
        <v>112719</v>
      </c>
      <c r="C305" s="152">
        <v>287</v>
      </c>
      <c r="D305" s="68" t="s">
        <v>690</v>
      </c>
      <c r="E305" s="13" t="s">
        <v>165</v>
      </c>
      <c r="F305" s="128" t="s">
        <v>357</v>
      </c>
      <c r="G305" s="95" t="s">
        <v>1170</v>
      </c>
      <c r="H305" s="20" t="s">
        <v>1171</v>
      </c>
      <c r="I305" s="13" t="s">
        <v>1172</v>
      </c>
      <c r="J305" s="93" t="s">
        <v>1173</v>
      </c>
      <c r="K305" s="105">
        <v>43399</v>
      </c>
      <c r="L305" s="8">
        <v>43886</v>
      </c>
      <c r="M305" s="4">
        <f t="shared" si="248"/>
        <v>82.304184463081299</v>
      </c>
      <c r="N305" s="91" t="s">
        <v>359</v>
      </c>
      <c r="O305" s="2" t="s">
        <v>156</v>
      </c>
      <c r="P305" s="2" t="s">
        <v>156</v>
      </c>
      <c r="Q305" s="23" t="s">
        <v>361</v>
      </c>
      <c r="R305" s="2" t="s">
        <v>36</v>
      </c>
      <c r="S305" s="25">
        <f t="shared" si="242"/>
        <v>780735</v>
      </c>
      <c r="T305" s="25">
        <v>629594.75</v>
      </c>
      <c r="U305" s="25">
        <v>151140.25</v>
      </c>
      <c r="V305" s="25">
        <f t="shared" si="243"/>
        <v>148890.03999999998</v>
      </c>
      <c r="W305" s="25">
        <v>111105.01</v>
      </c>
      <c r="X305" s="25">
        <v>37785.03</v>
      </c>
      <c r="Y305" s="25">
        <f>Z305+AA305</f>
        <v>0</v>
      </c>
      <c r="Z305" s="25"/>
      <c r="AA305" s="25"/>
      <c r="AB305" s="25">
        <f>AC305+AD305</f>
        <v>18971.93</v>
      </c>
      <c r="AC305" s="25">
        <v>15116.28</v>
      </c>
      <c r="AD305" s="25">
        <v>3855.65</v>
      </c>
      <c r="AE305" s="25">
        <f t="shared" si="246"/>
        <v>948596.97000000009</v>
      </c>
      <c r="AF305" s="94"/>
      <c r="AG305" s="25">
        <f t="shared" si="247"/>
        <v>948596.97000000009</v>
      </c>
      <c r="AH305" s="30" t="s">
        <v>921</v>
      </c>
      <c r="AI305" s="73"/>
      <c r="AJ305" s="29">
        <v>60847.25</v>
      </c>
      <c r="AK305" s="29">
        <v>0</v>
      </c>
    </row>
    <row r="306" spans="1:37" ht="390" customHeight="1" x14ac:dyDescent="0.25">
      <c r="A306" s="5">
        <v>300</v>
      </c>
      <c r="B306" s="68">
        <v>112591</v>
      </c>
      <c r="C306" s="152">
        <v>205</v>
      </c>
      <c r="D306" s="68" t="s">
        <v>173</v>
      </c>
      <c r="E306" s="13" t="s">
        <v>165</v>
      </c>
      <c r="F306" s="128" t="s">
        <v>357</v>
      </c>
      <c r="G306" s="95" t="s">
        <v>1174</v>
      </c>
      <c r="H306" s="20" t="s">
        <v>1175</v>
      </c>
      <c r="I306" s="13" t="s">
        <v>1177</v>
      </c>
      <c r="J306" s="93" t="s">
        <v>1176</v>
      </c>
      <c r="K306" s="105">
        <v>43404</v>
      </c>
      <c r="L306" s="8">
        <v>43890</v>
      </c>
      <c r="M306" s="4">
        <f t="shared" si="248"/>
        <v>82.304186582354504</v>
      </c>
      <c r="N306" s="91" t="s">
        <v>359</v>
      </c>
      <c r="O306" s="2" t="s">
        <v>347</v>
      </c>
      <c r="P306" s="2" t="s">
        <v>347</v>
      </c>
      <c r="Q306" s="23" t="s">
        <v>361</v>
      </c>
      <c r="R306" s="2" t="s">
        <v>36</v>
      </c>
      <c r="S306" s="25">
        <f t="shared" si="242"/>
        <v>767059.34</v>
      </c>
      <c r="T306" s="25">
        <v>618566.51</v>
      </c>
      <c r="U306" s="25">
        <v>148492.82999999999</v>
      </c>
      <c r="V306" s="25">
        <f t="shared" si="243"/>
        <v>146281.99</v>
      </c>
      <c r="W306" s="25">
        <v>109158.8</v>
      </c>
      <c r="X306" s="25">
        <v>37123.19</v>
      </c>
      <c r="Y306" s="25">
        <f t="shared" si="244"/>
        <v>0</v>
      </c>
      <c r="Z306" s="25"/>
      <c r="AA306" s="25"/>
      <c r="AB306" s="25">
        <f t="shared" si="245"/>
        <v>18639.620000000003</v>
      </c>
      <c r="AC306" s="25">
        <v>14851.54</v>
      </c>
      <c r="AD306" s="25">
        <v>3788.08</v>
      </c>
      <c r="AE306" s="25">
        <f t="shared" si="246"/>
        <v>931980.95</v>
      </c>
      <c r="AF306" s="94"/>
      <c r="AG306" s="25">
        <f t="shared" si="247"/>
        <v>931980.95</v>
      </c>
      <c r="AH306" s="30" t="s">
        <v>921</v>
      </c>
      <c r="AI306" s="73"/>
      <c r="AJ306" s="29">
        <v>0</v>
      </c>
      <c r="AK306" s="29">
        <v>0</v>
      </c>
    </row>
    <row r="307" spans="1:37" ht="390" customHeight="1" x14ac:dyDescent="0.25">
      <c r="A307" s="5">
        <v>301</v>
      </c>
      <c r="B307" s="68">
        <v>109897</v>
      </c>
      <c r="C307" s="152">
        <v>159</v>
      </c>
      <c r="D307" s="68" t="s">
        <v>176</v>
      </c>
      <c r="E307" s="13" t="s">
        <v>165</v>
      </c>
      <c r="F307" s="128" t="s">
        <v>357</v>
      </c>
      <c r="G307" s="100" t="s">
        <v>1185</v>
      </c>
      <c r="H307" s="20" t="s">
        <v>1186</v>
      </c>
      <c r="I307" s="13" t="s">
        <v>385</v>
      </c>
      <c r="J307" s="264" t="s">
        <v>1244</v>
      </c>
      <c r="K307" s="105">
        <v>43418</v>
      </c>
      <c r="L307" s="105">
        <v>43903</v>
      </c>
      <c r="M307" s="4">
        <f t="shared" si="248"/>
        <v>82.304184553403289</v>
      </c>
      <c r="N307" s="91" t="s">
        <v>359</v>
      </c>
      <c r="O307" s="2" t="s">
        <v>347</v>
      </c>
      <c r="P307" s="2" t="s">
        <v>156</v>
      </c>
      <c r="Q307" s="23" t="s">
        <v>361</v>
      </c>
      <c r="R307" s="2" t="s">
        <v>36</v>
      </c>
      <c r="S307" s="25">
        <f t="shared" si="242"/>
        <v>763718.79999999993</v>
      </c>
      <c r="T307" s="25">
        <v>615872.68999999994</v>
      </c>
      <c r="U307" s="25">
        <v>147846.10999999999</v>
      </c>
      <c r="V307" s="25">
        <f t="shared" si="243"/>
        <v>145644.95000000001</v>
      </c>
      <c r="W307" s="25">
        <v>108683.4</v>
      </c>
      <c r="X307" s="25">
        <v>36961.550000000003</v>
      </c>
      <c r="Y307" s="25">
        <f t="shared" si="244"/>
        <v>0</v>
      </c>
      <c r="Z307" s="25"/>
      <c r="AA307" s="25"/>
      <c r="AB307" s="25">
        <f t="shared" si="245"/>
        <v>18558.45</v>
      </c>
      <c r="AC307" s="25">
        <v>14786.86</v>
      </c>
      <c r="AD307" s="25">
        <v>3771.59</v>
      </c>
      <c r="AE307" s="25">
        <f t="shared" si="246"/>
        <v>927922.2</v>
      </c>
      <c r="AF307" s="94"/>
      <c r="AG307" s="25">
        <f t="shared" si="247"/>
        <v>927922.2</v>
      </c>
      <c r="AH307" s="30" t="s">
        <v>921</v>
      </c>
      <c r="AI307" s="73"/>
      <c r="AJ307" s="29">
        <v>0</v>
      </c>
      <c r="AK307" s="29">
        <v>0</v>
      </c>
    </row>
    <row r="308" spans="1:37" ht="141.75" x14ac:dyDescent="0.25">
      <c r="A308" s="2">
        <v>302</v>
      </c>
      <c r="B308" s="68">
        <v>127778</v>
      </c>
      <c r="C308" s="152">
        <v>580</v>
      </c>
      <c r="D308" s="68" t="s">
        <v>172</v>
      </c>
      <c r="E308" s="13" t="s">
        <v>165</v>
      </c>
      <c r="F308" s="128" t="s">
        <v>1245</v>
      </c>
      <c r="G308" s="100" t="s">
        <v>1241</v>
      </c>
      <c r="H308" s="20" t="s">
        <v>1242</v>
      </c>
      <c r="I308" s="13" t="s">
        <v>385</v>
      </c>
      <c r="J308" s="264" t="s">
        <v>1243</v>
      </c>
      <c r="K308" s="105">
        <v>43447</v>
      </c>
      <c r="L308" s="105">
        <v>44543</v>
      </c>
      <c r="M308" s="4">
        <f t="shared" si="248"/>
        <v>83.983863103096297</v>
      </c>
      <c r="N308" s="91" t="s">
        <v>359</v>
      </c>
      <c r="O308" s="2" t="s">
        <v>347</v>
      </c>
      <c r="P308" s="2" t="s">
        <v>347</v>
      </c>
      <c r="Q308" s="23" t="s">
        <v>157</v>
      </c>
      <c r="R308" s="2" t="s">
        <v>36</v>
      </c>
      <c r="S308" s="25">
        <f t="shared" si="242"/>
        <v>10837735.809999999</v>
      </c>
      <c r="T308" s="25">
        <v>8739689.6799999997</v>
      </c>
      <c r="U308" s="25">
        <v>2098046.13</v>
      </c>
      <c r="V308" s="25">
        <f t="shared" si="243"/>
        <v>0</v>
      </c>
      <c r="W308" s="25">
        <v>0</v>
      </c>
      <c r="X308" s="25">
        <v>0</v>
      </c>
      <c r="Y308" s="25">
        <f t="shared" si="244"/>
        <v>2066809.67</v>
      </c>
      <c r="Z308" s="25">
        <v>1542298.16</v>
      </c>
      <c r="AA308" s="25">
        <v>524511.51</v>
      </c>
      <c r="AB308" s="25">
        <f t="shared" si="245"/>
        <v>0</v>
      </c>
      <c r="AC308" s="25">
        <v>0</v>
      </c>
      <c r="AD308" s="25">
        <v>0</v>
      </c>
      <c r="AE308" s="25">
        <f t="shared" si="246"/>
        <v>12904545.479999999</v>
      </c>
      <c r="AF308" s="94">
        <v>0</v>
      </c>
      <c r="AG308" s="25">
        <f t="shared" si="247"/>
        <v>12904545.479999999</v>
      </c>
      <c r="AH308" s="30" t="s">
        <v>921</v>
      </c>
      <c r="AI308" s="73" t="s">
        <v>385</v>
      </c>
      <c r="AJ308" s="29"/>
      <c r="AK308" s="29"/>
    </row>
    <row r="309" spans="1:37" ht="189" x14ac:dyDescent="0.25">
      <c r="A309" s="5">
        <v>303</v>
      </c>
      <c r="B309" s="68">
        <v>127575</v>
      </c>
      <c r="C309" s="152">
        <v>604</v>
      </c>
      <c r="D309" s="68" t="s">
        <v>163</v>
      </c>
      <c r="E309" s="13" t="s">
        <v>165</v>
      </c>
      <c r="F309" s="128" t="s">
        <v>1245</v>
      </c>
      <c r="G309" s="100" t="s">
        <v>1258</v>
      </c>
      <c r="H309" s="20" t="s">
        <v>1259</v>
      </c>
      <c r="I309" s="13" t="s">
        <v>385</v>
      </c>
      <c r="J309" s="264" t="s">
        <v>1262</v>
      </c>
      <c r="K309" s="105">
        <v>43448</v>
      </c>
      <c r="L309" s="105">
        <v>44179</v>
      </c>
      <c r="M309" s="4">
        <f t="shared" si="248"/>
        <v>83.983862830635374</v>
      </c>
      <c r="N309" s="91" t="s">
        <v>359</v>
      </c>
      <c r="O309" s="2" t="s">
        <v>347</v>
      </c>
      <c r="P309" s="2" t="s">
        <v>347</v>
      </c>
      <c r="Q309" s="23" t="s">
        <v>157</v>
      </c>
      <c r="R309" s="2" t="s">
        <v>36</v>
      </c>
      <c r="S309" s="25">
        <f t="shared" si="242"/>
        <v>71134346.120000005</v>
      </c>
      <c r="T309" s="25">
        <v>57363652.549999997</v>
      </c>
      <c r="U309" s="25">
        <v>13770693.57</v>
      </c>
      <c r="V309" s="25">
        <f t="shared" si="243"/>
        <v>0</v>
      </c>
      <c r="W309" s="25">
        <v>0</v>
      </c>
      <c r="X309" s="25">
        <v>0</v>
      </c>
      <c r="Y309" s="25">
        <f t="shared" si="244"/>
        <v>13565670.91</v>
      </c>
      <c r="Z309" s="25">
        <v>10122997.52</v>
      </c>
      <c r="AA309" s="25">
        <v>3442673.39</v>
      </c>
      <c r="AB309" s="25">
        <f t="shared" si="245"/>
        <v>0</v>
      </c>
      <c r="AC309" s="25">
        <v>0</v>
      </c>
      <c r="AD309" s="25">
        <v>0</v>
      </c>
      <c r="AE309" s="25">
        <f t="shared" si="246"/>
        <v>84700017.030000001</v>
      </c>
      <c r="AF309" s="94">
        <v>0</v>
      </c>
      <c r="AG309" s="25">
        <f t="shared" si="247"/>
        <v>84700017.030000001</v>
      </c>
      <c r="AH309" s="30" t="s">
        <v>921</v>
      </c>
      <c r="AI309" s="73"/>
      <c r="AJ309" s="29"/>
      <c r="AK309" s="29"/>
    </row>
    <row r="310" spans="1:37" x14ac:dyDescent="0.25">
      <c r="AE310" s="312"/>
    </row>
    <row r="311" spans="1:37" x14ac:dyDescent="0.25"/>
    <row r="312" spans="1:37" x14ac:dyDescent="0.25">
      <c r="AE312" s="313"/>
    </row>
  </sheetData>
  <protectedRanges>
    <protectedRange sqref="A1:B4 I1:I2 AE1:AK4 A6:R6 S1:AD6 AE6:AK6 AI203:AK203 AF201:AF203 T201:U203 W201:X203 Z202:AA203 AI299:AK299 AC201:AD203 B10:D12 AC10:AD12 Z10:AA12 W10:X12 T10:U12 AF10:AF12 B15:D15 T14:U15 W14:X15 Z14:AA15 AC14:AD15 AF14:AF15 X19 AA19 AC19:AD19 AJ283:AK284 G283:L291 C279:D291 AF19 AF279:AF298 W29:X31 AC29:AD31 AF29:AF31 Z29:AA31 E30:G31 B29:D31 N115 P115:Q115 B104:D105 Z35:AA36 W38:X39 Z26:AA27 B60:D60 F62:L66 W79:X80 B72:D74 P60 X73:X74 T104:U105 AF84 F79:L80 W35:X36 AC38:AD39 J29:L31 AF26:AF27 AC60:AD60 N65:R66 AC84:AD84 Z107:AA108 P35:P36 AF35:AF36 T38:U39 Z38:AA39 AF38:AF39 B50:U50 W48:AA48 G35:G36 AH46:AH47 W46:AD47 AF41:AF47 W50:AA50 AC57:AD58 AC68:AD70 B51 AF49:AF50 AC82:AD82 Z79:AA80 N79:N80 T72:U72 W72:X72 Z72:AA72 T84:U84 W84:X84 Z84:AA84 F60:H60 B89:D90 C91:D91 C93 Z85 N58:R58 B58:L58 W107:X108 B115:L115 W112:AA113 F113:U113 W115:X122 W104:X105 Z104:AA105 AC129:AD130 T85 AC95:AD95 N102:AD102 C1:H3 C4:I4 G201:L202 C201:D203 U205 AL201:XFD203 F203:L203 F205:L205 AL206:XFD206 W205:X217 T206:U217 AF205:AF217 G206:L207 AC205:AD217 Z205:AA214 AC21:AD22 AL283:XFD312 AC24:AD24 B19:D22 C217:L217 C210:L210 C205:D209 C211:D216 F211:L216 G218:L218 C218:D218 T218:AG218 AC220:AD222 T107:U108 X49:AA49 F229 Z226:AA228 W219:X228 T219:U228 AF219:AF228 C226:D228 AC224:AD228 F226:L228 AI219:AK228 N97 B14:C14 B9:C9 E230:L233 Z115:AA122 AC115:AD122 N230:P234 F234:L237 C119:D119 AI230:AK239 N235:N237 AL62:XFD64 E238:L239 C116:D116 G240:L240 B76:B78 F12:L12 E241:L242 R243 F243:L244 C232:C261 D230:D261 F29:G29 R230:R239 S44:U44 W45:AA45 X44:AA44 G93:L93 AF92 AF89:AF90 AL93:XFD93 T89:U92 F84:L84 S19:U19 N207:P228 R210:R228 G104 I104:L104 AL104:XFD104 F19:L19 F246:L260 I261:L261 AC48:AG48 X111:AA111 B112:D112 S111:U112 L111:L112 N111:Q112 AL111:XFD112 G89:L90 P89:P90 B24:D24 J24:L24 N19:Q19 N24:Q24 F24:H24 F111:J112 AI91 AL91:XFD91 G44:L45 J105:L105 T35:U36 T29:U31 Z60:AA60 AC26:AD27 N72:N74 T57:U58 N91:Q92 F91:L91 N14:N15 Z21:AA22 F105:H105 M45:U45 AC49:AD50 AF60 N84:Q84 N89:N90 W89:AA92 N98:O98 N107:R107 F90 I97:L98 Q97:R98 G109:U109 AF21:AF22 G9:L11 F14:L15 Q14:Q15 AI14:AI15 AL14:XFD15 N238:P275 R246:R252 AH270:AK277 B97:D99 F262:L277 O276:P277 W297:X298 AF101 AC297:AD298 C101:D101 AL20:XFD24 F20:Q22 G279:L279 H282 B120:D120 G120:L120 G280:H281 R279:R298 C262:D277 AC230:AD277 Z231:AA277 AF230:AF277 W230:X277 T230:U277 AL219:XFD277 G72:L72 S48:U49 AH285:AK286 AH283:AH284 AC41:AD45 T41:U43 Z41:AA43 AL40:XFD40 G41:R43 F280:F287 AI287:AK287 B41:D45 G101:L101 B26:D27 F26:L27 B38:D39 B57:D57 F57:L57 B95:D95 F95:L95 C113:D113 B117:D118 B122:D122 E235:E237 C121:D121 F121:L122 F119:L119 F107:L107 F97:G98 F208:L209 C219:L225 E40 C293:D298 AH288:AK298 W101:X101 T101:U101 AC101:AD101 Z101:AA101 F291:F298 G293:L298 N101:P101 B35:D36 AL35:XFD36 W26:X27 W60:X60 AF79:AF80 AC72:AD74 F99:L99 T21:U22 R104 N85:O86 W41:X43 I35:L36 W57:AA58 T60:U60 T26:U27 I73:L74 Z62:AA66 B92:L92 AF57:AF58 J60:L60 AF107:AF113 W109:AA110 T115:U122 M119:R122 AF115:AF122 AF129:AF130 AF102:AG102 P79:Q80 M44:Q44 M26:Q26 W21:X22 T97:U99 G48:Q49 F38:R39 F110:U110 AC107:AD113 F116:R116 AL1:XFD6 J1:R4 E270 D292:E292 E245:L245 E261:G261 N57:Q57 F118:R118 F117:Q117 R256:R275 F300:F302 B102:L102 AC97:AD99 AF100:AG100 N100:AD100 B100:L100 N279:P298 Z279:AA298 AC279:AD295 T279:U298 W279:X295 I280:L282 C109:D111 B107:D108 I108:L108 F108:G108 B129:D130 W129:AA130 F129:U130 B46:U46 B47:D49 F47:U47 AC35:AD36 F127:F128 AC89:AD92 F36 B62:D66 AF68:AF70 Z68:AA70 T68:U70 B68:D70 F68:L70 N68:N70 Q70 T62:U66 W68:X70 B79:D80 U79:U80 U73:U74 AC79:AD80 AC62:AD66 AF62:AF66 G73:G74 AF72:AF74 N60 W62:X66 AA73:AA74 T95:U95 AF95 W85 W95:AA95 N95:R95 W97:X99 AF97:AF99 N99:R99 Z97:AA99 AF105 AC104:AD105 M27:R27 B84:D86 F85:G86 I85:L86 F304:F312 AI241:AK269 AJ79:XFD80 AI95:XFD95 AJ72:XFD74 AI82:XFD82 AI70:XFD70 AJ68:XFD69 AH279:XFD282 AI41:XFD50 AJ101:XFD101 AI26:XFD27 AI10:XFD12 AI102:XFD102 AI113:XFD113 AI115:XFD122 AI57:XFD58 AI30:XFD31 AI129:XFD130 AI65:XFD66 AI92:XFD92 AI84:XFD84 AI107:XFD110 AI207:XFD218 AJ29:XFD29 AI38:XFD39 A313:XFD1048576 AJ205:XFD205 AI97:XFD100 AI105:XFD105 AI89:XFD90 AJ60:XFD60 AJ85:XFD86 AI19:XFD19" name="maria" securityDescriptor="O:WDG:WDD:(A;;CC;;;S-1-5-21-3048853270-2157241324-869001692-3245)(A;;CC;;;S-1-5-21-3048853270-2157241324-869001692-1007)"/>
    <protectedRange sqref="Q203 S235 Q207:Q228 Q230:Q277 Q101 Q279:Q298" name="maria_1" securityDescriptor="O:WDG:WDD:(A;;CC;;;S-1-5-21-3048853270-2157241324-869001692-3245)(A;;CC;;;S-1-5-21-3048853270-2157241324-869001692-1007)"/>
    <protectedRange sqref="E8 E13 E16:E17 E23 E25 E28 E32:E33 E37:E38 E59 E61 E67 E71 E75:E76 E81:E83 E87:E88 E93:E94 E96 E103 E106 E114 E123:E125 E181:E183 E240 E101 A7:P7 E42 E51:E56 AJ7:XFD7 A309:A312 A9:A10 A12:A13 A15:A16 A18:A19 A21:A22 A24:A25 A27:A28 A30:A31 A33:A34 A36:A37 A39:A40 A42:A43 A45:A46 A48:A49 A51:A52 A54:A55 A57:A58 A60:A61 A63:A64 A66:A67 A69:A70 A72:A73 A75:A76 A78:A79 A81:A82 A84:A85 A87:A88 A90:A91 A93:A94 A96:A97 A99:A100 A102:A103 A105:A106 A108:A109 A111:A112 A114:A115 A117:A118 A120:A121 A123:A124 A126:A127 A129:A130 A132:A133 A135:A136 A138:A139 A141:A142 A144:A145 A147:A148 A150:A151 A153:A154 A156:A157 A159:A160 A162:A163 A165:A166 A168:A169 A171:A172 A174:A175 A177:A178 A180:A181 A183:A184 A186:A187 A189:A190 A192:A193 A195:A196 A198:A199 A201:A202 A204:A205 A207:A208 A210:A211 A213:A214 A216:A217 A219:A220 A222:A223 A225:A226 A228:A229 A231:A232 A234:A235 A237:A238 A240:A241 A243:A244 A246:A247 A249:A250 A252:A253 A255:A256 A258:A259 A261:A262 A264:A265 A267:A268 A270:A271 A273:A274 A276:A277 A279:A280 A282:A283 A285:A286 A288:A289 A291:A292 A294:A295 A297:A298 A300:A301 A303:A304 A306:A307" name="maria_2" securityDescriptor="O:WDG:WDD:(A;;CC;;;S-1-5-21-3048853270-2157241324-869001692-3245)(A;;CC;;;S-1-5-21-3048853270-2157241324-869001692-1007)"/>
    <protectedRange sqref="Q7:R7" name="maria_1_2" securityDescriptor="O:WDG:WDD:(A;;CC;;;S-1-5-21-3048853270-2157241324-869001692-3245)(A;;CC;;;S-1-5-21-3048853270-2157241324-869001692-1007)"/>
    <protectedRange sqref="S7:AI7 AB8:AB12 AH287 AH8:AH39 AH41:AH45 AH48:AH269" name="maria_1_1_1" securityDescriptor="O:WDG:WDD:(A;;CC;;;S-1-5-21-3048853270-2157241324-869001692-3245)(A;;CC;;;S-1-5-21-3048853270-2157241324-869001692-1007)"/>
    <protectedRange sqref="AF8:AF9 T8:U9 W8:X9 Z8:AA9 A8:D8 AC8:AD9 M9 N9:P12 F101 AI101 F8:P8 AI283:AI284 AI8:XFD9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name="maria_3" securityDescriptor="O:WDG:WDD:(A;;CC;;;S-1-5-21-3048853270-2157241324-869001692-3245)(A;;CC;;;S-1-5-21-3048853270-2157241324-869001692-1007)"/>
    <protectedRange sqref="Q8:R9 Q10:Q12 R101 R34 R57 R77:R78 R112 R117 R195 R253:R255 R277" name="maria_1_3" securityDescriptor="O:WDG:WDD:(A;;CC;;;S-1-5-21-3048853270-2157241324-869001692-3245)(A;;CC;;;S-1-5-21-3048853270-2157241324-869001692-1007)"/>
    <protectedRange sqref="S8:S12 V8:V12 Y8:Y12 AE8:AE12 AG8:AG12 AE19" name="maria_1_1_2" securityDescriptor="O:WDG:WDD:(A;;CC;;;S-1-5-21-3048853270-2157241324-869001692-3245)(A;;CC;;;S-1-5-21-3048853270-2157241324-869001692-1007)"/>
    <protectedRange sqref="AL13:XFD13 AF13 T13:U13 W13:X13 Z13:AD13 B13:D13 AB14:AB15 D9 D14 M14:M15 O14:P15 F9 F13:P13 AJ13:AK15" name="maria_4" securityDescriptor="O:WDG:WDD:(A;;CC;;;S-1-5-21-3048853270-2157241324-869001692-3245)(A;;CC;;;S-1-5-21-3048853270-2157241324-869001692-1007)"/>
    <protectedRange sqref="Q13:R13 R24 R10:R12 R14:R15 R19:R22" name="maria_1_4" securityDescriptor="O:WDG:WDD:(A;;CC;;;S-1-5-21-3048853270-2157241324-869001692-3245)(A;;CC;;;S-1-5-21-3048853270-2157241324-869001692-1007)"/>
    <protectedRange sqref="S13:S15 V13:V15 Y13:Y15 AE13:AE15 AG13:AG15 AI13" name="maria_1_1_3" securityDescriptor="O:WDG:WDD:(A;;CC;;;S-1-5-21-3048853270-2157241324-869001692-3245)(A;;CC;;;S-1-5-21-3048853270-2157241324-869001692-1007)"/>
    <protectedRange sqref="AF17:AF18 B16:B18 F16 T17:U17 W17:X18 Z17:AA18 AC17:AD18 C18:L18 U18 M10:M12 N17:P18 E15 E10:F11 E27 E39 E41 E57 E63 E89:E90 E95 E111 E113 E118 E120:F120 E122 C17:D17 F17:L17 E108:E109 E47:E49 E43:E45 E79:E80 E98:E99 E68:E70 E84:E86 E104:E105 E21:E22 E35:E36 E60 E65:E66 E72:E74 E126:E130 AJ18:XFD18 AI17:XFD17" name="maria_5" securityDescriptor="O:WDG:WDD:(A;;CC;;;S-1-5-21-3048853270-2157241324-869001692-3245)(A;;CC;;;S-1-5-21-3048853270-2157241324-869001692-1007)"/>
    <protectedRange sqref="AE17:AE18 AE21:AE22 Q17:R18 AE24" name="maria_1_5" securityDescriptor="O:WDG:WDD:(A;;CC;;;S-1-5-21-3048853270-2157241324-869001692-3245)(A;;CC;;;S-1-5-21-3048853270-2157241324-869001692-1007)"/>
    <protectedRange sqref="C16:D16 G16:H16 S17:S18 V17:V19 Y17:Y19 AB17:AB19 AG17:AG19 S21:S22 Y21:Y22 AB21:AB22 AG21:AG22 V21:V22 AB24 AG24 M17:M19 T18 W19 Z19 V24:W24 Y24:Z24 J16:AG16 S24:T24 AI16:XFD16" name="maria_1_1_4" securityDescriptor="O:WDG:WDD:(A;;CC;;;S-1-5-21-3048853270-2157241324-869001692-3245)(A;;CC;;;S-1-5-21-3048853270-2157241324-869001692-1007)"/>
    <protectedRange sqref="AL25:XFD25 B25:D25 I24 F25:P25 M24 F23:P23 B23:D23 I29:I31 AJ20:AK25" name="maria_6" securityDescriptor="O:WDG:WDD:(A;;CC;;;S-1-5-21-3048853270-2157241324-869001692-3245)(A;;CC;;;S-1-5-21-3048853270-2157241324-869001692-1007)"/>
    <protectedRange sqref="Q25:R25 Q23:R23 R26" name="maria_1_6" securityDescriptor="O:WDG:WDD:(A;;CC;;;S-1-5-21-3048853270-2157241324-869001692-3245)(A;;CC;;;S-1-5-21-3048853270-2157241324-869001692-1007)"/>
    <protectedRange sqref="S25:AG25 X24 AA24 AF24 S20:AG20 Y27 AB27 AE27 AG27 V27 S27 S23:AG23 AI18 AI20:AI25 U24" name="maria_1_1_5" securityDescriptor="O:WDG:WDD:(A;;CC;;;S-1-5-21-3048853270-2157241324-869001692-3245)(A;;CC;;;S-1-5-21-3048853270-2157241324-869001692-1007)"/>
    <protectedRange sqref="B32:D32 F32:P32 O33:O36 M33:M36 AJ32:XFD32" name="maria_8" securityDescriptor="O:WDG:WDD:(A;;CC;;;S-1-5-21-3048853270-2157241324-869001692-3245)(A;;CC;;;S-1-5-21-3048853270-2157241324-869001692-1007)"/>
    <protectedRange sqref="Q32:R32" name="maria_1_8" securityDescriptor="O:WDG:WDD:(A;;CC;;;S-1-5-21-3048853270-2157241324-869001692-3245)(A;;CC;;;S-1-5-21-3048853270-2157241324-869001692-1007)"/>
    <protectedRange sqref="S32:U32 W32:AA32 AC32:AG32 AG41:AG47 AI32 AG101 AG219:AG277 AG33:AG39 AG279:AG298 AG49:AG81 AG83:AG99 AG103:AG217 AG300:AG312" name="maria_1_1_7" securityDescriptor="O:WDG:WDD:(A;;CC;;;S-1-5-21-3048853270-2157241324-869001692-3245)(A;;CC;;;S-1-5-21-3048853270-2157241324-869001692-1007)"/>
    <protectedRange sqref="AF33:AF34 T33:U34 W33:X34 Z33:AA34 AC33:AD34 P33:P34 AL33:XFD34 B33:D34 F33:L34 N33:N36 H35:H36 AI33:AK36" name="maria_9" securityDescriptor="O:WDG:WDD:(A;;CC;;;S-1-5-21-3048853270-2157241324-869001692-3245)(A;;CC;;;S-1-5-21-3048853270-2157241324-869001692-1007)"/>
    <protectedRange sqref="Q33:R33 Q34:Q36" name="maria_1_9" securityDescriptor="O:WDG:WDD:(A;;CC;;;S-1-5-21-3048853270-2157241324-869001692-3245)(A;;CC;;;S-1-5-21-3048853270-2157241324-869001692-1007)"/>
    <protectedRange sqref="Y33:Y36 S33:S36 AE33:AE36 AE46:AE47" name="maria_1_1_8" securityDescriptor="O:WDG:WDD:(A;;CC;;;S-1-5-21-3048853270-2157241324-869001692-3245)(A;;CC;;;S-1-5-21-3048853270-2157241324-869001692-1007)"/>
    <protectedRange sqref="AF37 T37:U37 W37:X37 Z37:AA37 B37:D37 AC37:AD37 F37:P37 AI37:XFD37" name="maria_10" securityDescriptor="O:WDG:WDD:(A;;CC;;;S-1-5-21-3048853270-2157241324-869001692-3245)(A;;CC;;;S-1-5-21-3048853270-2157241324-869001692-1007)"/>
    <protectedRange sqref="Q37:R37 R35:R36" name="maria_1_10" securityDescriptor="O:WDG:WDD:(A;;CC;;;S-1-5-21-3048853270-2157241324-869001692-3245)(A;;CC;;;S-1-5-21-3048853270-2157241324-869001692-1007)"/>
    <protectedRange sqref="S37:S39 Y37:Y39 AE37:AE39 Y41:Y43 AE41:AE45 S41:S43 AE49:AE50" name="maria_1_1_9" securityDescriptor="O:WDG:WDD:(A;;CC;;;S-1-5-21-3048853270-2157241324-869001692-3245)(A;;CC;;;S-1-5-21-3048853270-2157241324-869001692-1007)"/>
    <protectedRange sqref="AF51 T51:U51 W51:X51 Z51:AA51 C51:D51 AC51:AD51 F51:P51 AI51:XFD51" name="maria_11" securityDescriptor="O:WDG:WDD:(A;;CC;;;S-1-5-21-3048853270-2157241324-869001692-3245)(A;;CC;;;S-1-5-21-3048853270-2157241324-869001692-1007)"/>
    <protectedRange sqref="Q51:R51 R44 R48:R49 R72:R74" name="maria_1_11" securityDescriptor="O:WDG:WDD:(A;;CC;;;S-1-5-21-3048853270-2157241324-869001692-3245)(A;;CC;;;S-1-5-21-3048853270-2157241324-869001692-1007)"/>
    <protectedRange sqref="Y51:Y52 S51:S55 AE51:AE55" name="maria_1_1_10" securityDescriptor="O:WDG:WDD:(A;;CC;;;S-1-5-21-3048853270-2157241324-869001692-3245)(A;;CC;;;S-1-5-21-3048853270-2157241324-869001692-1007)"/>
    <protectedRange sqref="B52:D52 W52:X52 AC52:AD52 T52:U52 Z52:AA52 AF52 F52:R52 M53:M55 AI52:XFD52" name="maria_12" securityDescriptor="O:WDG:WDD:(A;;CC;;;S-1-5-21-3048853270-2157241324-869001692-3245)(A;;CC;;;S-1-5-21-3048853270-2157241324-869001692-1007)"/>
    <protectedRange sqref="AF53 T53:U53 W53:X53 Z53:AA53 B53:D53 AC53:AD53 N53:P53 F53:L53 AI53:XFD53" name="maria_13" securityDescriptor="O:WDG:WDD:(A;;CC;;;S-1-5-21-3048853270-2157241324-869001692-3245)(A;;CC;;;S-1-5-21-3048853270-2157241324-869001692-1007)"/>
    <protectedRange sqref="Q53:R53" name="maria_1_12" securityDescriptor="O:WDG:WDD:(A;;CC;;;S-1-5-21-3048853270-2157241324-869001692-3245)(A;;CC;;;S-1-5-21-3048853270-2157241324-869001692-1007)"/>
    <protectedRange sqref="Y53" name="maria_1_1_11" securityDescriptor="O:WDG:WDD:(A;;CC;;;S-1-5-21-3048853270-2157241324-869001692-3245)(A;;CC;;;S-1-5-21-3048853270-2157241324-869001692-1007)"/>
    <protectedRange sqref="N54:P55 B54:D55 F54:L55 AC54:AD55 Z54:AA55 W54:X55 T54:U55 AF54:AF55 AI54:XFD55" name="maria_14" securityDescriptor="O:WDG:WDD:(A;;CC;;;S-1-5-21-3048853270-2157241324-869001692-3245)(A;;CC;;;S-1-5-21-3048853270-2157241324-869001692-1007)"/>
    <protectedRange sqref="Q54:R55" name="maria_1_13" securityDescriptor="O:WDG:WDD:(A;;CC;;;S-1-5-21-3048853270-2157241324-869001692-3245)(A;;CC;;;S-1-5-21-3048853270-2157241324-869001692-1007)"/>
    <protectedRange sqref="Y54:Y55" name="maria_1_1_12" securityDescriptor="O:WDG:WDD:(A;;CC;;;S-1-5-21-3048853270-2157241324-869001692-3245)(A;;CC;;;S-1-5-21-3048853270-2157241324-869001692-1007)"/>
    <protectedRange sqref="AF56 T56:U56 W56:X56 Z56:AA56 B56:D56 AC56:AD56 F56:P56 M57:M58 AI56:XFD56" name="maria_15" securityDescriptor="O:WDG:WDD:(A;;CC;;;S-1-5-21-3048853270-2157241324-869001692-3245)(A;;CC;;;S-1-5-21-3048853270-2157241324-869001692-1007)"/>
    <protectedRange sqref="Q56:R56" name="maria_1_14" securityDescriptor="O:WDG:WDD:(A;;CC;;;S-1-5-21-3048853270-2157241324-869001692-3245)(A;;CC;;;S-1-5-21-3048853270-2157241324-869001692-1007)"/>
    <protectedRange sqref="Y56 AE56:AE58 S56:S58" name="maria_1_1_13" securityDescriptor="O:WDG:WDD:(A;;CC;;;S-1-5-21-3048853270-2157241324-869001692-3245)(A;;CC;;;S-1-5-21-3048853270-2157241324-869001692-1007)"/>
    <protectedRange sqref="AF59 B59:D59 W59:AA59 AC59:AD59 I60 F59:U59 M60 L96 L123 Q60:S60 O60 AI60 Y60 AI59:XFD59" name="maria_16" securityDescriptor="O:WDG:WDD:(A;;CC;;;S-1-5-21-3048853270-2157241324-869001692-3245)(A;;CC;;;S-1-5-21-3048853270-2157241324-869001692-1007)"/>
    <protectedRange sqref="AE59:AE60" name="maria_1_15" securityDescriptor="O:WDG:WDD:(A;;CC;;;S-1-5-21-3048853270-2157241324-869001692-3245)(A;;CC;;;S-1-5-21-3048853270-2157241324-869001692-1007)"/>
    <protectedRange sqref="B67:D67 W67:AA67 AC67:AF67 Y68:Y70 O68:S69 AE219:AE277 AE279:AE298 AI68:AI69 O70:P70 F67:U67 L135 R70:S70 M68:M70 AE68:AE217 AE300:AE312 AI67:XFD67" name="maria_17" securityDescriptor="O:WDG:WDD:(A;;CC;;;S-1-5-21-3048853270-2157241324-869001692-3245)(A;;CC;;;S-1-5-21-3048853270-2157241324-869001692-1007)"/>
    <protectedRange sqref="AL61:XFD61 B61:D61 N64:P64 F61:L61 M61:P63 M64:M66 AJ61:AK64" name="maria_18" securityDescriptor="O:WDG:WDD:(A;;CC;;;S-1-5-21-3048853270-2157241324-869001692-3245)(A;;CC;;;S-1-5-21-3048853270-2157241324-869001692-1007)"/>
    <protectedRange sqref="Q61:R64" name="maria_1_16" securityDescriptor="O:WDG:WDD:(A;;CC;;;S-1-5-21-3048853270-2157241324-869001692-3245)(A;;CC;;;S-1-5-21-3048853270-2157241324-869001692-1007)"/>
    <protectedRange sqref="S61:U61 W61:AA61 AC61:AF61 AI61:AI64 AE62:AE66 S62:S66 Y62:Y66" name="maria_1_1_14" securityDescriptor="O:WDG:WDD:(A;;CC;;;S-1-5-21-3048853270-2157241324-869001692-3245)(A;;CC;;;S-1-5-21-3048853270-2157241324-869001692-1007)"/>
    <protectedRange sqref="AF75 T75:U75 W75:X75 Z75:AA75 C75:D75 AC75:AD75 O76:P78 F75:P75 O79:O80 AI75:XFD75" name="maria_19" securityDescriptor="O:WDG:WDD:(A;;CC;;;S-1-5-21-3048853270-2157241324-869001692-3245)(A;;CC;;;S-1-5-21-3048853270-2157241324-869001692-1007)"/>
    <protectedRange sqref="Q75:R75" name="maria_1_17" securityDescriptor="O:WDG:WDD:(A;;CC;;;S-1-5-21-3048853270-2157241324-869001692-3245)(A;;CC;;;S-1-5-21-3048853270-2157241324-869001692-1007)"/>
    <protectedRange sqref="S75:S80 Y75:Y80 T79:T80" name="maria_1_1_15" securityDescriptor="O:WDG:WDD:(A;;CC;;;S-1-5-21-3048853270-2157241324-869001692-3245)(A;;CC;;;S-1-5-21-3048853270-2157241324-869001692-1007)"/>
    <protectedRange sqref="AF71 T71:U71 W71:X71 Z71:AA71 B71:D71 AC71:AD71 B75 F71:P71 M72:M74 H73:H74 AI72:AI74 O72:P74 AI71:XFD71" name="maria_20" securityDescriptor="O:WDG:WDD:(A;;CC;;;S-1-5-21-3048853270-2157241324-869001692-3245)(A;;CC;;;S-1-5-21-3048853270-2157241324-869001692-1007)"/>
    <protectedRange sqref="Q71:R71 Q72:Q74" name="maria_1_18" securityDescriptor="O:WDG:WDD:(A;;CC;;;S-1-5-21-3048853270-2157241324-869001692-3245)(A;;CC;;;S-1-5-21-3048853270-2157241324-869001692-1007)"/>
    <protectedRange sqref="Z73:Z74 T73:T74 S71:S74 Y71:Y74" name="maria_1_1_16" securityDescriptor="O:WDG:WDD:(A;;CC;;;S-1-5-21-3048853270-2157241324-869001692-3245)(A;;CC;;;S-1-5-21-3048853270-2157241324-869001692-1007)"/>
    <protectedRange sqref="B83:D83 M84:M86 B91 B93:B94 B87:B88 F83:P83 H85:H86 P85:P86 AJ83:XFD83" name="maria_21" securityDescriptor="O:WDG:WDD:(A;;CC;;;S-1-5-21-3048853270-2157241324-869001692-3245)(A;;CC;;;S-1-5-21-3048853270-2157241324-869001692-1007)"/>
    <protectedRange sqref="Q83:R83 Q85:Q86" name="maria_1_19" securityDescriptor="O:WDG:WDD:(A;;CC;;;S-1-5-21-3048853270-2157241324-869001692-3245)(A;;CC;;;S-1-5-21-3048853270-2157241324-869001692-1007)"/>
    <protectedRange sqref="S83:U83 W83:AA83 AF83 AI83 AC83:AD83 Y84:Y85 X85 S84:S85 U85 AA85 AI85:AI86 S86:U86 W86:AA86 AF85:AF86 AC85:AD86" name="maria_1_1_17" securityDescriptor="O:WDG:WDD:(A;;CC;;;S-1-5-21-3048853270-2157241324-869001692-3245)(A;;CC;;;S-1-5-21-3048853270-2157241324-869001692-1007)"/>
    <protectedRange sqref="B81:D81 P81 F81:N81 M82 AJ81:XFD81" name="maria_22" securityDescriptor="O:WDG:WDD:(A;;CC;;;S-1-5-21-3048853270-2157241324-869001692-3245)(A;;CC;;;S-1-5-21-3048853270-2157241324-869001692-1007)"/>
    <protectedRange sqref="Q81:R81" name="maria_1_20" securityDescriptor="O:WDG:WDD:(A;;CC;;;S-1-5-21-3048853270-2157241324-869001692-3245)(A;;CC;;;S-1-5-21-3048853270-2157241324-869001692-1007)"/>
    <protectedRange sqref="S81:U81 W81:AA81 AC81:AD81 AI81 AF81:AF82 S82 Y82" name="maria_1_1_18" securityDescriptor="O:WDG:WDD:(A;;CC;;;S-1-5-21-3048853270-2157241324-869001692-3245)(A;;CC;;;S-1-5-21-3048853270-2157241324-869001692-1007)"/>
    <protectedRange sqref="AF87:AF88 U87:U88 W87:X88 Z87:AA88 AC87:AD88 F89 M89:M90 O89:O90 C87:D88 F87:P88 AI87:XFD88" name="maria_23" securityDescriptor="O:WDG:WDD:(A;;CC;;;S-1-5-21-3048853270-2157241324-869001692-3245)(A;;CC;;;S-1-5-21-3048853270-2157241324-869001692-1007)"/>
    <protectedRange sqref="Q87:R90" name="maria_1_21" securityDescriptor="O:WDG:WDD:(A;;CC;;;S-1-5-21-3048853270-2157241324-869001692-3245)(A;;CC;;;S-1-5-21-3048853270-2157241324-869001692-1007)"/>
    <protectedRange sqref="S87:T88 Y87:Y88 S89:S92" name="maria_1_1_19" securityDescriptor="O:WDG:WDD:(A;;CC;;;S-1-5-21-3048853270-2157241324-869001692-3245)(A;;CC;;;S-1-5-21-3048853270-2157241324-869001692-1007)"/>
    <protectedRange sqref="AL94:XFD94 C94:D94 D93 AF93:AF94 T93:U94 W93:X94 Z93:AA94 M93:P93 AC93:AD94 AJ91:AK91 AF91 M91:M92 F93 F94:P94 M95 M99 AI93:AK94" name="maria_24" securityDescriptor="O:WDG:WDD:(A;;CC;;;S-1-5-21-3048853270-2157241324-869001692-3245)(A;;CC;;;S-1-5-21-3048853270-2157241324-869001692-1007)"/>
    <protectedRange sqref="Q93:R94 R91:R92" name="maria_1_22" securityDescriptor="O:WDG:WDD:(A;;CC;;;S-1-5-21-3048853270-2157241324-869001692-3245)(A;;CC;;;S-1-5-21-3048853270-2157241324-869001692-1007)"/>
    <protectedRange sqref="Y93:Y94 S93:S95 S99" name="maria_1_1_20" securityDescriptor="O:WDG:WDD:(A;;CC;;;S-1-5-21-3048853270-2157241324-869001692-3245)(A;;CC;;;S-1-5-21-3048853270-2157241324-869001692-1007)"/>
    <protectedRange sqref="AL103:XFD103 T103:U103 W103:X103 Z103:AA103 B103:D103 AC103:AD103 B106 B109:B111 B113:B114 B116 B121 B119 H104 F104 AF103:AF104 F103:P103 F109 M104:P105 I105 AI103:AK104" name="maria_25" securityDescriptor="O:WDG:WDD:(A;;CC;;;S-1-5-21-3048853270-2157241324-869001692-3245)(A;;CC;;;S-1-5-21-3048853270-2157241324-869001692-1007)"/>
    <protectedRange sqref="Q103:R103 Q104:Q105 R105" name="maria_1_23" securityDescriptor="O:WDG:WDD:(A;;CC;;;S-1-5-21-3048853270-2157241324-869001692-3245)(A;;CC;;;S-1-5-21-3048853270-2157241324-869001692-1007)"/>
    <protectedRange sqref="S103:S105 Y103:Y105" name="maria_1_1_21" securityDescriptor="O:WDG:WDD:(A;;CC;;;S-1-5-21-3048853270-2157241324-869001692-3245)(A;;CC;;;S-1-5-21-3048853270-2157241324-869001692-1007)"/>
    <protectedRange sqref="AF28 T28:U28 W28:X28 Z28:AD28 B28:D28 AB41:AB45 AI29 AB26 AB29:AB39 F28:P28 R28:R31 M29:P31 H29:H31 AB48:AB99 AB103:AB139 AI28:XFD28" name="maria_26" securityDescriptor="O:WDG:WDD:(A;;CC;;;S-1-5-21-3048853270-2157241324-869001692-3245)(A;;CC;;;S-1-5-21-3048853270-2157241324-869001692-1007)"/>
    <protectedRange sqref="Q28:Q31" name="maria_1_24" securityDescriptor="O:WDG:WDD:(A;;CC;;;S-1-5-21-3048853270-2157241324-869001692-3245)(A;;CC;;;S-1-5-21-3048853270-2157241324-869001692-1007)"/>
    <protectedRange sqref="W73:W74 S28:S31 W44 S26 V26 AE26 AG26 Y26 W111 W49 V28:V39 Y28:Y31 AE28:AE31 AG28:AG31 V41:V99 V103:V130" name="maria_1_1_22" securityDescriptor="O:WDG:WDD:(A;;CC;;;S-1-5-21-3048853270-2157241324-869001692-3245)(A;;CC;;;S-1-5-21-3048853270-2157241324-869001692-1007)"/>
    <protectedRange sqref="B123:D123 W123:AA123 AF123 AC123:AD123 M124:M128 Y124:Y128 F240 F123:K123 M123:U123 S124:S128 AI123:XFD123" name="maria_28" securityDescriptor="O:WDG:WDD:(A;;CC;;;S-1-5-21-3048853270-2157241324-869001692-3245)(A;;CC;;;S-1-5-21-3048853270-2157241324-869001692-1007)"/>
    <protectedRange sqref="F35 F41:F45 F48:F49 N124:P128 F72:F74 F124:L126 G127:L128 AC124:AD128 B124:D128 Z124:AA128 W124:X128 T124:U128 AF124:AF128 AI124:XFD128" name="maria_29" securityDescriptor="O:WDG:WDD:(A;;CC;;;S-1-5-21-3048853270-2157241324-869001692-3245)(A;;CC;;;S-1-5-21-3048853270-2157241324-869001692-1007)"/>
    <protectedRange sqref="R84:R86 R79:R80 Q124:R128" name="maria_1_25" securityDescriptor="O:WDG:WDD:(A;;CC;;;S-1-5-21-3048853270-2157241324-869001692-3245)(A;;CC;;;S-1-5-21-3048853270-2157241324-869001692-1007)"/>
    <protectedRange sqref="AF114 T114:U114 W114:X114 Z114:AA114 C114:D114 K111:K112 AI111:AK112 O115 M111:M112 F114:P114 M115 AI114:XFD114" name="maria_30" securityDescriptor="O:WDG:WDD:(A;;CC;;;S-1-5-21-3048853270-2157241324-869001692-3245)(A;;CC;;;S-1-5-21-3048853270-2157241324-869001692-1007)"/>
    <protectedRange sqref="Q114:R114 R111 R115" name="maria_1_26" securityDescriptor="O:WDG:WDD:(A;;CC;;;S-1-5-21-3048853270-2157241324-869001692-3245)(A;;CC;;;S-1-5-21-3048853270-2157241324-869001692-1007)"/>
    <protectedRange sqref="Y114:Y122 S114:S122" name="maria_1_1_24" securityDescriptor="O:WDG:WDD:(A;;CC;;;S-1-5-21-3048853270-2157241324-869001692-3245)(A;;CC;;;S-1-5-21-3048853270-2157241324-869001692-1007)"/>
    <protectedRange sqref="AF106 T106:U106 W106:X106 Z106:AA106 C106:D106 AC106:AD106 M97:M98 F106:P106 M100 H108 N108:P108 M102 M107:M108 AI106:XFD106" name="maria_31" securityDescriptor="O:WDG:WDD:(A;;CC;;;S-1-5-21-3048853270-2157241324-869001692-3245)(A;;CC;;;S-1-5-21-3048853270-2157241324-869001692-1007)"/>
    <protectedRange sqref="Q106:R106 Q108:R108" name="maria_1_27" securityDescriptor="O:WDG:WDD:(A;;CC;;;S-1-5-21-3048853270-2157241324-869001692-3245)(A;;CC;;;S-1-5-21-3048853270-2157241324-869001692-1007)"/>
    <protectedRange sqref="Y106:Y108 S106:S108 S97 Y97" name="maria_1_1_25" securityDescriptor="O:WDG:WDD:(A;;CC;;;S-1-5-21-3048853270-2157241324-869001692-3245)(A;;CC;;;S-1-5-21-3048853270-2157241324-869001692-1007)"/>
    <protectedRange sqref="B96 F96" name="maria_32" securityDescriptor="O:WDG:WDD:(A;;CC;;;S-1-5-21-3048853270-2157241324-869001692-3245)(A;;CC;;;S-1-5-21-3048853270-2157241324-869001692-1007)"/>
    <protectedRange sqref="C96:D96 G96:H96 W96:AA96 AF96 AC96:AD96 S98 O97:P97 H97:H98 P98 J96:K96 M96:U96 Y98:Y99 AI96:XFD96" name="maria_1_28" securityDescriptor="O:WDG:WDD:(A;;CC;;;S-1-5-21-3048853270-2157241324-869001692-3245)(A;;CC;;;S-1-5-21-3048853270-2157241324-869001692-1007)"/>
    <protectedRange sqref="C175:H175 C132:H167 C176:I179 J167:L167 T133:U179 W149:X179 Z149:AA179 I132:L134 AF131:AF179 AC131:AD179 W132:AA148 N133:R179 N132:U132 V132:V217 Y149:Y217 AB140:AB217 B132:B228 C230:C231 S133:S234 C168:L174 Y101 AB101 M101 M132:M277 S236:S277 AB219:AB277 Y220:Y277 V219:V277 B232:B277 B101 S101 V101 J175:L179 B293:B299 B131:AA131 V279:V298 S279:S298 B279:B291 M279:M298 AB279:AB298 Y279:Y298 I136:L166 I135:K135 Y300:Y312 V300:V312 S300:S312 M300:M312 AB300:AB312 AI131:XFD179" name="maria_33" securityDescriptor="O:WDG:WDD:(A;;CC;;;S-1-5-21-3048853270-2157241324-869001692-3245)(A;;CC;;;S-1-5-21-3048853270-2157241324-869001692-1007)"/>
    <protectedRange sqref="AF180 T180:U180 W180:X180 Z180:AA180 C180:L180 AC180:AD180 N180:P180 E250:E253 AI180:XFD180" name="maria_34" securityDescriptor="O:WDG:WDD:(A;;CC;;;S-1-5-21-3048853270-2157241324-869001692-3245)(A;;CC;;;S-1-5-21-3048853270-2157241324-869001692-1007)"/>
    <protectedRange sqref="Q180:R180" name="maria_1_29" securityDescriptor="O:WDG:WDD:(A;;CC;;;S-1-5-21-3048853270-2157241324-869001692-3245)(A;;CC;;;S-1-5-21-3048853270-2157241324-869001692-1007)"/>
    <protectedRange sqref="O181:P181 R181:R183 O183:P183 AF181:AF183 T181:U183 W181:X183 Z181 AA181:AA182 Z183:AA183 AC181:AD183 N181:N183 AI240:AK240 R240:R242 R244:R245 C181:D183 F181:L183 AI181:XFD183" name="maria_35" securityDescriptor="O:WDG:WDD:(A;;CC;;;S-1-5-21-3048853270-2157241324-869001692-3245)(A;;CC;;;S-1-5-21-3048853270-2157241324-869001692-1007)"/>
    <protectedRange sqref="Q181:Q183" name="maria_1_30" securityDescriptor="O:WDG:WDD:(A;;CC;;;S-1-5-21-3048853270-2157241324-869001692-3245)(A;;CC;;;S-1-5-21-3048853270-2157241324-869001692-1007)"/>
    <protectedRange sqref="Z182" name="maria_1_1_27" securityDescriptor="O:WDG:WDD:(A;;CC;;;S-1-5-21-3048853270-2157241324-869001692-3245)(A;;CC;;;S-1-5-21-3048853270-2157241324-869001692-1007)"/>
    <protectedRange sqref="AF184:AF191 T184:U191 W184:X191 Z184:AA191 AC184:AD191 C184:L191 N184:P191 E195 E200:E202 E206:E207 E209 E211:E215 E218 E226:E228 E234 E243:E244 E246:E249 E262:E269 E276:E277 E280:E287 E254:E260 E121 E119 E116:E117 E112 E110 E107 E97 E91 E77:E78 E64 E34 E29 E26 E24 E19:E20 E14 E12 E9 E62 E291 E271:E274 E293:E298 AI184:XFD191" name="maria_36" securityDescriptor="O:WDG:WDD:(A;;CC;;;S-1-5-21-3048853270-2157241324-869001692-3245)(A;;CC;;;S-1-5-21-3048853270-2157241324-869001692-1007)"/>
    <protectedRange sqref="Q184:R191" name="maria_1_31" securityDescriptor="O:WDG:WDD:(A;;CC;;;S-1-5-21-3048853270-2157241324-869001692-3245)(A;;CC;;;S-1-5-21-3048853270-2157241324-869001692-1007)"/>
    <protectedRange sqref="AF192:AF193 T192:U193 W192:X193 Z193 AA192:AA193 C192:L193 AC192:AD193 N192:P193 AF204 T204:U204 W204:X204 AA204 C204:L204 AC204:AD204 E203 E205 N204:P205 AI205 E216 E208 AI204:XFD204 AI192:XFD193" name="maria_37" securityDescriptor="O:WDG:WDD:(A;;CC;;;S-1-5-21-3048853270-2157241324-869001692-3245)(A;;CC;;;S-1-5-21-3048853270-2157241324-869001692-1007)"/>
    <protectedRange sqref="Q192:R193 Q204:R205" name="maria_1_32" securityDescriptor="O:WDG:WDD:(A;;CC;;;S-1-5-21-3048853270-2157241324-869001692-3245)(A;;CC;;;S-1-5-21-3048853270-2157241324-869001692-1007)"/>
    <protectedRange sqref="Z192 Z204" name="maria_1_1_29" securityDescriptor="O:WDG:WDD:(A;;CC;;;S-1-5-21-3048853270-2157241324-869001692-3245)(A;;CC;;;S-1-5-21-3048853270-2157241324-869001692-1007)"/>
    <protectedRange sqref="AF194:AF195 T194:U195 W194:X195 Z195:AA195 AC194:AD195 C194:L194 N194:P195 C195:D195 F195:L195 AI194:XFD195" name="maria_38" securityDescriptor="O:WDG:WDD:(A;;CC;;;S-1-5-21-3048853270-2157241324-869001692-3245)(A;;CC;;;S-1-5-21-3048853270-2157241324-869001692-1007)"/>
    <protectedRange sqref="Q194:R194 Q195" name="maria_1_33" securityDescriptor="O:WDG:WDD:(A;;CC;;;S-1-5-21-3048853270-2157241324-869001692-3245)(A;;CC;;;S-1-5-21-3048853270-2157241324-869001692-1007)"/>
    <protectedRange sqref="H198:I198 G196:I197 AF196:AF198 C196:F198 T196:U198 W196:X198 Z196:AA198 J196:L198 AC196:AD198 N203:P203 N196:P198 AI196:XFD198" name="maria_39" securityDescriptor="O:WDG:WDD:(A;;CC;;;S-1-5-21-3048853270-2157241324-869001692-3245)(A;;CC;;;S-1-5-21-3048853270-2157241324-869001692-1007)"/>
    <protectedRange sqref="Q196:R198 R203" name="maria_1_34" securityDescriptor="O:WDG:WDD:(A;;CC;;;S-1-5-21-3048853270-2157241324-869001692-3245)(A;;CC;;;S-1-5-21-3048853270-2157241324-869001692-1007)"/>
    <protectedRange sqref="AL199:XFD200 AF199:AF200 T199:U200 W199:X200 C199:L199 AC199:AD200 Z199:AA201 N199:P202 AI206:AK206 N206:P206 C200:D200 F200:L200 F201:F202 F206:F207 F218 AI199:AK202" name="maria_40" securityDescriptor="O:WDG:WDD:(A;;CC;;;S-1-5-21-3048853270-2157241324-869001692-3245)(A;;CC;;;S-1-5-21-3048853270-2157241324-869001692-1007)"/>
    <protectedRange sqref="Q199:R202 Q206:R206 R207:R209" name="maria_1_35" securityDescriptor="O:WDG:WDD:(A;;CC;;;S-1-5-21-3048853270-2157241324-869001692-3245)(A;;CC;;;S-1-5-21-3048853270-2157241324-869001692-1007)"/>
    <protectedRange sqref="AF76:AF78 T76:U78 W76:X78 Z76:AA78 AC76:AD78 C76:D78 F76:N78 AI79:AI80 M79:M80 AI76:XFD78" name="maria_42" securityDescriptor="O:WDG:WDD:(A;;CC;;;S-1-5-21-3048853270-2157241324-869001692-3245)(A;;CC;;;S-1-5-21-3048853270-2157241324-869001692-1007)"/>
    <protectedRange sqref="Q76:R76 Q77:Q78" name="maria_1_37" securityDescriptor="O:WDG:WDD:(A;;CC;;;S-1-5-21-3048853270-2157241324-869001692-3245)(A;;CC;;;S-1-5-21-3048853270-2157241324-869001692-1007)"/>
    <protectedRange sqref="T278:U278 W278:X278 AF278 Z278:AA278 AC278:AD278 C278:D278 N278:P278 F278:L278 F279 F288:F290 AH278:XFD278" name="maria_7" securityDescriptor="O:WDG:WDD:(A;;CC;;;S-1-5-21-3048853270-2157241324-869001692-3245)(A;;CC;;;S-1-5-21-3048853270-2157241324-869001692-1007)"/>
    <protectedRange sqref="Q278" name="maria_1_7" securityDescriptor="O:WDG:WDD:(A;;CC;;;S-1-5-21-3048853270-2157241324-869001692-3245)(A;;CC;;;S-1-5-21-3048853270-2157241324-869001692-1007)"/>
    <protectedRange sqref="AG278" name="maria_1_1_7_1" securityDescriptor="O:WDG:WDD:(A;;CC;;;S-1-5-21-3048853270-2157241324-869001692-3245)(A;;CC;;;S-1-5-21-3048853270-2157241324-869001692-1007)"/>
    <protectedRange sqref="AE278" name="maria_17_1" securityDescriptor="O:WDG:WDD:(A;;CC;;;S-1-5-21-3048853270-2157241324-869001692-3245)(A;;CC;;;S-1-5-21-3048853270-2157241324-869001692-1007)"/>
    <protectedRange sqref="V278 Y278 AB278 B278 S278 M278" name="maria_33_1" securityDescriptor="O:WDG:WDD:(A;;CC;;;S-1-5-21-3048853270-2157241324-869001692-3245)(A;;CC;;;S-1-5-21-3048853270-2157241324-869001692-1007)"/>
    <protectedRange sqref="E278:E279 E288:E290" name="maria_36_1" securityDescriptor="O:WDG:WDD:(A;;CC;;;S-1-5-21-3048853270-2157241324-869001692-3245)(A;;CC;;;S-1-5-21-3048853270-2157241324-869001692-1007)"/>
    <protectedRange sqref="T40:U40 W40:X40 AF40 Z40:AA40 AC40:AD40 C40:D40 F40:G40 AH40:AK40" name="maria_27" securityDescriptor="O:WDG:WDD:(A;;CC;;;S-1-5-21-3048853270-2157241324-869001692-3245)(A;;CC;;;S-1-5-21-3048853270-2157241324-869001692-1007)"/>
    <protectedRange sqref="AG40" name="maria_1_1_7_2" securityDescriptor="O:WDG:WDD:(A;;CC;;;S-1-5-21-3048853270-2157241324-869001692-3245)(A;;CC;;;S-1-5-21-3048853270-2157241324-869001692-1007)"/>
    <protectedRange sqref="AE40" name="maria_17_2" securityDescriptor="O:WDG:WDD:(A;;CC;;;S-1-5-21-3048853270-2157241324-869001692-3245)(A;;CC;;;S-1-5-21-3048853270-2157241324-869001692-1007)"/>
    <protectedRange sqref="V40 Y40 AB40 B40 S40 M40" name="maria_33_2" securityDescriptor="O:WDG:WDD:(A;;CC;;;S-1-5-21-3048853270-2157241324-869001692-3245)(A;;CC;;;S-1-5-21-3048853270-2157241324-869001692-1007)"/>
    <protectedRange sqref="O40:P40" name="maria_10_1" securityDescriptor="O:WDG:WDD:(A;;CC;;;S-1-5-21-3048853270-2157241324-869001692-3245)(A;;CC;;;S-1-5-21-3048853270-2157241324-869001692-1007)"/>
    <protectedRange sqref="B82:D82 G82:H82" name="maria_41" securityDescriptor="O:WDG:WDD:(A;;CC;;;S-1-5-21-3048853270-2157241324-869001692-3245)(A;;CC;;;S-1-5-21-3048853270-2157241324-869001692-1007)"/>
    <protectedRange sqref="F82" name="maria_22_1" securityDescriptor="O:WDG:WDD:(A;;CC;;;S-1-5-21-3048853270-2157241324-869001692-3245)(A;;CC;;;S-1-5-21-3048853270-2157241324-869001692-1007)"/>
    <protectedRange sqref="J82" name="maria_43" securityDescriptor="O:WDG:WDD:(A;;CC;;;S-1-5-21-3048853270-2157241324-869001692-3245)(A;;CC;;;S-1-5-21-3048853270-2157241324-869001692-1007)"/>
    <protectedRange sqref="I82" name="maria_22_2" securityDescriptor="O:WDG:WDD:(A;;CC;;;S-1-5-21-3048853270-2157241324-869001692-3245)(A;;CC;;;S-1-5-21-3048853270-2157241324-869001692-1007)"/>
    <protectedRange sqref="K82:L82" name="maria_44" securityDescriptor="O:WDG:WDD:(A;;CC;;;S-1-5-21-3048853270-2157241324-869001692-3245)(A;;CC;;;S-1-5-21-3048853270-2157241324-869001692-1007)"/>
    <protectedRange sqref="P82 N82" name="maria_22_3" securityDescriptor="O:WDG:WDD:(A;;CC;;;S-1-5-21-3048853270-2157241324-869001692-3245)(A;;CC;;;S-1-5-21-3048853270-2157241324-869001692-1007)"/>
    <protectedRange sqref="Q82:R82" name="maria_1_20_1" securityDescriptor="O:WDG:WDD:(A;;CC;;;S-1-5-21-3048853270-2157241324-869001692-3245)(A;;CC;;;S-1-5-21-3048853270-2157241324-869001692-1007)"/>
    <protectedRange sqref="T82:U82" name="maria_45" securityDescriptor="O:WDG:WDD:(A;;CC;;;S-1-5-21-3048853270-2157241324-869001692-3245)(A;;CC;;;S-1-5-21-3048853270-2157241324-869001692-1007)"/>
    <protectedRange sqref="W82:X82" name="maria_46" securityDescriptor="O:WDG:WDD:(A;;CC;;;S-1-5-21-3048853270-2157241324-869001692-3245)(A;;CC;;;S-1-5-21-3048853270-2157241324-869001692-1007)"/>
    <protectedRange sqref="Z82:AA82" name="maria_47" securityDescriptor="O:WDG:WDD:(A;;CC;;;S-1-5-21-3048853270-2157241324-869001692-3245)(A;;CC;;;S-1-5-21-3048853270-2157241324-869001692-1007)"/>
    <protectedRange sqref="AG82" name="maria_1_1_7_3" securityDescriptor="O:WDG:WDD:(A;;CC;;;S-1-5-21-3048853270-2157241324-869001692-3245)(A;;CC;;;S-1-5-21-3048853270-2157241324-869001692-1007)"/>
    <protectedRange sqref="W299:X299 AF299 AC299:AD299 C299:D299 T299:U299 Z299:AA299 F299:L299 AH299 O303:P303 N299:P302 R299:R302 R304:R307 N304:P312" name="maria_48" securityDescriptor="O:WDG:WDD:(A;;CC;;;S-1-5-21-3048853270-2157241324-869001692-3245)(A;;CC;;;S-1-5-21-3048853270-2157241324-869001692-1007)"/>
    <protectedRange sqref="Q299:Q312" name="maria_1_36" securityDescriptor="O:WDG:WDD:(A;;CC;;;S-1-5-21-3048853270-2157241324-869001692-3245)(A;;CC;;;S-1-5-21-3048853270-2157241324-869001692-1007)"/>
    <protectedRange sqref="AG299" name="maria_1_1_7_4" securityDescriptor="O:WDG:WDD:(A;;CC;;;S-1-5-21-3048853270-2157241324-869001692-3245)(A;;CC;;;S-1-5-21-3048853270-2157241324-869001692-1007)"/>
    <protectedRange sqref="AE299" name="maria_17_3" securityDescriptor="O:WDG:WDD:(A;;CC;;;S-1-5-21-3048853270-2157241324-869001692-3245)(A;;CC;;;S-1-5-21-3048853270-2157241324-869001692-1007)"/>
    <protectedRange sqref="Y299 AB299 S299 V299 M299" name="maria_33_3" securityDescriptor="O:WDG:WDD:(A;;CC;;;S-1-5-21-3048853270-2157241324-869001692-3245)(A;;CC;;;S-1-5-21-3048853270-2157241324-869001692-1007)"/>
    <protectedRange sqref="E299" name="maria_36_2" securityDescriptor="O:WDG:WDD:(A;;CC;;;S-1-5-21-3048853270-2157241324-869001692-3245)(A;;CC;;;S-1-5-21-3048853270-2157241324-869001692-1007)"/>
    <protectedRange sqref="E275" name="maria_1_4_1" securityDescriptor="O:WDG:WDD:(A;;CC;;;S-1-5-21-3048853270-2157241324-869001692-3245)(A;;CC;;;S-1-5-21-3048853270-2157241324-869001692-1007)"/>
    <protectedRange sqref="E303" name="maria_1_1" securityDescriptor="O:WDG:WDD:(A;;CC;;;S-1-5-21-3048853270-2157241324-869001692-3245)(A;;CC;;;S-1-5-21-3048853270-2157241324-869001692-1007)"/>
    <protectedRange sqref="F303" name="maria_49" securityDescriptor="O:WDG:WDD:(A;;CC;;;S-1-5-21-3048853270-2157241324-869001692-3245)(A;;CC;;;S-1-5-21-3048853270-2157241324-869001692-1007)"/>
    <protectedRange sqref="N303" name="maria_2_1" securityDescriptor="O:WDG:WDD:(A;;CC;;;S-1-5-21-3048853270-2157241324-869001692-3245)(A;;CC;;;S-1-5-21-3048853270-2157241324-869001692-1007)"/>
    <protectedRange sqref="R303 R308:R312" name="maria_3_1" securityDescriptor="O:WDG:WDD:(A;;CC;;;S-1-5-21-3048853270-2157241324-869001692-3245)(A;;CC;;;S-1-5-21-3048853270-2157241324-869001692-1007)"/>
  </protectedRanges>
  <autoFilter ref="A1:AK309" xr:uid="{E11B4A68-915C-4914-80F8-EBBA8262A81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70">
    <sortCondition descending="1" ref="E7:E33"/>
    <sortCondition ref="C7:C33"/>
  </sortState>
  <customSheetViews>
    <customSheetView guid="{FC885D1E-5918-477D-AD79-BB22DBF1AEFD}" scale="70" fitToPage="1" printArea="1" showAutoFilter="1">
      <selection activeCell="G320" sqref="G320"/>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1:AL309" xr:uid="{E11B4A68-915C-4914-80F8-EBBA8262A81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topLeftCell="U88">
      <selection activeCell="AK106" sqref="AK106"/>
      <pageMargins left="0.70866141732283472" right="0.70866141732283472" top="0.74803149606299213" bottom="0.74803149606299213" header="0.31496062992125984" footer="0.31496062992125984"/>
      <pageSetup paperSize="8" scale="21" fitToHeight="0" orientation="landscape" horizontalDpi="4294967294" verticalDpi="4294967294" r:id="rId2"/>
      <headerFooter>
        <oddHeader>&amp;CLISTA PROIECTELOR CONTRACTATE - PROGRAMUL OPERATIONAl CAPACITATE ADMINISTRATIVĂ</oddHeader>
        <oddFooter>Page &amp;P of &amp;N</oddFooter>
      </headerFooter>
      <autoFilter ref="A1:AL49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6624B2D-80F9-4F79-AC4A-B3547C36F23F}" scale="70" showPageBreaks="1" fitToPage="1" printArea="1" showAutoFilter="1">
      <selection activeCell="L77" sqref="L7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49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C1B4D6D-D666-48DD-AB17-E00791B6F0B6}" scale="70" showPageBreaks="1" fitToPage="1" printArea="1" showAutoFilter="1">
      <pane ySplit="5" topLeftCell="A6" activePane="bottomLeft" state="frozen"/>
      <selection pane="bottomLeft" activeCell="L486" sqref="L486"/>
      <pageMargins left="0.70866141732283472" right="0.70866141732283472" top="0.74803149606299213" bottom="0.74803149606299213" header="0.31496062992125984" footer="0.31496062992125984"/>
      <pageSetup paperSize="8" scale="21" fitToHeight="0" orientation="landscape" r:id="rId4"/>
      <headerFooter>
        <oddHeader>&amp;CLISTA PROIECTELOR CONTRACTATE - PROGRAMUL OPERATIONAl CAPACITATE ADMINISTRATIVĂ</oddHeader>
        <oddFooter>Page &amp;P of &amp;N</oddFooter>
      </headerFooter>
      <autoFilter ref="A7:DG496" xr:uid="{00000000-0000-0000-0000-000000000000}"/>
    </customSheetView>
    <customSheetView guid="{9980B309-0131-4577-BF29-212714399FDF}" scale="70" showPageBreaks="1" fitToPage="1" printArea="1" showAutoFilter="1">
      <pane ySplit="3" topLeftCell="A183" activePane="bottomLeft"/>
      <selection pane="bottomLeft" activeCell="E185" sqref="E185"/>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1:AL49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AAA4DFE-88B1-4674-95ED-5FCD7A50BC22}" scale="70" showPageBreaks="1" fitToPage="1" printArea="1" showAutoFilter="1">
      <pane ySplit="5" topLeftCell="A6" activePane="bottomLeft" state="frozen"/>
      <selection pane="bottomLeft" activeCell="H6" sqref="H6"/>
      <pageMargins left="0.70866141732283472" right="0.70866141732283472" top="0.74803149606299213" bottom="0.74803149606299213" header="0.31496062992125984" footer="0.31496062992125984"/>
      <pageSetup paperSize="8" scale="21" fitToHeight="0" orientation="landscape" horizontalDpi="4294967294" verticalDpi="4294967294" r:id="rId6"/>
      <headerFooter>
        <oddHeader>&amp;CLISTA PROIECTELOR CONTRACTATE - PROGRAMUL OPERATIONAl CAPACITATE ADMINISTRATIVĂ</oddHeader>
        <oddFooter>Page &amp;P of &amp;N</oddFooter>
      </headerFooter>
      <autoFilter ref="A1:DG440"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pane xSplit="6" ySplit="3" topLeftCell="AB4" activePane="bottomRight" state="frozen"/>
      <selection pane="bottomRight" activeCell="AM462" sqref="AM462"/>
      <pageMargins left="0.70866141732283472" right="0.70866141732283472" top="0.74803149606299213" bottom="0.74803149606299213" header="0.31496062992125984" footer="0.31496062992125984"/>
      <pageSetup paperSize="8" scale="14" fitToHeight="0" orientation="portrait" horizontalDpi="4294967294" verticalDpi="4294967294" r:id="rId7"/>
      <headerFooter>
        <oddHeader>&amp;CLISTA PROIECTELOR CONTRACTATE - PROGRAMUL OPERATIONAl CAPACITATE ADMINISTRATIVĂ</oddHeader>
        <oddFooter>Page &amp;P of &amp;N</oddFooter>
      </headerFooter>
      <autoFilter ref="A6:AL464" xr:uid="{00000000-0000-0000-0000-000000000000}"/>
    </customSheetView>
    <customSheetView guid="{905D93EA-5662-45AB-8995-A9908B3E5D52}" scale="70" showPageBreaks="1" fitToPage="1" printArea="1" filter="1" showAutoFilter="1">
      <pane ySplit="1" topLeftCell="A2" activePane="bottomLeft" state="frozen"/>
      <selection pane="bottomLeft" activeCell="AJ62" sqref="AJ62"/>
      <pageMargins left="0.70866141732283472" right="0.70866141732283472" top="0.74803149606299213" bottom="0.74803149606299213" header="0.31496062992125984" footer="0.31496062992125984"/>
      <pageSetup paperSize="8" scale="22" fitToHeight="0" orientation="landscape" r:id="rId8"/>
      <headerFooter>
        <oddHeader>&amp;CLISTA PROIECTELOR CONTRACTATE - PROGRAMUL OPERATIONAl CAPACITATE ADMINISTRATIVĂ</oddHeader>
        <oddFooter>Page &amp;P of &amp;N</oddFooter>
      </headerFooter>
      <autoFilter ref="B1:B465" xr:uid="{00000000-0000-0000-0000-000000000000}">
        <filterColumn colId="0">
          <filters>
            <filter val="117665"/>
          </filters>
        </filterColumn>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9"/>
      <headerFooter>
        <oddHeader>&amp;CLISTA PROIECTELOR CONTRACTATE - PROGRAMUL OPERATIONAl CAPACITATE ADMINISTRATIVĂ</oddHeader>
        <oddFooter>Page &amp;P of &amp;N</oddFooter>
      </headerFooter>
    </customSheetView>
    <customSheetView guid="{53ED3D47-B2C0-43A1-9A1E-F030D529F74C}" scale="70" showPageBreaks="1" fitToPage="1" printArea="1" filter="1" showAutoFilter="1" topLeftCell="T1">
      <selection activeCell="AI457" sqref="AI457"/>
      <pageMargins left="0.70866141732283472" right="0.70866141732283472" top="0.74803149606299213" bottom="0.74803149606299213" header="0.31496062992125984" footer="0.31496062992125984"/>
      <pageSetup paperSize="8" scale="22" fitToHeight="0" orientation="landscape" horizontalDpi="4294967294" verticalDpi="4294967294" r:id="rId10"/>
      <headerFooter>
        <oddHeader>&amp;CLISTA PROIECTELOR CONTRACTATE - PROGRAMUL OPERATIONAl CAPACITATE ADMINISTRATIVĂ</oddHeader>
        <oddFooter>Page &amp;P of &amp;N</oddFooter>
      </headerFooter>
      <autoFilter ref="A6:AL450" xr:uid="{00000000-0000-0000-0000-000000000000}">
        <filterColumn colId="2">
          <filters>
            <filter val="47"/>
            <filter val="91"/>
          </filters>
        </filterColumn>
      </autoFilter>
    </customSheetView>
    <customSheetView guid="{EF10298D-3F59-43F1-9A86-8C1CCA3B5D93}" scale="112" showPageBreaks="1" fitToPage="1" printArea="1" showAutoFilter="1" topLeftCell="A4">
      <pane ySplit="3" topLeftCell="A255" activePane="bottomLeft" state="frozen"/>
      <selection pane="bottomLeft" activeCell="F255" sqref="F255"/>
      <pageMargins left="0.70866141732283472" right="0.70866141732283472" top="0.74803149606299213" bottom="0.74803149606299213" header="0.31496062992125984" footer="0.31496062992125984"/>
      <pageSetup paperSize="8" scale="22" fitToHeight="0" orientation="landscape" r:id="rId11"/>
      <headerFooter>
        <oddHeader>&amp;CLISTA PROIECTELOR CONTRACTATE - PROGRAMUL OPERATIONAl CAPACITATE ADMINISTRATIVĂ</oddHeader>
        <oddFooter>Page &amp;P of &amp;N</oddFooter>
      </headerFooter>
      <autoFilter ref="A6:AL445" xr:uid="{00000000-0000-0000-0000-000000000000}"/>
    </customSheetView>
    <customSheetView guid="{0781B6C2-B440-4971-9809-BD16245A70FD}" scale="85" showPageBreaks="1" fitToPage="1" printArea="1" filter="1" showAutoFilter="1">
      <selection activeCell="A349" sqref="A349:XFD349"/>
      <pageMargins left="0.70866141732283472" right="0.70866141732283472" top="0.74803149606299213" bottom="0.74803149606299213" header="0.31496062992125984" footer="0.31496062992125984"/>
      <pageSetup paperSize="8" scale="10" fitToHeight="0" orientation="landscape" horizontalDpi="4294967294" verticalDpi="4294967294" r:id="rId12"/>
      <headerFooter>
        <oddHeader>&amp;CLISTA PROIECTELOR CONTRACTATE - PROGRAMUL OPERATIONAl CAPACITATE ADMINISTRATIVĂ</oddHeader>
        <oddFooter>Page &amp;P of &amp;N</oddFooter>
      </headerFooter>
      <autoFilter ref="A1:AL422" xr:uid="{00000000-0000-0000-0000-000000000000}">
        <filterColumn colId="2">
          <filters>
            <filter val="127"/>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B0F2E6A-FA33-479E-9A47-8E3494FBB4DE}" scale="70" fitToPage="1" showAutoFilter="1" topLeftCell="N298">
      <selection activeCell="S316" sqref="S316"/>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6:AL323"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EA37434-2D22-478B-B49F-C3E8CD4AC2E1}" scale="60" showPageBreaks="1" fitToPage="1" printArea="1" showAutoFilter="1">
      <pane xSplit="9" ySplit="8" topLeftCell="AB186" activePane="bottomRight" state="frozen"/>
      <selection pane="bottomRight" activeCell="AI187" sqref="AI187"/>
      <pageMargins left="0.70866141732283472" right="0.70866141732283472" top="0.74803149606299213" bottom="0.74803149606299213" header="0.31496062992125984" footer="0.31496062992125984"/>
      <pageSetup paperSize="8" scale="22" fitToHeight="0" orientation="landscape" r:id="rId19"/>
      <headerFooter>
        <oddHeader>&amp;CLISTA PROIECTELOR CONTRACTATE - PROGRAMUL OPERATIONAl CAPACITATE ADMINISTRATIVĂ</oddHeader>
        <oddFooter>Page &amp;P of &amp;N</oddFooter>
      </headerFooter>
      <autoFilter ref="A6:DG427" xr:uid="{00000000-0000-0000-0000-000000000000}"/>
    </customSheetView>
    <customSheetView guid="{84FB199A-D56E-4FDD-AC4A-70CE86CD87BC}" scale="70" showPageBreaks="1" fitToPage="1" printArea="1" showAutoFilter="1">
      <pane xSplit="1" ySplit="7.2631578947368425" topLeftCell="A76" activePane="bottomRight"/>
      <selection pane="bottomRight" activeCell="J406" sqref="J406"/>
      <pageMargins left="0.70866141732283472" right="0.70866141732283472" top="0.74803149606299213" bottom="0.74803149606299213" header="0.31496062992125984" footer="0.31496062992125984"/>
      <pageSetup paperSize="8" scale="22" fitToHeight="0" orientation="landscape" r:id="rId20"/>
      <headerFooter>
        <oddHeader>&amp;CLISTA PROIECTELOR CONTRACTATE - PROGRAMUL OPERATIONAl CAPACITATE ADMINISTRATIVĂ</oddHeader>
        <oddFooter>Page &amp;P of &amp;N</oddFooter>
      </headerFooter>
      <autoFilter ref="A6:AL458" xr:uid="{00000000-0000-0000-0000-000000000000}"/>
    </customSheetView>
    <customSheetView guid="{EA64E7D7-BA48-4965-B650-778AE412FE0C}" scale="70" showPageBreaks="1" fitToPage="1" printArea="1" filter="1" showAutoFilter="1">
      <pane xSplit="9" ySplit="359" topLeftCell="AC361" activePane="bottomRight" state="frozen"/>
      <selection pane="bottomRight" activeCell="AI378" sqref="AI378"/>
      <pageMargins left="0.70866141732283472" right="0.70866141732283472" top="0.74803149606299213" bottom="0.74803149606299213" header="0.31496062992125984" footer="0.31496062992125984"/>
      <pageSetup paperSize="8" scale="22" fitToHeight="0" orientation="landscape" horizontalDpi="4294967294" verticalDpi="4294967294" r:id="rId21"/>
      <headerFooter>
        <oddHeader>&amp;CLISTA PROIECTELOR CONTRACTATE - PROGRAMUL OPERATIONAl CAPACITATE ADMINISTRATIVĂ</oddHeader>
        <oddFooter>Page &amp;P of &amp;N</oddFooter>
      </headerFooter>
      <autoFilter ref="A1:DG438" xr:uid="{00000000-0000-0000-0000-000000000000}">
        <filterColumn colId="2">
          <filters>
            <filter val="324"/>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106" showPageBreaks="1" fitToPage="1" printArea="1" showAutoFilter="1" topLeftCell="A487">
      <selection activeCell="A488" sqref="A488"/>
      <pageMargins left="0.70866141732283472" right="0.70866141732283472" top="0.74803149606299213" bottom="0.74803149606299213" header="0.31496062992125984" footer="0.31496062992125984"/>
      <pageSetup paperSize="8" scale="21" fitToHeight="0" orientation="landscape" horizontalDpi="4294967294" verticalDpi="4294967294" r:id="rId22"/>
      <headerFooter>
        <oddHeader>&amp;CLISTA PROIECTELOR CONTRACTATE - PROGRAMUL OPERATIONAl CAPACITATE ADMINISTRATIVĂ</oddHeader>
        <oddFooter>Page &amp;P of &amp;N</oddFooter>
      </headerFooter>
      <autoFilter ref="A1:AL49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showAutoFilter="1" topLeftCell="W1">
      <pane ySplit="1" topLeftCell="A275" activePane="bottomLeft" state="frozen"/>
      <selection pane="bottomLeft" activeCell="AA276" sqref="AA276"/>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1:DG49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24"/>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1F9774-8BE7-424D-87C2-1026F3FA2E93}" scale="70" showPageBreaks="1" fitToPage="1" printArea="1" filter="1" showAutoFilter="1" topLeftCell="E1">
      <selection activeCell="H558" sqref="H55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C1:C546" xr:uid="{00000000-0000-0000-0000-000000000000}">
        <filterColumn colId="0">
          <filters>
            <filter val="3"/>
          </filters>
        </filterColumn>
      </autoFilter>
    </customSheetView>
    <customSheetView guid="{A5B1481C-EF26-486A-984F-85CDDC2FD94F}" scale="70" showPageBreaks="1" fitToPage="1" printArea="1">
      <pane xSplit="7" ySplit="4" topLeftCell="H346" activePane="bottomRight" state="frozen"/>
      <selection pane="bottomRight" activeCell="A347" sqref="A347"/>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customSheetView>
    <customSheetView guid="{D2FD7F7E-681B-4254-A0DA-1E308AB96A20}" scale="70" fitToPage="1" showAutoFilter="1" topLeftCell="A104">
      <selection activeCell="H106" sqref="H106"/>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49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55">
    <mergeCell ref="AJ1:AK1"/>
    <mergeCell ref="AJ2:AJ3"/>
    <mergeCell ref="AK2:AK3"/>
    <mergeCell ref="AB2:AB3"/>
    <mergeCell ref="AG1:AG3"/>
    <mergeCell ref="AH1:AH3"/>
    <mergeCell ref="AI1:AI3"/>
    <mergeCell ref="AF2:AF3"/>
    <mergeCell ref="AE1:AE3"/>
    <mergeCell ref="M1:M3"/>
    <mergeCell ref="I1:I3"/>
    <mergeCell ref="B1:B3"/>
    <mergeCell ref="Y2:Y3"/>
    <mergeCell ref="P1:P3"/>
    <mergeCell ref="Q1:Q3"/>
    <mergeCell ref="R1:R3"/>
    <mergeCell ref="S1:AB1"/>
    <mergeCell ref="S2:X2"/>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G4:G5"/>
    <mergeCell ref="H4:H5"/>
    <mergeCell ref="I4:I5"/>
    <mergeCell ref="J4:J5"/>
    <mergeCell ref="L4:L5"/>
    <mergeCell ref="A4:A5"/>
    <mergeCell ref="C4:C5"/>
    <mergeCell ref="D4:D5"/>
    <mergeCell ref="E4:E5"/>
    <mergeCell ref="F4:F5"/>
    <mergeCell ref="B4:B5"/>
    <mergeCell ref="AH4:AH5"/>
    <mergeCell ref="AI4:AI5"/>
    <mergeCell ref="AJ4:AJ5"/>
    <mergeCell ref="AK4:AK5"/>
    <mergeCell ref="Q4:Q5"/>
    <mergeCell ref="R4:R5"/>
    <mergeCell ref="AE4:AE5"/>
    <mergeCell ref="AF4:AF5"/>
    <mergeCell ref="AG4:AG5"/>
    <mergeCell ref="S4:AB4"/>
  </mergeCells>
  <pageMargins left="0.70866141732283472" right="0.70866141732283472" top="0.74803149606299213" bottom="0.74803149606299213" header="0.31496062992125984" footer="0.31496062992125984"/>
  <pageSetup paperSize="8" scale="21" fitToHeight="0" orientation="landscape" horizontalDpi="4294967294" verticalDpi="4294967294" r:id="rId28"/>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Sheet1!_Hlk516490095</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mircea.pavel</cp:lastModifiedBy>
  <cp:lastPrinted>2018-12-14T12:53:37Z</cp:lastPrinted>
  <dcterms:created xsi:type="dcterms:W3CDTF">2016-07-18T10:59:34Z</dcterms:created>
  <dcterms:modified xsi:type="dcterms:W3CDTF">2018-12-28T14:06:36Z</dcterms:modified>
</cp:coreProperties>
</file>