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93.xml" ContentType="application/vnd.openxmlformats-officedocument.spreadsheetml.revisionLog+xml"/>
  <Override PartName="/xl/revisions/revisionLog428.xml" ContentType="application/vnd.openxmlformats-officedocument.spreadsheetml.revisionLog+xml"/>
  <Override PartName="/xl/revisions/revisionLog201.xml" ContentType="application/vnd.openxmlformats-officedocument.spreadsheetml.revisionLog+xml"/>
  <Override PartName="/xl/revisions/revisionLog414.xml" ContentType="application/vnd.openxmlformats-officedocument.spreadsheetml.revisionLog+xml"/>
  <Override PartName="/xl/revisions/revisionLog295.xml" ContentType="application/vnd.openxmlformats-officedocument.spreadsheetml.revisionLog+xml"/>
  <Override PartName="/xl/revisions/revisionLog351.xml" ContentType="application/vnd.openxmlformats-officedocument.spreadsheetml.revisionLog+xml"/>
  <Override PartName="/xl/revisions/revisionLog247.xml" ContentType="application/vnd.openxmlformats-officedocument.spreadsheetml.revisionLog+xml"/>
  <Override PartName="/xl/revisions/revisionLog330.xml" ContentType="application/vnd.openxmlformats-officedocument.spreadsheetml.revisionLog+xml"/>
  <Override PartName="/xl/revisions/revisionLog316.xml" ContentType="application/vnd.openxmlformats-officedocument.spreadsheetml.revisionLog+xml"/>
  <Override PartName="/xl/revisions/revisionLog226.xml" ContentType="application/vnd.openxmlformats-officedocument.spreadsheetml.revisionLog+xml"/>
  <Override PartName="/xl/revisions/revisionLog274.xml" ContentType="application/vnd.openxmlformats-officedocument.spreadsheetml.revisionLog+xml"/>
  <Override PartName="/xl/revisions/revisionLog191.xml" ContentType="application/vnd.openxmlformats-officedocument.spreadsheetml.revisionLog+xml"/>
  <Override PartName="/xl/revisions/revisionLog362.xml" ContentType="application/vnd.openxmlformats-officedocument.spreadsheetml.revisionLog+xml"/>
  <Override PartName="/xl/revisions/revisionLog404.xml" ContentType="application/vnd.openxmlformats-officedocument.spreadsheetml.revisionLog+xml"/>
  <Override PartName="/xl/revisions/revisionLog383.xml" ContentType="application/vnd.openxmlformats-officedocument.spreadsheetml.revisionLog+xml"/>
  <Override PartName="/xl/revisions/revisionLog212.xml" ContentType="application/vnd.openxmlformats-officedocument.spreadsheetml.revisionLog+xml"/>
  <Override PartName="/xl/revisions/revisionLog306.xml" ContentType="application/vnd.openxmlformats-officedocument.spreadsheetml.revisionLog+xml"/>
  <Override PartName="/xl/revisions/revisionLog264.xml" ContentType="application/vnd.openxmlformats-officedocument.spreadsheetml.revisionLog+xml"/>
  <Override PartName="/xl/revisions/revisionLog216.xml" ContentType="application/vnd.openxmlformats-officedocument.spreadsheetml.revisionLog+xml"/>
  <Override PartName="/xl/revisions/revisionLog341.xml" ContentType="application/vnd.openxmlformats-officedocument.spreadsheetml.revisionLog+xml"/>
  <Override PartName="/xl/revisions/revisionLog285.xml" ContentType="application/vnd.openxmlformats-officedocument.spreadsheetml.revisionLog+xml"/>
  <Override PartName="/xl/revisions/revisionLog237.xml" ContentType="application/vnd.openxmlformats-officedocument.spreadsheetml.revisionLog+xml"/>
  <Override PartName="/xl/revisions/revisionLog429.xml" ContentType="application/vnd.openxmlformats-officedocument.spreadsheetml.revisionLog+xml"/>
  <Override PartName="/xl/revisions/revisionLog394.xml" ContentType="application/vnd.openxmlformats-officedocument.spreadsheetml.revisionLog+xml"/>
  <Override PartName="/xl/revisions/revisionLog202.xml" ContentType="application/vnd.openxmlformats-officedocument.spreadsheetml.revisionLog+xml"/>
  <Override PartName="/xl/revisions/revisionLog373.xml" ContentType="application/vnd.openxmlformats-officedocument.spreadsheetml.revisionLog+xml"/>
  <Override PartName="/xl/revisions/revisionLog415.xml" ContentType="application/vnd.openxmlformats-officedocument.spreadsheetml.revisionLog+xml"/>
  <Override PartName="/xl/revisions/revisionLog352.xml" ContentType="application/vnd.openxmlformats-officedocument.spreadsheetml.revisionLog+xml"/>
  <Override PartName="/xl/revisions/revisionLog275.xml" ContentType="application/vnd.openxmlformats-officedocument.spreadsheetml.revisionLog+xml"/>
  <Override PartName="/xl/revisions/revisionLog331.xml" ContentType="application/vnd.openxmlformats-officedocument.spreadsheetml.revisionLog+xml"/>
  <Override PartName="/xl/revisions/revisionLog227.xml" ContentType="application/vnd.openxmlformats-officedocument.spreadsheetml.revisionLog+xml"/>
  <Override PartName="/xl/revisions/revisionLog296.xml" ContentType="application/vnd.openxmlformats-officedocument.spreadsheetml.revisionLog+xml"/>
  <Override PartName="/xl/revisions/revisionLog248.xml" ContentType="application/vnd.openxmlformats-officedocument.spreadsheetml.revisionLog+xml"/>
  <Override PartName="/xl/revisions/revisionLog317.xml" ContentType="application/vnd.openxmlformats-officedocument.spreadsheetml.revisionLog+xml"/>
  <Override PartName="/xl/revisions/revisionLog363.xml" ContentType="application/vnd.openxmlformats-officedocument.spreadsheetml.revisionLog+xml"/>
  <Override PartName="/xl/revisions/revisionLog213.xml" ContentType="application/vnd.openxmlformats-officedocument.spreadsheetml.revisionLog+xml"/>
  <Override PartName="/xl/revisions/revisionLog342.xml" ContentType="application/vnd.openxmlformats-officedocument.spreadsheetml.revisionLog+xml"/>
  <Override PartName="/xl/revisions/revisionLog384.xml" ContentType="application/vnd.openxmlformats-officedocument.spreadsheetml.revisionLog+xml"/>
  <Override PartName="/xl/revisions/revisionLog405.xml" ContentType="application/vnd.openxmlformats-officedocument.spreadsheetml.revisionLog+xml"/>
  <Override PartName="/xl/revisions/revisionLog192.xml" ContentType="application/vnd.openxmlformats-officedocument.spreadsheetml.revisionLog+xml"/>
  <Override PartName="/xl/revisions/revisionLog238.xml" ContentType="application/vnd.openxmlformats-officedocument.spreadsheetml.revisionLog+xml"/>
  <Override PartName="/xl/revisions/revisionLog265.xml" ContentType="application/vnd.openxmlformats-officedocument.spreadsheetml.revisionLog+xml"/>
  <Override PartName="/xl/revisions/revisionLog217.xml" ContentType="application/vnd.openxmlformats-officedocument.spreadsheetml.revisionLog+xml"/>
  <Override PartName="/xl/revisions/revisionLog286.xml" ContentType="application/vnd.openxmlformats-officedocument.spreadsheetml.revisionLog+xml"/>
  <Override PartName="/xl/revisions/revisionLog307.xml" ContentType="application/vnd.openxmlformats-officedocument.spreadsheetml.revisionLog+xml"/>
  <Override PartName="/xl/revisions/revisionLog430.xml" ContentType="application/vnd.openxmlformats-officedocument.spreadsheetml.revisionLog+xml"/>
  <Override PartName="/xl/revisions/revisionLog182.xml" ContentType="application/vnd.openxmlformats-officedocument.spreadsheetml.revisionLog+xml"/>
  <Override PartName="/xl/revisions/revisionLog353.xml" ContentType="application/vnd.openxmlformats-officedocument.spreadsheetml.revisionLog+xml"/>
  <Override PartName="/xl/revisions/revisionLog395.xml" ContentType="application/vnd.openxmlformats-officedocument.spreadsheetml.revisionLog+xml"/>
  <Override PartName="/xl/revisions/revisionLog416.xml" ContentType="application/vnd.openxmlformats-officedocument.spreadsheetml.revisionLog+xml"/>
  <Override PartName="/xl/revisions/revisionLog203.xml" ContentType="application/vnd.openxmlformats-officedocument.spreadsheetml.revisionLog+xml"/>
  <Override PartName="/xl/revisions/revisionLog332.xml" ContentType="application/vnd.openxmlformats-officedocument.spreadsheetml.revisionLog+xml"/>
  <Override PartName="/xl/revisions/revisionLog374.xml" ContentType="application/vnd.openxmlformats-officedocument.spreadsheetml.revisionLog+xml"/>
  <Override PartName="/xl/revisions/revisionLog249.xml" ContentType="application/vnd.openxmlformats-officedocument.spreadsheetml.revisionLog+xml"/>
  <Override PartName="/xl/revisions/revisionLog228.xml" ContentType="application/vnd.openxmlformats-officedocument.spreadsheetml.revisionLog+xml"/>
  <Override PartName="/xl/revisions/revisionLog297.xml" ContentType="application/vnd.openxmlformats-officedocument.spreadsheetml.revisionLog+xml"/>
  <Override PartName="/xl/revisions/revisionLog318.xml" ContentType="application/vnd.openxmlformats-officedocument.spreadsheetml.revisionLog+xml"/>
  <Override PartName="/xl/revisions/revisionLog276.xml" ContentType="application/vnd.openxmlformats-officedocument.spreadsheetml.revisionLog+xml"/>
  <Override PartName="/xl/revisions/revisionLog343.xml" ContentType="application/vnd.openxmlformats-officedocument.spreadsheetml.revisionLog+xml"/>
  <Override PartName="/xl/revisions/revisionLog193.xml" ContentType="application/vnd.openxmlformats-officedocument.spreadsheetml.revisionLog+xml"/>
  <Override PartName="/xl/revisions/revisionLog322.xml" ContentType="application/vnd.openxmlformats-officedocument.spreadsheetml.revisionLog+xml"/>
  <Override PartName="/xl/revisions/revisionLog364.xml" ContentType="application/vnd.openxmlformats-officedocument.spreadsheetml.revisionLog+xml"/>
  <Override PartName="/xl/revisions/revisionLog406.xml" ContentType="application/vnd.openxmlformats-officedocument.spreadsheetml.revisionLog+xml"/>
  <Override PartName="/xl/revisions/revisionLog385.xml" ContentType="application/vnd.openxmlformats-officedocument.spreadsheetml.revisionLog+xml"/>
  <Override PartName="/xl/revisions/revisionLog214.xml" ContentType="application/vnd.openxmlformats-officedocument.spreadsheetml.revisionLog+xml"/>
  <Override PartName="/xl/revisions/revisionLog218.xml" ContentType="application/vnd.openxmlformats-officedocument.spreadsheetml.revisionLog+xml"/>
  <Override PartName="/xl/revisions/revisionLog239.xml" ContentType="application/vnd.openxmlformats-officedocument.spreadsheetml.revisionLog+xml"/>
  <Override PartName="/xl/revisions/revisionLog308.xml" ContentType="application/vnd.openxmlformats-officedocument.spreadsheetml.revisionLog+xml"/>
  <Override PartName="/xl/revisions/revisionLog266.xml" ContentType="application/vnd.openxmlformats-officedocument.spreadsheetml.revisionLog+xml"/>
  <Override PartName="/xl/revisions/revisionLog287.xml" ContentType="application/vnd.openxmlformats-officedocument.spreadsheetml.revisionLog+xml"/>
  <Override PartName="/xl/revisions/revisionLog375.xml" ContentType="application/vnd.openxmlformats-officedocument.spreadsheetml.revisionLog+xml"/>
  <Override PartName="/xl/revisions/revisionLog354.xml" ContentType="application/vnd.openxmlformats-officedocument.spreadsheetml.revisionLog+xml"/>
  <Override PartName="/xl/revisions/revisionLog183.xml" ContentType="application/vnd.openxmlformats-officedocument.spreadsheetml.revisionLog+xml"/>
  <Override PartName="/xl/revisions/revisionLog333.xml" ContentType="application/vnd.openxmlformats-officedocument.spreadsheetml.revisionLog+xml"/>
  <Override PartName="/xl/revisions/revisionLog417.xml" ContentType="application/vnd.openxmlformats-officedocument.spreadsheetml.revisionLog+xml"/>
  <Override PartName="/xl/revisions/revisionLog431.xml" ContentType="application/vnd.openxmlformats-officedocument.spreadsheetml.revisionLog+xml"/>
  <Override PartName="/xl/revisions/revisionLog204.xml" ContentType="application/vnd.openxmlformats-officedocument.spreadsheetml.revisionLog+xml"/>
  <Override PartName="/xl/revisions/revisionLog396.xml" ContentType="application/vnd.openxmlformats-officedocument.spreadsheetml.revisionLog+xml"/>
  <Override PartName="/xl/revisions/revisionLog319.xml" ContentType="application/vnd.openxmlformats-officedocument.spreadsheetml.revisionLog+xml"/>
  <Override PartName="/xl/revisions/revisionLog229.xml" ContentType="application/vnd.openxmlformats-officedocument.spreadsheetml.revisionLog+xml"/>
  <Override PartName="/xl/revisions/revisionLog277.xml" ContentType="application/vnd.openxmlformats-officedocument.spreadsheetml.revisionLog+xml"/>
  <Override PartName="/xl/revisions/revisionLog298.xml" ContentType="application/vnd.openxmlformats-officedocument.spreadsheetml.revisionLog+xml"/>
  <Override PartName="/xl/revisions/revisionLog250.xml" ContentType="application/vnd.openxmlformats-officedocument.spreadsheetml.revisionLog+xml"/>
  <Override PartName="/xl/revisions/revisionLog323.xml" ContentType="application/vnd.openxmlformats-officedocument.spreadsheetml.revisionLog+xml"/>
  <Override PartName="/xl/revisions/revisionLog365.xml" ContentType="application/vnd.openxmlformats-officedocument.spreadsheetml.revisionLog+xml"/>
  <Override PartName="/xl/revisions/revisionLog344.xml" ContentType="application/vnd.openxmlformats-officedocument.spreadsheetml.revisionLog+xml"/>
  <Override PartName="/xl/revisions/revisionLog215.xml" ContentType="application/vnd.openxmlformats-officedocument.spreadsheetml.revisionLog+xml"/>
  <Override PartName="/xl/revisions/revisionLog386.xml" ContentType="application/vnd.openxmlformats-officedocument.spreadsheetml.revisionLog+xml"/>
  <Override PartName="/xl/revisions/revisionLog194.xml" ContentType="application/vnd.openxmlformats-officedocument.spreadsheetml.revisionLog+xml"/>
  <Override PartName="/xl/revisions/revisionLog407.xml" ContentType="application/vnd.openxmlformats-officedocument.spreadsheetml.revisionLog+xml"/>
  <Override PartName="/xl/revisions/revisionLog288.xml" ContentType="application/vnd.openxmlformats-officedocument.spreadsheetml.revisionLog+xml"/>
  <Override PartName="/xl/revisions/revisionLog240.xml" ContentType="application/vnd.openxmlformats-officedocument.spreadsheetml.revisionLog+xml"/>
  <Override PartName="/xl/revisions/revisionLog267.xml" ContentType="application/vnd.openxmlformats-officedocument.spreadsheetml.revisionLog+xml"/>
  <Override PartName="/xl/revisions/revisionLog309.xml" ContentType="application/vnd.openxmlformats-officedocument.spreadsheetml.revisionLog+xml"/>
  <Override PartName="/xl/revisions/revisionLog219.xml" ContentType="application/vnd.openxmlformats-officedocument.spreadsheetml.revisionLog+xml"/>
  <Override PartName="/xl/revisions/revisionLog1.xml" ContentType="application/vnd.openxmlformats-officedocument.spreadsheetml.revisionLog+xml"/>
  <Override PartName="/xl/revisions/revisionLog355.xml" ContentType="application/vnd.openxmlformats-officedocument.spreadsheetml.revisionLog+xml"/>
  <Override PartName="/xl/revisions/revisionLog334.xml" ContentType="application/vnd.openxmlformats-officedocument.spreadsheetml.revisionLog+xml"/>
  <Override PartName="/xl/revisions/revisionLog184.xml" ContentType="application/vnd.openxmlformats-officedocument.spreadsheetml.revisionLog+xml"/>
  <Override PartName="/xl/revisions/revisionLog397.xml" ContentType="application/vnd.openxmlformats-officedocument.spreadsheetml.revisionLog+xml"/>
  <Override PartName="/xl/revisions/revisionLog205.xml" ContentType="application/vnd.openxmlformats-officedocument.spreadsheetml.revisionLog+xml"/>
  <Override PartName="/xl/revisions/revisionLog376.xml" ContentType="application/vnd.openxmlformats-officedocument.spreadsheetml.revisionLog+xml"/>
  <Override PartName="/xl/revisions/revisionLog418.xml" ContentType="application/vnd.openxmlformats-officedocument.spreadsheetml.revisionLog+xml"/>
  <Override PartName="/xl/revisions/revisionLog422.xml" ContentType="application/vnd.openxmlformats-officedocument.spreadsheetml.revisionLog+xml"/>
  <Override PartName="/xl/revisions/revisionLog257.xml" ContentType="application/vnd.openxmlformats-officedocument.spreadsheetml.revisionLog+xml"/>
  <Override PartName="/xl/revisions/revisionLog299.xml" ContentType="application/vnd.openxmlformats-officedocument.spreadsheetml.revisionLog+xml"/>
  <Override PartName="/xl/revisions/revisionLog230.xml" ContentType="application/vnd.openxmlformats-officedocument.spreadsheetml.revisionLog+xml"/>
  <Override PartName="/xl/revisions/revisionLog278.xml" ContentType="application/vnd.openxmlformats-officedocument.spreadsheetml.revisionLog+xml"/>
  <Override PartName="/xl/revisions/revisionLog320.xml" ContentType="application/vnd.openxmlformats-officedocument.spreadsheetml.revisionLog+xml"/>
  <Override PartName="/xl/revisions/revisionLog324.xml" ContentType="application/vnd.openxmlformats-officedocument.spreadsheetml.revisionLog+xml"/>
  <Override PartName="/xl/revisions/revisionLog387.xml" ContentType="application/vnd.openxmlformats-officedocument.spreadsheetml.revisionLog+xml"/>
  <Override PartName="/xl/revisions/revisionLog195.xml" ContentType="application/vnd.openxmlformats-officedocument.spreadsheetml.revisionLog+xml"/>
  <Override PartName="/xl/revisions/revisionLog366.xml" ContentType="application/vnd.openxmlformats-officedocument.spreadsheetml.revisionLog+xml"/>
  <Override PartName="/xl/revisions/revisionLog408.xml" ContentType="application/vnd.openxmlformats-officedocument.spreadsheetml.revisionLog+xml"/>
  <Override PartName="/xl/revisions/revisionLog345.xml" ContentType="application/vnd.openxmlformats-officedocument.spreadsheetml.revisionLog+xml"/>
  <Override PartName="/xl/revisions/revisionLog268.xml" ContentType="application/vnd.openxmlformats-officedocument.spreadsheetml.revisionLog+xml"/>
  <Override PartName="/xl/revisions/revisionLog220.xml" ContentType="application/vnd.openxmlformats-officedocument.spreadsheetml.revisionLog+xml"/>
  <Override PartName="/xl/revisions/revisionLog206.xml" ContentType="application/vnd.openxmlformats-officedocument.spreadsheetml.revisionLog+xml"/>
  <Override PartName="/xl/revisions/revisionLog289.xml" ContentType="application/vnd.openxmlformats-officedocument.spreadsheetml.revisionLog+xml"/>
  <Override PartName="/xl/revisions/revisionLog241.xml" ContentType="application/vnd.openxmlformats-officedocument.spreadsheetml.revisionLog+xml"/>
  <Override PartName="/xl/revisions/revisionLog2.xml" ContentType="application/vnd.openxmlformats-officedocument.spreadsheetml.revisionLog+xml"/>
  <Override PartName="/xl/revisions/revisionLog310.xml" ContentType="application/vnd.openxmlformats-officedocument.spreadsheetml.revisionLog+xml"/>
  <Override PartName="/xl/revisions/revisionLog305.xml" ContentType="application/vnd.openxmlformats-officedocument.spreadsheetml.revisionLog+xml"/>
  <Override PartName="/xl/revisions/revisionLog284.xml" ContentType="application/vnd.openxmlformats-officedocument.spreadsheetml.revisionLog+xml"/>
  <Override PartName="/xl/revisions/revisionLog361.xml" ContentType="application/vnd.openxmlformats-officedocument.spreadsheetml.revisionLog+xml"/>
  <Override PartName="/xl/revisions/revisionLog340.xml" ContentType="application/vnd.openxmlformats-officedocument.spreadsheetml.revisionLog+xml"/>
  <Override PartName="/xl/revisions/revisionLog236.xml" ContentType="application/vnd.openxmlformats-officedocument.spreadsheetml.revisionLog+xml"/>
  <Override PartName="/xl/revisions/revisionLog263.xml" ContentType="application/vnd.openxmlformats-officedocument.spreadsheetml.revisionLog+xml"/>
  <Override PartName="/xl/revisions/revisionLog398.xml" ContentType="application/vnd.openxmlformats-officedocument.spreadsheetml.revisionLog+xml"/>
  <Override PartName="/xl/revisions/revisionLog185.xml" ContentType="application/vnd.openxmlformats-officedocument.spreadsheetml.revisionLog+xml"/>
  <Override PartName="/xl/revisions/revisionLog335.xml" ContentType="application/vnd.openxmlformats-officedocument.spreadsheetml.revisionLog+xml"/>
  <Override PartName="/xl/revisions/revisionLog377.xml" ContentType="application/vnd.openxmlformats-officedocument.spreadsheetml.revisionLog+xml"/>
  <Override PartName="/xl/revisions/revisionLog419.xml" ContentType="application/vnd.openxmlformats-officedocument.spreadsheetml.revisionLog+xml"/>
  <Override PartName="/xl/revisions/revisionLog356.xml" ContentType="application/vnd.openxmlformats-officedocument.spreadsheetml.revisionLog+xml"/>
  <Override PartName="/xl/revisions/revisionLog372.xml" ContentType="application/vnd.openxmlformats-officedocument.spreadsheetml.revisionLog+xml"/>
  <Override PartName="/xl/revisions/revisionLog231.xml" ContentType="application/vnd.openxmlformats-officedocument.spreadsheetml.revisionLog+xml"/>
  <Override PartName="/xl/revisions/revisionLog423.xml" ContentType="application/vnd.openxmlformats-officedocument.spreadsheetml.revisionLog+xml"/>
  <Override PartName="/xl/revisions/revisionLog196.xml" ContentType="application/vnd.openxmlformats-officedocument.spreadsheetml.revisionLog+xml"/>
  <Override PartName="/xl/revisions/revisionLog258.xml" ContentType="application/vnd.openxmlformats-officedocument.spreadsheetml.revisionLog+xml"/>
  <Override PartName="/xl/revisions/revisionLog300.xml" ContentType="application/vnd.openxmlformats-officedocument.spreadsheetml.revisionLog+xml"/>
  <Override PartName="/xl/revisions/revisionLog279.xml" ContentType="application/vnd.openxmlformats-officedocument.spreadsheetml.revisionLog+xml"/>
  <Override PartName="/xl/revisions/revisionLog321.xml" ContentType="application/vnd.openxmlformats-officedocument.spreadsheetml.revisionLog+xml"/>
  <Override PartName="/xl/revisions/revisionLog367.xml" ContentType="application/vnd.openxmlformats-officedocument.spreadsheetml.revisionLog+xml"/>
  <Override PartName="/xl/revisions/revisionLog325.xml" ContentType="application/vnd.openxmlformats-officedocument.spreadsheetml.revisionLog+xml"/>
  <Override PartName="/xl/revisions/revisionLog346.xml" ContentType="application/vnd.openxmlformats-officedocument.spreadsheetml.revisionLog+xml"/>
  <Override PartName="/xl/revisions/revisionLog388.xml" ContentType="application/vnd.openxmlformats-officedocument.spreadsheetml.revisionLog+xml"/>
  <Override PartName="/xl/revisions/revisionLog409.xml" ContentType="application/vnd.openxmlformats-officedocument.spreadsheetml.revisionLog+xml"/>
  <Override PartName="/xl/revisions/revisionLog242.xml" ContentType="application/vnd.openxmlformats-officedocument.spreadsheetml.revisionLog+xml"/>
  <Override PartName="/xl/revisions/revisionLog186.xml" ContentType="application/vnd.openxmlformats-officedocument.spreadsheetml.revisionLog+xml"/>
  <Override PartName="/xl/revisions/revisionLog221.xml" ContentType="application/vnd.openxmlformats-officedocument.spreadsheetml.revisionLog+xml"/>
  <Override PartName="/xl/revisions/revisionLog207.xml" ContentType="application/vnd.openxmlformats-officedocument.spreadsheetml.revisionLog+xml"/>
  <Override PartName="/xl/revisions/revisionLog3.xml" ContentType="application/vnd.openxmlformats-officedocument.spreadsheetml.revisionLog+xml"/>
  <Override PartName="/xl/revisions/revisionLog311.xml" ContentType="application/vnd.openxmlformats-officedocument.spreadsheetml.revisionLog+xml"/>
  <Override PartName="/xl/revisions/revisionLog290.xml" ContentType="application/vnd.openxmlformats-officedocument.spreadsheetml.revisionLog+xml"/>
  <Override PartName="/xl/revisions/revisionLog269.xml" ContentType="application/vnd.openxmlformats-officedocument.spreadsheetml.revisionLog+xml"/>
  <Override PartName="/xl/revisions/revisionLog336.xml" ContentType="application/vnd.openxmlformats-officedocument.spreadsheetml.revisionLog+xml"/>
  <Override PartName="/xl/revisions/revisionLog378.xml" ContentType="application/vnd.openxmlformats-officedocument.spreadsheetml.revisionLog+xml"/>
  <Override PartName="/xl/revisions/revisionLog357.xml" ContentType="application/vnd.openxmlformats-officedocument.spreadsheetml.revisionLog+xml"/>
  <Override PartName="/xl/revisions/revisionLog399.xml" ContentType="application/vnd.openxmlformats-officedocument.spreadsheetml.revisionLog+xml"/>
  <Override PartName="/xl/revisions/revisionLog197.xml" ContentType="application/vnd.openxmlformats-officedocument.spreadsheetml.revisionLog+xml"/>
  <Override PartName="/xl/revisions/revisionLog424.xml" ContentType="application/vnd.openxmlformats-officedocument.spreadsheetml.revisionLog+xml"/>
  <Override PartName="/xl/revisions/revisionLog232.xml" ContentType="application/vnd.openxmlformats-officedocument.spreadsheetml.revisionLog+xml"/>
  <Override PartName="/xl/revisions/revisionLog420.xml" ContentType="application/vnd.openxmlformats-officedocument.spreadsheetml.revisionLog+xml"/>
  <Override PartName="/xl/revisions/revisionLog259.xml" ContentType="application/vnd.openxmlformats-officedocument.spreadsheetml.revisionLog+xml"/>
  <Override PartName="/xl/revisions/revisionLog301.xml" ContentType="application/vnd.openxmlformats-officedocument.spreadsheetml.revisionLog+xml"/>
  <Override PartName="/xl/revisions/revisionLog280.xml" ContentType="application/vnd.openxmlformats-officedocument.spreadsheetml.revisionLog+xml"/>
  <Override PartName="/xl/revisions/revisionLog347.xml" ContentType="application/vnd.openxmlformats-officedocument.spreadsheetml.revisionLog+xml"/>
  <Override PartName="/xl/revisions/revisionLog368.xml" ContentType="application/vnd.openxmlformats-officedocument.spreadsheetml.revisionLog+xml"/>
  <Override PartName="/xl/revisions/revisionLog326.xml" ContentType="application/vnd.openxmlformats-officedocument.spreadsheetml.revisionLog+xml"/>
  <Override PartName="/xl/revisions/revisionLog312.xml" ContentType="application/vnd.openxmlformats-officedocument.spreadsheetml.revisionLog+xml"/>
  <Override PartName="/xl/revisions/revisionLog410.xml" ContentType="application/vnd.openxmlformats-officedocument.spreadsheetml.revisionLog+xml"/>
  <Override PartName="/xl/revisions/revisionLog389.xml" ContentType="application/vnd.openxmlformats-officedocument.spreadsheetml.revisionLog+xml"/>
  <Override PartName="/xl/revisions/revisionLog222.xml" ContentType="application/vnd.openxmlformats-officedocument.spreadsheetml.revisionLog+xml"/>
  <Override PartName="/xl/revisions/revisionLog187.xml" ContentType="application/vnd.openxmlformats-officedocument.spreadsheetml.revisionLog+xml"/>
  <Override PartName="/xl/revisions/revisionLog291.xml" ContentType="application/vnd.openxmlformats-officedocument.spreadsheetml.revisionLog+xml"/>
  <Override PartName="/xl/revisions/revisionLog208.xml" ContentType="application/vnd.openxmlformats-officedocument.spreadsheetml.revisionLog+xml"/>
  <Override PartName="/xl/revisions/revisionLog270.xml" ContentType="application/vnd.openxmlformats-officedocument.spreadsheetml.revisionLog+xml"/>
  <Override PartName="/xl/revisions/revisionLog243.xml" ContentType="application/vnd.openxmlformats-officedocument.spreadsheetml.revisionLog+xml"/>
  <Override PartName="/xl/revisions/revisionLog358.xml" ContentType="application/vnd.openxmlformats-officedocument.spreadsheetml.revisionLog+xml"/>
  <Override PartName="/xl/revisions/revisionLog302.xml" ContentType="application/vnd.openxmlformats-officedocument.spreadsheetml.revisionLog+xml"/>
  <Override PartName="/xl/revisions/revisionLog337.xml" ContentType="application/vnd.openxmlformats-officedocument.spreadsheetml.revisionLog+xml"/>
  <Override PartName="/xl/revisions/revisionLog421.xml" ContentType="application/vnd.openxmlformats-officedocument.spreadsheetml.revisionLog+xml"/>
  <Override PartName="/xl/revisions/revisionLog379.xml" ContentType="application/vnd.openxmlformats-officedocument.spreadsheetml.revisionLog+xml"/>
  <Override PartName="/xl/revisions/revisionLog400.xml" ContentType="application/vnd.openxmlformats-officedocument.spreadsheetml.revisionLog+xml"/>
  <Override PartName="/xl/revisions/revisionLog281.xml" ContentType="application/vnd.openxmlformats-officedocument.spreadsheetml.revisionLog+xml"/>
  <Override PartName="/xl/revisions/revisionLog425.xml" ContentType="application/vnd.openxmlformats-officedocument.spreadsheetml.revisionLog+xml"/>
  <Override PartName="/xl/revisions/revisionLog260.xml" ContentType="application/vnd.openxmlformats-officedocument.spreadsheetml.revisionLog+xml"/>
  <Override PartName="/xl/revisions/revisionLog198.xml" ContentType="application/vnd.openxmlformats-officedocument.spreadsheetml.revisionLog+xml"/>
  <Override PartName="/xl/revisions/revisionLog233.xml" ContentType="application/vnd.openxmlformats-officedocument.spreadsheetml.revisionLog+xml"/>
  <Override PartName="/xl/revisions/revisionLog327.xml" ContentType="application/vnd.openxmlformats-officedocument.spreadsheetml.revisionLog+xml"/>
  <Override PartName="/xl/revisions/revisionLog313.xml" ContentType="application/vnd.openxmlformats-officedocument.spreadsheetml.revisionLog+xml"/>
  <Override PartName="/xl/revisions/revisionLog292.xml" ContentType="application/vnd.openxmlformats-officedocument.spreadsheetml.revisionLog+xml"/>
  <Override PartName="/xl/revisions/revisionLog348.xml" ContentType="application/vnd.openxmlformats-officedocument.spreadsheetml.revisionLog+xml"/>
  <Override PartName="/xl/revisions/revisionLog411.xml" ContentType="application/vnd.openxmlformats-officedocument.spreadsheetml.revisionLog+xml"/>
  <Override PartName="/xl/revisions/revisionLog369.xml" ContentType="application/vnd.openxmlformats-officedocument.spreadsheetml.revisionLog+xml"/>
  <Override PartName="/xl/revisions/revisionLog390.xml" ContentType="application/vnd.openxmlformats-officedocument.spreadsheetml.revisionLog+xml"/>
  <Override PartName="/xl/revisions/revisionLog271.xml" ContentType="application/vnd.openxmlformats-officedocument.spreadsheetml.revisionLog+xml"/>
  <Override PartName="/xl/revisions/revisionLog244.xml" ContentType="application/vnd.openxmlformats-officedocument.spreadsheetml.revisionLog+xml"/>
  <Override PartName="/xl/revisions/revisionLog188.xml" ContentType="application/vnd.openxmlformats-officedocument.spreadsheetml.revisionLog+xml"/>
  <Override PartName="/xl/revisions/revisionLog209.xml" ContentType="application/vnd.openxmlformats-officedocument.spreadsheetml.revisionLog+xml"/>
  <Override PartName="/xl/revisions/revisionLog223.xml" ContentType="application/vnd.openxmlformats-officedocument.spreadsheetml.revisionLog+xml"/>
  <Override PartName="/xl/revisions/revisionLog303.xml" ContentType="application/vnd.openxmlformats-officedocument.spreadsheetml.revisionLog+xml"/>
  <Override PartName="/xl/revisions/revisionLog282.xml" ContentType="application/vnd.openxmlformats-officedocument.spreadsheetml.revisionLog+xml"/>
  <Override PartName="/xl/revisions/revisionLog401.xml" ContentType="application/vnd.openxmlformats-officedocument.spreadsheetml.revisionLog+xml"/>
  <Override PartName="/xl/revisions/revisionLog338.xml" ContentType="application/vnd.openxmlformats-officedocument.spreadsheetml.revisionLog+xml"/>
  <Override PartName="/xl/revisions/revisionLog359.xml" ContentType="application/vnd.openxmlformats-officedocument.spreadsheetml.revisionLog+xml"/>
  <Override PartName="/xl/revisions/revisionLog380.xml" ContentType="application/vnd.openxmlformats-officedocument.spreadsheetml.revisionLog+xml"/>
  <Override PartName="/xl/revisions/revisionLog426.xml" ContentType="application/vnd.openxmlformats-officedocument.spreadsheetml.revisionLog+xml"/>
  <Override PartName="/xl/revisions/revisionLog412.xml" ContentType="application/vnd.openxmlformats-officedocument.spreadsheetml.revisionLog+xml"/>
  <Override PartName="/xl/revisions/revisionLog261.xml" ContentType="application/vnd.openxmlformats-officedocument.spreadsheetml.revisionLog+xml"/>
  <Override PartName="/xl/revisions/revisionLog199.xml" ContentType="application/vnd.openxmlformats-officedocument.spreadsheetml.revisionLog+xml"/>
  <Override PartName="/xl/revisions/revisionLog234.xml" ContentType="application/vnd.openxmlformats-officedocument.spreadsheetml.revisionLog+xml"/>
  <Override PartName="/xl/revisions/revisionLog272.xml" ContentType="application/vnd.openxmlformats-officedocument.spreadsheetml.revisionLog+xml"/>
  <Override PartName="/xl/revisions/revisionLog391.xml" ContentType="application/vnd.openxmlformats-officedocument.spreadsheetml.revisionLog+xml"/>
  <Override PartName="/xl/revisions/revisionLog293.xml" ContentType="application/vnd.openxmlformats-officedocument.spreadsheetml.revisionLog+xml"/>
  <Override PartName="/xl/revisions/revisionLog314.xml" ContentType="application/vnd.openxmlformats-officedocument.spreadsheetml.revisionLog+xml"/>
  <Override PartName="/xl/revisions/revisionLog328.xml" ContentType="application/vnd.openxmlformats-officedocument.spreadsheetml.revisionLog+xml"/>
  <Override PartName="/xl/revisions/revisionLog349.xml" ContentType="application/vnd.openxmlformats-officedocument.spreadsheetml.revisionLog+xml"/>
  <Override PartName="/xl/revisions/revisionLog370.xml" ContentType="application/vnd.openxmlformats-officedocument.spreadsheetml.revisionLog+xml"/>
  <Override PartName="/xl/revisions/revisionLog402.xml" ContentType="application/vnd.openxmlformats-officedocument.spreadsheetml.revisionLog+xml"/>
  <Override PartName="/xl/revisions/revisionLog245.xml" ContentType="application/vnd.openxmlformats-officedocument.spreadsheetml.revisionLog+xml"/>
  <Override PartName="/xl/revisions/revisionLog224.xml" ContentType="application/vnd.openxmlformats-officedocument.spreadsheetml.revisionLog+xml"/>
  <Override PartName="/xl/revisions/revisionLog210.xml" ContentType="application/vnd.openxmlformats-officedocument.spreadsheetml.revisionLog+xml"/>
  <Override PartName="/xl/revisions/revisionLog189.xml" ContentType="application/vnd.openxmlformats-officedocument.spreadsheetml.revisionLog+xml"/>
  <Override PartName="/xl/revisions/revisionLog262.xml" ContentType="application/vnd.openxmlformats-officedocument.spreadsheetml.revisionLog+xml"/>
  <Override PartName="/xl/revisions/revisionLog381.xml" ContentType="application/vnd.openxmlformats-officedocument.spreadsheetml.revisionLog+xml"/>
  <Override PartName="/xl/revisions/revisionLog360.xml" ContentType="application/vnd.openxmlformats-officedocument.spreadsheetml.revisionLog+xml"/>
  <Override PartName="/xl/revisions/revisionLog283.xml" ContentType="application/vnd.openxmlformats-officedocument.spreadsheetml.revisionLog+xml"/>
  <Override PartName="/xl/revisions/revisionLog304.xml" ContentType="application/vnd.openxmlformats-officedocument.spreadsheetml.revisionLog+xml"/>
  <Override PartName="/xl/revisions/revisionLog339.xml" ContentType="application/vnd.openxmlformats-officedocument.spreadsheetml.revisionLog+xml"/>
  <Override PartName="/xl/revisions/revisionLog427.xml" ContentType="application/vnd.openxmlformats-officedocument.spreadsheetml.revisionLog+xml"/>
  <Override PartName="/xl/revisions/revisionLog392.xml" ContentType="application/vnd.openxmlformats-officedocument.spreadsheetml.revisionLog+xml"/>
  <Override PartName="/xl/revisions/revisionLog235.xml" ContentType="application/vnd.openxmlformats-officedocument.spreadsheetml.revisionLog+xml"/>
  <Override PartName="/xl/revisions/revisionLog200.xml" ContentType="application/vnd.openxmlformats-officedocument.spreadsheetml.revisionLog+xml"/>
  <Override PartName="/xl/revisions/revisionLog413.xml" ContentType="application/vnd.openxmlformats-officedocument.spreadsheetml.revisionLog+xml"/>
  <Override PartName="/xl/revisions/revisionLog246.xml" ContentType="application/vnd.openxmlformats-officedocument.spreadsheetml.revisionLog+xml"/>
  <Override PartName="/xl/revisions/revisionLog350.xml" ContentType="application/vnd.openxmlformats-officedocument.spreadsheetml.revisionLog+xml"/>
  <Override PartName="/xl/revisions/revisionLog371.xml" ContentType="application/vnd.openxmlformats-officedocument.spreadsheetml.revisionLog+xml"/>
  <Override PartName="/xl/revisions/revisionLog273.xml" ContentType="application/vnd.openxmlformats-officedocument.spreadsheetml.revisionLog+xml"/>
  <Override PartName="/xl/revisions/revisionLog294.xml" ContentType="application/vnd.openxmlformats-officedocument.spreadsheetml.revisionLog+xml"/>
  <Override PartName="/xl/revisions/revisionLog315.xml" ContentType="application/vnd.openxmlformats-officedocument.spreadsheetml.revisionLog+xml"/>
  <Override PartName="/xl/revisions/revisionLog329.xml" ContentType="application/vnd.openxmlformats-officedocument.spreadsheetml.revisionLog+xml"/>
  <Override PartName="/xl/revisions/revisionLog382.xml" ContentType="application/vnd.openxmlformats-officedocument.spreadsheetml.revisionLog+xml"/>
  <Override PartName="/xl/revisions/revisionLog225.xml" ContentType="application/vnd.openxmlformats-officedocument.spreadsheetml.revisionLog+xml"/>
  <Override PartName="/xl/revisions/revisionLog190.xml" ContentType="application/vnd.openxmlformats-officedocument.spreadsheetml.revisionLog+xml"/>
  <Override PartName="/xl/revisions/revisionLog403.xml" ContentType="application/vnd.openxmlformats-officedocument.spreadsheetml.revisionLog+xml"/>
  <Override PartName="/xl/revisions/revisionLog2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mircea.pavel\Downloads\"/>
    </mc:Choice>
  </mc:AlternateContent>
  <xr:revisionPtr revIDLastSave="0" documentId="13_ncr:81_{884148B8-4DDF-4FDC-83EA-460AC665FD25}" xr6:coauthVersionLast="37" xr6:coauthVersionMax="37" xr10:uidLastSave="{00000000-0000-0000-0000-000000000000}"/>
  <workbookProtection workbookPassword="CA39" lockStructure="1"/>
  <bookViews>
    <workbookView xWindow="0" yWindow="0" windowWidth="28800" windowHeight="12225" tabRatio="154" xr2:uid="{00000000-000D-0000-FFFF-FFFF00000000}"/>
  </bookViews>
  <sheets>
    <sheet name="Sheet1" sheetId="1" r:id="rId1"/>
  </sheets>
  <definedNames>
    <definedName name="_xlnm._FilterDatabase" localSheetId="0" hidden="1">Sheet1!$A$1:$AK$309</definedName>
    <definedName name="_Hlk511228962">Sheet1!#REF!</definedName>
    <definedName name="_Hlk511229340">Sheet1!#REF!</definedName>
    <definedName name="_Hlk516490095" localSheetId="0">Sheet1!$I$284</definedName>
    <definedName name="_xlnm.Print_Area" localSheetId="0">Sheet1!$A$1:$AK$309</definedName>
    <definedName name="Z_0585DD1B_89D4_4278_953B_FA6D57DCCE82_.wvu.FilterData" localSheetId="0" hidden="1">Sheet1!$A$6:$AK$309</definedName>
    <definedName name="Z_0781B6C2_B440_4971_9809_BD16245A70FD_.wvu.FilterData" localSheetId="0" hidden="1">Sheet1!$A$1:$AK$309</definedName>
    <definedName name="Z_0781B6C2_B440_4971_9809_BD16245A70FD_.wvu.PrintArea" localSheetId="0" hidden="1">Sheet1!$A$1:$AK$309</definedName>
    <definedName name="Z_0A043D96_6DF8_4E40_9D1E_818A39BAFD81_.wvu.FilterData" localSheetId="0" hidden="1">Sheet1!$A$6:$AK$309</definedName>
    <definedName name="Z_0D4E932E_8E85_4001_9304_AAB4DBAD8A65_.wvu.FilterData" localSheetId="0" hidden="1">Sheet1!$A$6:$AK$300</definedName>
    <definedName name="Z_122B486E_8EE5_41FD_B958_74B116FA5D23_.wvu.FilterData" localSheetId="0" hidden="1">Sheet1!$A$1:$AK$300</definedName>
    <definedName name="Z_1278E668_633E_4AB5_BA11_904BA4B2301D_.wvu.FilterData" localSheetId="0" hidden="1">Sheet1!$A$1:$AK$300</definedName>
    <definedName name="Z_15F03B40_FCDD_463A_AE42_63F6121ACBED_.wvu.FilterData" localSheetId="0" hidden="1">Sheet1!$C$1:$C$309</definedName>
    <definedName name="Z_17F4A6A1_469E_46FB_A3A0_041FC3712E3B_.wvu.FilterData" localSheetId="0" hidden="1">Sheet1!$A$6:$AK$309</definedName>
    <definedName name="Z_22D79F88_81A2_49FE_923A_13405540BBB2_.wvu.FilterData" localSheetId="0" hidden="1">Sheet1!$A$6:$AK$300</definedName>
    <definedName name="Z_2355B1FA_E7E3_44CD_A529_24812589AA28_.wvu.FilterData" localSheetId="0" hidden="1">Sheet1!$A$6:$AK$309</definedName>
    <definedName name="Z_250231BB_5F02_4B46_B1CA_B904A9B40BA2_.wvu.FilterData" localSheetId="0" hidden="1">Sheet1!$A$3:$AK$309</definedName>
    <definedName name="Z_25084D9D_9C92_4823_A653_D1AEC60737AD_.wvu.FilterData" localSheetId="0" hidden="1">Sheet1!$A$6:$AK$300</definedName>
    <definedName name="Z_2547C3D7_22F7_4CAF_8E48_C8F3425DB942_.wvu.FilterData" localSheetId="0" hidden="1">Sheet1!$A$6:$AK$309</definedName>
    <definedName name="Z_297CB86E_F816_4839_BE0B_A075145D0E50_.wvu.FilterData" localSheetId="0" hidden="1">Sheet1!$A$1:$AK$300</definedName>
    <definedName name="Z_2A26C971_CCE6_49C7_89EC_0B2699E5DD98_.wvu.FilterData" localSheetId="0" hidden="1">Sheet1!$A$6:$AK$309</definedName>
    <definedName name="Z_2A657C48_B241_4C19_9A74_98ECFC665F2A_.wvu.FilterData" localSheetId="0" hidden="1">Sheet1!$A$7:$AK$309</definedName>
    <definedName name="Z_2C296388_EDB5_4F1F_B0F4_90EC07CCD947_.wvu.FilterData" localSheetId="0" hidden="1">Sheet1!$A$1:$AK$309</definedName>
    <definedName name="Z_2C296388_EDB5_4F1F_B0F4_90EC07CCD947_.wvu.PrintArea" localSheetId="0" hidden="1">Sheet1!$A$1:$AK$309</definedName>
    <definedName name="Z_305BEEB9_C99E_4E52_A4AB_56EA1595A366_.wvu.FilterData" localSheetId="0" hidden="1">Sheet1!$A$6:$AK$309</definedName>
    <definedName name="Z_324E461A_DC75_4814_87BA_41F170D0ED0B_.wvu.FilterData" localSheetId="0" hidden="1">Sheet1!$A$6:$AK$309</definedName>
    <definedName name="Z_340EDCDE_FAE5_4319_AEAD_F8264DCA5D27_.wvu.FilterData" localSheetId="0" hidden="1">Sheet1!$A$7:$AK$309</definedName>
    <definedName name="Z_34BB42D3_88F0_437E_91ED_3E3C369B9525_.wvu.FilterData" localSheetId="0" hidden="1">Sheet1!$A$6:$AK$309</definedName>
    <definedName name="Z_36624B2D_80F9_4F79_AC4A_B3547C36F23F_.wvu.FilterData" localSheetId="0" hidden="1">Sheet1!$A$1:$AK$309</definedName>
    <definedName name="Z_36624B2D_80F9_4F79_AC4A_B3547C36F23F_.wvu.PrintArea" localSheetId="0" hidden="1">Sheet1!$A$1:$AK$309</definedName>
    <definedName name="Z_38C68E87_361F_434A_8BE4_BA2AF4CB3868_.wvu.FilterData" localSheetId="0" hidden="1">Sheet1!$A$6:$AK$309</definedName>
    <definedName name="Z_3AFE79CE_CE75_447D_8C73_1AE63A224CBA_.wvu.FilterData" localSheetId="0" hidden="1">Sheet1!$A$6:$AK$309</definedName>
    <definedName name="Z_3AFE79CE_CE75_447D_8C73_1AE63A224CBA_.wvu.PrintArea" localSheetId="0" hidden="1">Sheet1!$A$1:$AK$309</definedName>
    <definedName name="Z_3E7AD119_0031_4735_857B_FBC0C47AB231_.wvu.FilterData" localSheetId="0" hidden="1">Sheet1!$A$6:$AK$309</definedName>
    <definedName name="Z_3F70E84F_60E2_4042_91AA_EFB3B23DDDDF_.wvu.FilterData" localSheetId="0" hidden="1">Sheet1!$A$1:$AK$300</definedName>
    <definedName name="Z_4179C3D9_D1C3_46CD_B643_627525757C5E_.wvu.FilterData" localSheetId="0" hidden="1">Sheet1!$A$1:$AK$209</definedName>
    <definedName name="Z_41AA4E5D_9625_4478_B720_2BD6AE34E699_.wvu.FilterData" localSheetId="0" hidden="1">Sheet1!$A$6:$AK$309</definedName>
    <definedName name="Z_471339A8_E0FA_4CA1_8194_04936068CF02_.wvu.FilterData" localSheetId="0" hidden="1">Sheet1!$A$1:$AK$309</definedName>
    <definedName name="Z_497C7126_2491_461C_AFC3_03C2E163F15C_.wvu.FilterData" localSheetId="0" hidden="1">Sheet1!$A$6:$AK$300</definedName>
    <definedName name="Z_4AAB8139_F2B6_43E5_8C9F_E607BD4F44E4_.wvu.FilterData" localSheetId="0" hidden="1">Sheet1!$A$1:$AK$300</definedName>
    <definedName name="Z_4C2A0B30_0070_415E_A110_A9BCC2779710_.wvu.FilterData" localSheetId="0" hidden="1">Sheet1!$C$1:$C$309</definedName>
    <definedName name="Z_4FDB167B_D56E_45D4_B120_847D0871AA6B_.wvu.FilterData" localSheetId="0" hidden="1">Sheet1!$A$6:$AK$309</definedName>
    <definedName name="Z_53ED3D47_B2C0_43A1_9A1E_F030D529F74C_.wvu.FilterData" localSheetId="0" hidden="1">Sheet1!$A$6:$AK$309</definedName>
    <definedName name="Z_53ED3D47_B2C0_43A1_9A1E_F030D529F74C_.wvu.PrintArea" localSheetId="0" hidden="1">Sheet1!$A$1:$AK$309</definedName>
    <definedName name="Z_5789AB6A_B04B_4240_920E_89274E9F5C82_.wvu.FilterData" localSheetId="0" hidden="1">Sheet1!$A$6:$AK$213</definedName>
    <definedName name="Z_59EBF1CB_AF85_469A_B1D0_E57CB0203158_.wvu.FilterData" localSheetId="0" hidden="1">Sheet1!$C$1:$C$309</definedName>
    <definedName name="Z_5AAA4DFE_88B1_4674_95ED_5FCD7A50BC22_.wvu.FilterData" localSheetId="0" hidden="1">Sheet1!$A$1:$AK$309</definedName>
    <definedName name="Z_5AAA4DFE_88B1_4674_95ED_5FCD7A50BC22_.wvu.PrintArea" localSheetId="0" hidden="1">Sheet1!$A$1:$AK$309</definedName>
    <definedName name="Z_5E661ABE_E06E_455E_A661_DDD1907219D0_.wvu.FilterData" localSheetId="0" hidden="1">Sheet1!$A$1:$AK$300</definedName>
    <definedName name="Z_6408B19F_539D_4190_A77D_CCE77E163803_.wvu.FilterData" localSheetId="0" hidden="1">Sheet1!$A$1:$AK$300</definedName>
    <definedName name="Z_65B035E3_87FA_46C5_996E_864F2C8D0EBC_.wvu.Cols" localSheetId="0" hidden="1">Sheet1!$H:$N</definedName>
    <definedName name="Z_65B035E3_87FA_46C5_996E_864F2C8D0EBC_.wvu.FilterData" localSheetId="0" hidden="1">Sheet1!$A$6:$AK$309</definedName>
    <definedName name="Z_65B035E3_87FA_46C5_996E_864F2C8D0EBC_.wvu.PrintArea" localSheetId="0" hidden="1">Sheet1!$A$1:$AK$309</definedName>
    <definedName name="Z_65C35D6D_934F_4431_BA92_90255FC17BA4_.wvu.FilterData" localSheetId="0" hidden="1">Sheet1!$A$1:$AK$309</definedName>
    <definedName name="Z_65C35D6D_934F_4431_BA92_90255FC17BA4_.wvu.PrintArea" localSheetId="0" hidden="1">Sheet1!$A$1:$AK$309</definedName>
    <definedName name="Z_6B2EC822_DCDB_4711_A946_1038FC40FACE_.wvu.FilterData" localSheetId="0" hidden="1">Sheet1!$A$1:$AK$300</definedName>
    <definedName name="Z_6C96816B_17C2_4EA9_846E_8E6B5AD26B6D_.wvu.FilterData" localSheetId="0" hidden="1">Sheet1!#REF!</definedName>
    <definedName name="Z_6CE52079_5576_45A5_9A9F_9CA970D849EF_.wvu.FilterData" localSheetId="0" hidden="1">Sheet1!$A$6:$AK$309</definedName>
    <definedName name="Z_747340EB_2B31_46D2_ACDE_4FA91E2B50F6_.wvu.FilterData" localSheetId="0" hidden="1">Sheet1!$A$1:$AK$309</definedName>
    <definedName name="Z_747340EB_2B31_46D2_ACDE_4FA91E2B50F6_.wvu.PrintArea" localSheetId="0" hidden="1">Sheet1!$A$1:$AK$309</definedName>
    <definedName name="Z_7A12EF56_0E17_493A_8E1E_6DFC6553C116_.wvu.FilterData" localSheetId="0" hidden="1">Sheet1!$A$6:$AK$300</definedName>
    <definedName name="Z_7C1B4D6D_D666_48DD_AB17_E00791B6F0B6_.wvu.FilterData" localSheetId="0" hidden="1">Sheet1!$A$7:$AK$309</definedName>
    <definedName name="Z_7C1B4D6D_D666_48DD_AB17_E00791B6F0B6_.wvu.PrintArea" localSheetId="0" hidden="1">Sheet1!$A$1:$AK$309</definedName>
    <definedName name="Z_7C389A6C_C379_45EF_8779_FEC15F27C7E7_.wvu.FilterData" localSheetId="0" hidden="1">Sheet1!$C$1:$C$309</definedName>
    <definedName name="Z_7D2F4374_D571_49E4_B659_129D2AFDC43C_.wvu.FilterData" localSheetId="0" hidden="1">Sheet1!$A$6:$AK$309</definedName>
    <definedName name="Z_831F7439_6937_483F_B601_184FEF5CECFD_.wvu.FilterData" localSheetId="0" hidden="1">Sheet1!$A$6:$AK$309</definedName>
    <definedName name="Z_84FB199A_D56E_4FDD_AC4A_70CE86CD87BC_.wvu.FilterData" localSheetId="0" hidden="1">Sheet1!$A$6:$AK$309</definedName>
    <definedName name="Z_84FB199A_D56E_4FDD_AC4A_70CE86CD87BC_.wvu.PrintArea" localSheetId="0" hidden="1">Sheet1!$A$1:$AK$309</definedName>
    <definedName name="Z_89F20599_320E_4C2A_9159_8E9F2F24F61C_.wvu.FilterData" localSheetId="0" hidden="1">Sheet1!$A$6:$AK$309</definedName>
    <definedName name="Z_8EDB8BF9_8BBB_4EEE_B4F0_C5928D0746DD_.wvu.FilterData" localSheetId="0" hidden="1">Sheet1!$A$1:$AK$309</definedName>
    <definedName name="Z_901F9774_8BE7_424D_87C2_1026F3FA2E93_.wvu.FilterData" localSheetId="0" hidden="1">Sheet1!$C$1:$C$309</definedName>
    <definedName name="Z_901F9774_8BE7_424D_87C2_1026F3FA2E93_.wvu.PrintArea" localSheetId="0" hidden="1">Sheet1!$A$1:$AK$309</definedName>
    <definedName name="Z_902D3CAF_0577_4A3F_A86A_C01FD8CA4695_.wvu.FilterData" localSheetId="0" hidden="1">Sheet1!$A$6:$AK$309</definedName>
    <definedName name="Z_905D93EA_5662_45AB_8995_A9908B3E5D52_.wvu.FilterData" localSheetId="0" hidden="1">Sheet1!$B$1:$B$309</definedName>
    <definedName name="Z_905D93EA_5662_45AB_8995_A9908B3E5D52_.wvu.PrintArea" localSheetId="0" hidden="1">Sheet1!$A$1:$AK$309</definedName>
    <definedName name="Z_91199DA1_59E7_4345_8CB7_A1085C901326_.wvu.FilterData" localSheetId="0" hidden="1">Sheet1!$A$6:$AK$309</definedName>
    <definedName name="Z_91251A9B_6CF6_49E6_857D_BA6C728D7C53_.wvu.FilterData" localSheetId="0" hidden="1">Sheet1!$A$1:$AK$300</definedName>
    <definedName name="Z_923E7374_9C36_4380_9E0A_313EA2F408F0_.wvu.FilterData" localSheetId="0" hidden="1">Sheet1!$A$6:$AK$309</definedName>
    <definedName name="Z_97F6C5A1_2596_4037_A854_1D6AE8A1071E_.wvu.FilterData" localSheetId="0" hidden="1">Sheet1!$A$6:$AK$309</definedName>
    <definedName name="Z_9980B309_0131_4577_BF29_212714399FDF_.wvu.FilterData" localSheetId="0" hidden="1">Sheet1!$A$1:$AK$309</definedName>
    <definedName name="Z_9980B309_0131_4577_BF29_212714399FDF_.wvu.PrintArea" localSheetId="0" hidden="1">Sheet1!$A$1:$AK$309</definedName>
    <definedName name="Z_9DE067B2_E801_456D_B5D0_CD5646CA5948_.wvu.FilterData" localSheetId="0" hidden="1">Sheet1!$A$1:$AK$300</definedName>
    <definedName name="Z_9EA5E3FA_46F1_4729_828C_4A08518018C1_.wvu.FilterData" localSheetId="0" hidden="1">Sheet1!$A$1:$AK$300</definedName>
    <definedName name="Z_9EA5E3FA_46F1_4729_828C_4A08518018C1_.wvu.PrintArea" localSheetId="0" hidden="1">Sheet1!$A$1:$AK$309</definedName>
    <definedName name="Z_9F268523_731B_48FE_86AA_1A6382332A83_.wvu.FilterData" localSheetId="0" hidden="1">Sheet1!$A$6:$AK$309</definedName>
    <definedName name="Z_A093D1FA_1747_4946_A02E_7D721604BB07_.wvu.FilterData" localSheetId="0" hidden="1">Sheet1!$B$1:$B$309</definedName>
    <definedName name="Z_A3134A53_5204_4FFF_BA84_3528D3179C0C_.wvu.FilterData" localSheetId="0" hidden="1">Sheet1!$A$3:$AK$209</definedName>
    <definedName name="Z_A5B1481C_EF26_486A_984F_85CDDC2FD94F_.wvu.FilterData" localSheetId="0" hidden="1">Sheet1!$A$1:$AK$309</definedName>
    <definedName name="Z_A5B1481C_EF26_486A_984F_85CDDC2FD94F_.wvu.PrintArea" localSheetId="0" hidden="1">Sheet1!$A$1:$AK$309</definedName>
    <definedName name="Z_A87F3E0E_3A8E_4B82_8170_33752259B7DB_.wvu.FilterData" localSheetId="0" hidden="1">Sheet1!$A$6:$AK$309</definedName>
    <definedName name="Z_A87F3E0E_3A8E_4B82_8170_33752259B7DB_.wvu.PrintArea" localSheetId="0" hidden="1">Sheet1!$A$1:$AK$309</definedName>
    <definedName name="Z_AD1D8E66_18A9_4CB7_BBE4_02F7E757257F_.wvu.FilterData" localSheetId="0" hidden="1">Sheet1!$A$1:$AK$309</definedName>
    <definedName name="Z_AE58BCBC_9F06_4E6C_A28B_2F5626DD7C1B_.wvu.FilterData" localSheetId="0" hidden="1">Sheet1!$A$6:$AK$309</definedName>
    <definedName name="Z_AE8F3F1B_FDCB_45A5_9CC8_53B4E3A0445E_.wvu.FilterData" localSheetId="0" hidden="1">Sheet1!$A$1:$AK$300</definedName>
    <definedName name="Z_AECBC9F6_D9DE_4043_9C2F_160F7ECDAD3D_.wvu.FilterData" localSheetId="0" hidden="1">Sheet1!$A$6:$AK$309</definedName>
    <definedName name="Z_B31B819C_CFEB_4B80_9AED_AC603C39BE78_.wvu.FilterData" localSheetId="0" hidden="1">Sheet1!$A$6:$AK$309</definedName>
    <definedName name="Z_B407928D_3938_4D05_B2B2_40B4F21D0436_.wvu.FilterData" localSheetId="0" hidden="1">Sheet1!$A$6:$AK$6</definedName>
    <definedName name="Z_B5BED753_4D8C_498E_8AE1_A08F7C0956F7_.wvu.FilterData" localSheetId="0" hidden="1">Sheet1!$A$7:$AK$309</definedName>
    <definedName name="Z_BBF2EF6C_D4AD_46E1_803F_582F4D45F852_.wvu.FilterData" localSheetId="0" hidden="1">Sheet1!$A$1:$AK$309</definedName>
    <definedName name="Z_BDA3804A_96FA_4D9F_AFED_695788A754E9_.wvu.FilterData" localSheetId="0" hidden="1">Sheet1!$A$6:$AK$213</definedName>
    <definedName name="Z_C3502361_AD2C_4705_878B_D12169ED60B1_.wvu.FilterData" localSheetId="0" hidden="1">Sheet1!$A$6:$AK$309</definedName>
    <definedName name="Z_C3502361_AD2C_4705_878B_D12169ED60B1_.wvu.PrintArea" localSheetId="0" hidden="1">Sheet1!$A$1:$AK$309</definedName>
    <definedName name="Z_C408A2F1_296F_4EAD_B15B_336D73846FDD_.wvu.FilterData" localSheetId="0" hidden="1">Sheet1!$A$1:$AK$309</definedName>
    <definedName name="Z_C408A2F1_296F_4EAD_B15B_336D73846FDD_.wvu.PrintArea" localSheetId="0" hidden="1">Sheet1!$A$1:$AK$309</definedName>
    <definedName name="Z_C4E44235_F714_4BCE_B2B0_F4813D3BDF91_.wvu.FilterData" localSheetId="0" hidden="1">Sheet1!$A$6:$AK$309</definedName>
    <definedName name="Z_C71F80D5_B6C1_4ED9_B18D_D719D69F5A47_.wvu.FilterData" localSheetId="0" hidden="1">Sheet1!$A$6:$AK$309</definedName>
    <definedName name="Z_C90ECED7_D145_417E_BB55_4FC7FD4BF46C_.wvu.FilterData" localSheetId="0" hidden="1">Sheet1!$A$1:$AK$300</definedName>
    <definedName name="Z_CAB79FAE_AA32_4D62_A794_A6DB6513D801_.wvu.FilterData" localSheetId="0" hidden="1">Sheet1!$A$6:$AK$309</definedName>
    <definedName name="Z_CC51448C_22F6_4583_82CD_2835AD1A82D7_.wvu.FilterData" localSheetId="0" hidden="1">Sheet1!$A$1:$AK$209</definedName>
    <definedName name="Z_D2FD7F7E_681B_4254_A0DA_1E308AB96A20_.wvu.FilterData" localSheetId="0" hidden="1">Sheet1!$A$1:$AK$309</definedName>
    <definedName name="Z_D2FD7F7E_681B_4254_A0DA_1E308AB96A20_.wvu.PrintArea" localSheetId="0" hidden="1">Sheet1!$A$1:$AK$309</definedName>
    <definedName name="Z_D365E121_F95E_415A_8CA0_9EA7ECCC60F5_.wvu.FilterData" localSheetId="0" hidden="1">Sheet1!$A$6:$AK$309</definedName>
    <definedName name="Z_D56F5ED6_74F2_4AA3_9A98_EE5750FE63AF_.wvu.FilterData" localSheetId="0" hidden="1">Sheet1!$A$6:$AK$309</definedName>
    <definedName name="Z_D802EE0F_98B9_4410_B31B_4ACC0EC9C9BC_.wvu.FilterData" localSheetId="0" hidden="1">Sheet1!$A$6:$AK$309</definedName>
    <definedName name="Z_DB41C7D7_14F0_4834_A7BD_0F1115A89C8E_.wvu.FilterData" localSheetId="0" hidden="1">Sheet1!$A$6:$AK$309</definedName>
    <definedName name="Z_DB43929D_F4B7_43FF_975F_960476D189E8_.wvu.FilterData" localSheetId="0" hidden="1">Sheet1!$A$6:$AK$309</definedName>
    <definedName name="Z_DB51BB9F_5710_40B0_80E7_39B059BFD11D_.wvu.FilterData" localSheetId="0" hidden="1">Sheet1!$A$1:$AK$309</definedName>
    <definedName name="Z_DB51BB9F_5710_40B0_80E7_39B059BFD11D_.wvu.PrintArea" localSheetId="0" hidden="1">Sheet1!$A$1:$AK$309</definedName>
    <definedName name="Z_DD93CA86_AFD6_4C47_828D_70472BFCD288_.wvu.FilterData" localSheetId="0" hidden="1">Sheet1!$A$6:$AK$309</definedName>
    <definedName name="Z_DE09B69C_7EEF_4060_8E06_F7DEC4B96D7E_.wvu.FilterData" localSheetId="0" hidden="1">Sheet1!$A$6:$AK$309</definedName>
    <definedName name="Z_E64C6006_DE37_44CA_8083_01C511E323D9_.wvu.FilterData" localSheetId="0" hidden="1">Sheet1!$A$3:$AK$209</definedName>
    <definedName name="Z_E875C76B_3648_4C9A_A6B2_C3654837AAAC_.wvu.FilterData" localSheetId="0" hidden="1">Sheet1!$A$7:$AK$309</definedName>
    <definedName name="Z_EA64E7D7_BA48_4965_B650_778AE412FE0C_.wvu.FilterData" localSheetId="0" hidden="1">Sheet1!$A$1:$AK$309</definedName>
    <definedName name="Z_EA64E7D7_BA48_4965_B650_778AE412FE0C_.wvu.PrintArea" localSheetId="0" hidden="1">Sheet1!$A$1:$AK$309</definedName>
    <definedName name="Z_EB0F2E6A_FA33_479E_9A47_8E3494FBB4DE_.wvu.FilterData" localSheetId="0" hidden="1">Sheet1!$A$6:$AK$309</definedName>
    <definedName name="Z_EB0F2E6A_FA33_479E_9A47_8E3494FBB4DE_.wvu.PrintArea" localSheetId="0" hidden="1">Sheet1!$A$1:$AK$309</definedName>
    <definedName name="Z_EEA37434_2D22_478B_B49F_C3E8CD4AC2E1_.wvu.FilterData" localSheetId="0" hidden="1">Sheet1!$A$6:$AK$309</definedName>
    <definedName name="Z_EEA37434_2D22_478B_B49F_C3E8CD4AC2E1_.wvu.PrintArea" localSheetId="0" hidden="1">Sheet1!$A$1:$AK$309</definedName>
    <definedName name="Z_EF10298D_3F59_43F1_9A86_8C1CCA3B5D93_.wvu.FilterData" localSheetId="0" hidden="1">Sheet1!$A$6:$AK$309</definedName>
    <definedName name="Z_EF10298D_3F59_43F1_9A86_8C1CCA3B5D93_.wvu.PrintArea" localSheetId="0" hidden="1">Sheet1!$A$1:$AK$309</definedName>
    <definedName name="Z_EFE45138_A2B3_46EB_8A69_D9745D73FBF5_.wvu.FilterData" localSheetId="0" hidden="1">Sheet1!$A$6:$AK$309</definedName>
    <definedName name="Z_F52D90D4_508D_43B6_8295_6D179E5F0FEB_.wvu.FilterData" localSheetId="0" hidden="1">Sheet1!$A$6:$AK$309</definedName>
    <definedName name="Z_F952A18B_3430_4F65_89F2_B7C17998F981_.wvu.FilterData" localSheetId="0" hidden="1">Sheet1!$A$6:$AK$309</definedName>
    <definedName name="Z_FC885D1E_5918_477D_AD79_BB22DBF1AEFD_.wvu.FilterData" localSheetId="0" hidden="1">Sheet1!$A$1:$AK$309</definedName>
    <definedName name="Z_FC885D1E_5918_477D_AD79_BB22DBF1AEFD_.wvu.PrintArea" localSheetId="0" hidden="1">Sheet1!$A$1:$AK$309</definedName>
    <definedName name="Z_FE50EAC0_52A5_4C33_B973_65E93D03D3EA_.wvu.FilterData" localSheetId="0" hidden="1">Sheet1!$A$1:$AK$309</definedName>
    <definedName name="Z_FE50EAC0_52A5_4C33_B973_65E93D03D3EA_.wvu.PrintArea" localSheetId="0" hidden="1">Sheet1!$A$1:$AK$309</definedName>
    <definedName name="Z_FFC44E67_8559_4D31_893D_BF5BA4229E04_.wvu.FilterData" localSheetId="0" hidden="1">Sheet1!$A$1:$AK$300</definedName>
  </definedNames>
  <calcPr calcId="162913"/>
  <customWorkbookViews>
    <customWorkbookView name="mircea.pavel - Personal View" guid="{FC885D1E-5918-477D-AD79-BB22DBF1AEFD}" mergeInterval="0" personalView="1" maximized="1" xWindow="-8" yWindow="-8" windowWidth="1936" windowHeight="1056" tabRatio="154" activeSheetId="1"/>
    <customWorkbookView name="mariana.moraru - Personal View" guid="{65C35D6D-934F-4431-BA92-90255FC17BA4}" mergeInterval="0" personalView="1" maximized="1" xWindow="-8" yWindow="-8" windowWidth="1936" windowHeight="1056" tabRatio="154" activeSheetId="1"/>
    <customWorkbookView name="elisabeta.trifan - Personal View" guid="{36624B2D-80F9-4F79-AC4A-B3547C36F23F}" mergeInterval="0" personalView="1" maximized="1" xWindow="-8" yWindow="-8" windowWidth="1936" windowHeight="1056" tabRatio="154" activeSheetId="1"/>
    <customWorkbookView name="maria.petre - Personal View" guid="{7C1B4D6D-D666-48DD-AB17-E00791B6F0B6}" mergeInterval="0" personalView="1" maximized="1" xWindow="-8" yWindow="-8" windowWidth="1936" windowHeight="1056" tabRatio="154" activeSheetId="1"/>
    <customWorkbookView name="ana.ionescu - Personal View" guid="{9980B309-0131-4577-BF29-212714399FDF}" mergeInterval="0" personalView="1" maximized="1" xWindow="1912" yWindow="-8" windowWidth="1936" windowHeight="1056" tabRatio="154" activeSheetId="1"/>
    <customWorkbookView name="vlad.pereteanu - Personal View" guid="{5AAA4DFE-88B1-4674-95ED-5FCD7A50BC22}" mergeInterval="0" personalView="1" maximized="1" xWindow="-8" yWindow="-8" windowWidth="1936" windowHeight="1056" tabRatio="154" activeSheetId="1"/>
    <customWorkbookView name="luminita.jipa - Personal View" guid="{A87F3E0E-3A8E-4B82-8170-33752259B7DB}"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mihaela.nicolae - Personal View" guid="{EF10298D-3F59-43F1-9A86-8C1CCA3B5D93}" mergeInterval="0" personalView="1" maximized="1" xWindow="1912" yWindow="-8" windowWidth="1936" windowHeight="1056" tabRatio="154" activeSheetId="1"/>
    <customWorkbookView name="otilia.chirita - Personal View" guid="{0781B6C2-B440-4971-9809-BD16245A70FD}" mergeInterval="0" personalView="1" maximized="1" xWindow="-9" yWindow="-9" windowWidth="1938" windowHeight="1048" tabRatio="154" activeSheetId="1" showComments="commIndAndComment"/>
    <customWorkbookView name="corina.pelmus - Personal View" guid="{EB0F2E6A-FA33-479E-9A47-8E3494FBB4DE}"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mihaela.vasilescu - Personal View" guid="{84FB199A-D56E-4FDD-AC4A-70CE86CD87BC}" mergeInterval="0" personalView="1" maximized="1" xWindow="-8" yWindow="-8" windowWidth="1936" windowHeight="1056" tabRatio="154" activeSheetId="1"/>
    <customWorkbookView name="daniela.voicu - Personal View" guid="{EA64E7D7-BA48-4965-B650-778AE412FE0C}" mergeInterval="0" personalView="1" maximized="1" xWindow="1912" yWindow="-8" windowWidth="1936" windowHeight="1056" tabRatio="154" activeSheetId="1"/>
    <customWorkbookView name="georgiana.dobre - Personal View" guid="{C408A2F1-296F-4EAD-B15B-336D73846FDD}" mergeInterval="0" personalView="1" maximized="1" xWindow="1912" yWindow="-8" windowWidth="1936" windowHeight="1056" tabRatio="154" activeSheetId="1"/>
    <customWorkbookView name="ovidiu.dumitrache - Personal View" guid="{FE50EAC0-52A5-4C33-B973-65E93D03D3EA}" mergeInterval="0" personalView="1" maximized="1" xWindow="1912"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raluca.georgescu - Personal View" guid="{901F9774-8BE7-424D-87C2-1026F3FA2E93}" mergeInterval="0" personalView="1" maximized="1" xWindow="-8" yWindow="-8" windowWidth="1936" windowHeight="1056" tabRatio="154" activeSheetId="1"/>
    <customWorkbookView name="cristian.airinei - Personal View" guid="{A5B1481C-EF26-486A-984F-85CDDC2FD94F}" mergeInterval="0" personalView="1" maximized="1" xWindow="-8" yWindow="-8" windowWidth="1936" windowHeight="1056" tabRatio="154" activeSheetId="1"/>
    <customWorkbookView name="steluta.bulaceanu - Personal View" guid="{D2FD7F7E-681B-4254-A0DA-1E308AB96A20}" mergeInterval="0" personalView="1" maximized="1" xWindow="-8" yWindow="-8" windowWidth="1936" windowHeight="1056" tabRatio="154" activeSheetId="1"/>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92" i="1" l="1"/>
  <c r="Y99" i="1"/>
  <c r="AB31" i="1" l="1"/>
  <c r="V74" i="1"/>
  <c r="S74" i="1"/>
  <c r="AB309" i="1" l="1"/>
  <c r="Y309" i="1"/>
  <c r="V309" i="1"/>
  <c r="S309" i="1"/>
  <c r="AE309" i="1" l="1"/>
  <c r="M309" i="1" s="1"/>
  <c r="AG309" i="1" l="1"/>
  <c r="Y31" i="1"/>
  <c r="V31" i="1"/>
  <c r="S31" i="1"/>
  <c r="AE31" i="1" l="1"/>
  <c r="V308" i="1"/>
  <c r="M31" i="1" l="1"/>
  <c r="AG31" i="1"/>
  <c r="AB86" i="1"/>
  <c r="Y86" i="1"/>
  <c r="V86" i="1"/>
  <c r="S86" i="1"/>
  <c r="AK86" i="1"/>
  <c r="AJ86" i="1"/>
  <c r="AE86" i="1" l="1"/>
  <c r="AG86" i="1" l="1"/>
  <c r="M86" i="1"/>
  <c r="AB99" i="1" l="1"/>
  <c r="V99" i="1"/>
  <c r="S99" i="1"/>
  <c r="AB80" i="1"/>
  <c r="Y80" i="1"/>
  <c r="V80" i="1"/>
  <c r="S80" i="1"/>
  <c r="Y74" i="1"/>
  <c r="Y73" i="1"/>
  <c r="AB74" i="1"/>
  <c r="AB70" i="1"/>
  <c r="AB69" i="1"/>
  <c r="AB68" i="1"/>
  <c r="Y70" i="1"/>
  <c r="V70" i="1"/>
  <c r="S70" i="1"/>
  <c r="AB22" i="1"/>
  <c r="Y22" i="1"/>
  <c r="S22" i="1"/>
  <c r="V22" i="1"/>
  <c r="AE74" i="1" l="1"/>
  <c r="AE80" i="1"/>
  <c r="AE99" i="1"/>
  <c r="AE70" i="1"/>
  <c r="AE22" i="1"/>
  <c r="AK138" i="1"/>
  <c r="AJ138" i="1"/>
  <c r="AG70" i="1" l="1"/>
  <c r="AG99" i="1"/>
  <c r="AG80" i="1"/>
  <c r="AG22" i="1"/>
  <c r="AG74" i="1"/>
  <c r="M80" i="1"/>
  <c r="M74" i="1"/>
  <c r="M99" i="1"/>
  <c r="M70" i="1"/>
  <c r="M22" i="1"/>
  <c r="AJ245" i="1" l="1"/>
  <c r="AJ261" i="1"/>
  <c r="AJ237" i="1"/>
  <c r="AJ275" i="1"/>
  <c r="AB36" i="1" l="1"/>
  <c r="Y36" i="1"/>
  <c r="V36" i="1"/>
  <c r="S36" i="1"/>
  <c r="AE36" i="1" l="1"/>
  <c r="AJ185" i="1"/>
  <c r="M36" i="1" l="1"/>
  <c r="AG36" i="1"/>
  <c r="AK264" i="1"/>
  <c r="AJ252" i="1"/>
  <c r="AK249" i="1"/>
  <c r="AJ249" i="1"/>
  <c r="AJ222" i="1"/>
  <c r="AJ201" i="1"/>
  <c r="AB58" i="1"/>
  <c r="Y58" i="1"/>
  <c r="V58" i="1"/>
  <c r="S58" i="1"/>
  <c r="AK196" i="1"/>
  <c r="AJ196" i="1"/>
  <c r="AJ186" i="1"/>
  <c r="AK185" i="1"/>
  <c r="AJ184" i="1"/>
  <c r="AE58" i="1" l="1"/>
  <c r="AG58" i="1" l="1"/>
  <c r="M58" i="1"/>
  <c r="Y66" i="1"/>
  <c r="V66" i="1"/>
  <c r="S66" i="1"/>
  <c r="AJ26" i="1"/>
  <c r="AJ77" i="1"/>
  <c r="AJ270" i="1"/>
  <c r="AJ89" i="1"/>
  <c r="AJ45" i="1"/>
  <c r="AK85" i="1"/>
  <c r="AJ85" i="1"/>
  <c r="AJ72" i="1"/>
  <c r="AE66" i="1" l="1"/>
  <c r="AK218" i="1"/>
  <c r="AJ218" i="1"/>
  <c r="AK186" i="1"/>
  <c r="AJ263" i="1"/>
  <c r="AK226" i="1"/>
  <c r="AJ226" i="1"/>
  <c r="AJ254" i="1"/>
  <c r="AJ255" i="1"/>
  <c r="AJ259" i="1"/>
  <c r="AK199" i="1"/>
  <c r="AJ199" i="1"/>
  <c r="AK272" i="1"/>
  <c r="AJ272" i="1"/>
  <c r="AJ276" i="1"/>
  <c r="AJ285" i="1"/>
  <c r="AJ209" i="1"/>
  <c r="AJ211" i="1"/>
  <c r="AJ232" i="1"/>
  <c r="AK214" i="1"/>
  <c r="AJ214" i="1"/>
  <c r="AK190" i="1"/>
  <c r="AJ190" i="1"/>
  <c r="AJ225" i="1"/>
  <c r="AJ231" i="1"/>
  <c r="AJ191" i="1"/>
  <c r="AK189" i="1"/>
  <c r="AJ189" i="1"/>
  <c r="AJ193" i="1"/>
  <c r="AK197" i="1"/>
  <c r="AK206" i="1"/>
  <c r="AJ206" i="1"/>
  <c r="AJ265" i="1"/>
  <c r="AK247" i="1"/>
  <c r="AJ247" i="1"/>
  <c r="AJ274" i="1"/>
  <c r="AJ283" i="1"/>
  <c r="AJ233" i="1"/>
  <c r="AJ257" i="1"/>
  <c r="AJ243" i="1"/>
  <c r="AJ268" i="1"/>
  <c r="AJ219" i="1"/>
  <c r="AJ238" i="1"/>
  <c r="AK228" i="1"/>
  <c r="AJ228" i="1"/>
  <c r="AJ256" i="1"/>
  <c r="AK213" i="1"/>
  <c r="AJ213" i="1"/>
  <c r="AK195" i="1"/>
  <c r="AJ195" i="1"/>
  <c r="AJ246" i="1"/>
  <c r="AJ235" i="1"/>
  <c r="AJ207" i="1"/>
  <c r="AK194" i="1"/>
  <c r="AJ194" i="1"/>
  <c r="AG66" i="1" l="1"/>
  <c r="M66" i="1"/>
  <c r="AK200" i="1"/>
  <c r="AJ200" i="1"/>
  <c r="AJ188" i="1"/>
  <c r="AK187" i="1"/>
  <c r="AJ187" i="1"/>
  <c r="AJ244" i="1"/>
  <c r="AJ269" i="1"/>
  <c r="AJ253" i="1"/>
  <c r="AJ250" i="1"/>
  <c r="AJ239" i="1"/>
  <c r="AK223" i="1"/>
  <c r="AJ290" i="1"/>
  <c r="AK242" i="1"/>
  <c r="AJ242" i="1"/>
  <c r="AK71" i="1"/>
  <c r="AJ71" i="1"/>
  <c r="AK7" i="1"/>
  <c r="AJ7" i="1"/>
  <c r="AK8" i="1"/>
  <c r="AJ8" i="1"/>
  <c r="AJ114" i="1"/>
  <c r="AK76" i="1"/>
  <c r="AJ76" i="1"/>
  <c r="AJ101" i="1"/>
  <c r="AK124" i="1"/>
  <c r="AJ124" i="1"/>
  <c r="AK182" i="1"/>
  <c r="AJ182" i="1"/>
  <c r="AK28" i="1"/>
  <c r="AJ28" i="1"/>
  <c r="AK16" i="1"/>
  <c r="AJ16" i="1"/>
  <c r="AK51" i="1"/>
  <c r="AK106" i="1"/>
  <c r="AJ106" i="1"/>
  <c r="AK103" i="1"/>
  <c r="AJ103" i="1"/>
  <c r="AK52" i="1"/>
  <c r="AJ52" i="1"/>
  <c r="AK23" i="1"/>
  <c r="AJ23" i="1"/>
  <c r="AK67" i="1"/>
  <c r="AJ67" i="1"/>
  <c r="AK87" i="1"/>
  <c r="AJ87" i="1"/>
  <c r="AJ210" i="1"/>
  <c r="AJ192" i="1"/>
  <c r="AJ163" i="1"/>
  <c r="AJ161" i="1"/>
  <c r="AJ204" i="1"/>
  <c r="AJ158" i="1"/>
  <c r="AJ164" i="1"/>
  <c r="AJ179" i="1"/>
  <c r="AJ178" i="1"/>
  <c r="AJ177" i="1"/>
  <c r="AJ173" i="1"/>
  <c r="AJ171" i="1"/>
  <c r="AJ154" i="1"/>
  <c r="AJ153" i="1"/>
  <c r="AJ152" i="1"/>
  <c r="AJ151" i="1"/>
  <c r="AJ150" i="1"/>
  <c r="AJ148" i="1"/>
  <c r="AJ147" i="1"/>
  <c r="AJ146" i="1"/>
  <c r="AJ145" i="1"/>
  <c r="AJ140" i="1"/>
  <c r="AB254" i="1" l="1"/>
  <c r="AB127" i="1" l="1"/>
  <c r="AB128" i="1"/>
  <c r="Y126" i="1"/>
  <c r="Y127" i="1"/>
  <c r="Y128" i="1"/>
  <c r="V126" i="1"/>
  <c r="V127" i="1"/>
  <c r="V128" i="1"/>
  <c r="S127" i="1"/>
  <c r="S128" i="1"/>
  <c r="S126" i="1"/>
  <c r="AE128" i="1" l="1"/>
  <c r="AE127" i="1"/>
  <c r="AG127" i="1" l="1"/>
  <c r="AG128" i="1"/>
  <c r="M127" i="1"/>
  <c r="M128" i="1"/>
  <c r="AB79" i="1"/>
  <c r="Y79" i="1"/>
  <c r="V79" i="1"/>
  <c r="S79" i="1"/>
  <c r="AB78" i="1"/>
  <c r="AE78" i="1" s="1"/>
  <c r="AE79" i="1" l="1"/>
  <c r="M78" i="1"/>
  <c r="AG78" i="1"/>
  <c r="AG79" i="1" l="1"/>
  <c r="M79" i="1"/>
  <c r="Y69" i="1"/>
  <c r="V69" i="1"/>
  <c r="S69" i="1"/>
  <c r="AE69" i="1" l="1"/>
  <c r="Y47" i="1"/>
  <c r="V47" i="1"/>
  <c r="S47" i="1"/>
  <c r="AG69" i="1" l="1"/>
  <c r="M69" i="1"/>
  <c r="AE47" i="1"/>
  <c r="M47" i="1" l="1"/>
  <c r="AG47" i="1"/>
  <c r="AB130" i="1"/>
  <c r="Y130" i="1"/>
  <c r="V130" i="1"/>
  <c r="S130" i="1"/>
  <c r="AE130" i="1" l="1"/>
  <c r="AG130" i="1" l="1"/>
  <c r="M130" i="1"/>
  <c r="Y109" i="1"/>
  <c r="S109" i="1"/>
  <c r="Y46" i="1" l="1"/>
  <c r="V46" i="1"/>
  <c r="S46" i="1"/>
  <c r="AE46" i="1" l="1"/>
  <c r="AB305" i="1" l="1"/>
  <c r="Y305" i="1"/>
  <c r="S100" i="1" l="1"/>
  <c r="V100" i="1"/>
  <c r="AB102" i="1" l="1"/>
  <c r="AB100" i="1"/>
  <c r="Y102" i="1"/>
  <c r="Y100" i="1"/>
  <c r="V102" i="1"/>
  <c r="S102" i="1"/>
  <c r="AE100" i="1" l="1"/>
  <c r="AE102" i="1"/>
  <c r="AG100" i="1" l="1"/>
  <c r="AG102" i="1"/>
  <c r="M102" i="1"/>
  <c r="M46" i="1"/>
  <c r="AG46" i="1"/>
  <c r="Y50" i="1"/>
  <c r="V50" i="1"/>
  <c r="S50" i="1"/>
  <c r="S49" i="1"/>
  <c r="AB302" i="1"/>
  <c r="Y302" i="1"/>
  <c r="S302" i="1"/>
  <c r="AB72" i="1" l="1"/>
  <c r="AE72" i="1" s="1"/>
  <c r="AB117" i="1"/>
  <c r="Y117" i="1"/>
  <c r="V117" i="1"/>
  <c r="S117" i="1"/>
  <c r="AB116" i="1"/>
  <c r="Y116" i="1"/>
  <c r="V116" i="1"/>
  <c r="S116" i="1"/>
  <c r="AE117" i="1" l="1"/>
  <c r="AE116" i="1"/>
  <c r="M72" i="1"/>
  <c r="AG72" i="1"/>
  <c r="AG116" i="1" l="1"/>
  <c r="AG117" i="1"/>
  <c r="M116" i="1"/>
  <c r="M117" i="1"/>
  <c r="Y299" i="1" l="1"/>
  <c r="AB308" i="1"/>
  <c r="AB307" i="1"/>
  <c r="AB306" i="1"/>
  <c r="AB304" i="1"/>
  <c r="AB303" i="1"/>
  <c r="AB301" i="1"/>
  <c r="Y308" i="1"/>
  <c r="Y307" i="1"/>
  <c r="Y306" i="1"/>
  <c r="Y304" i="1"/>
  <c r="Y303" i="1"/>
  <c r="Y301" i="1"/>
  <c r="V307" i="1"/>
  <c r="V306" i="1"/>
  <c r="V305" i="1"/>
  <c r="V304" i="1"/>
  <c r="V303" i="1"/>
  <c r="V302" i="1"/>
  <c r="V301" i="1"/>
  <c r="S308" i="1"/>
  <c r="S307" i="1"/>
  <c r="S306" i="1"/>
  <c r="S305" i="1"/>
  <c r="S304" i="1"/>
  <c r="S303" i="1"/>
  <c r="S301" i="1"/>
  <c r="AB300" i="1"/>
  <c r="Y300" i="1"/>
  <c r="V300" i="1"/>
  <c r="S300" i="1"/>
  <c r="AB299" i="1"/>
  <c r="V299" i="1"/>
  <c r="S299" i="1"/>
  <c r="V129" i="1"/>
  <c r="AB43" i="1"/>
  <c r="AB42" i="1"/>
  <c r="Y43" i="1"/>
  <c r="Y42" i="1"/>
  <c r="V43" i="1"/>
  <c r="V42" i="1"/>
  <c r="S43" i="1"/>
  <c r="S42" i="1"/>
  <c r="AK53" i="1"/>
  <c r="AJ53" i="1"/>
  <c r="AE303" i="1" l="1"/>
  <c r="AG303" i="1" s="1"/>
  <c r="AE306" i="1"/>
  <c r="AG306" i="1" s="1"/>
  <c r="AE299" i="1"/>
  <c r="M299" i="1" s="1"/>
  <c r="AE42" i="1"/>
  <c r="AE300" i="1"/>
  <c r="M300" i="1" s="1"/>
  <c r="AE307" i="1"/>
  <c r="AG307" i="1" s="1"/>
  <c r="AE43" i="1"/>
  <c r="AG43" i="1" s="1"/>
  <c r="AE302" i="1"/>
  <c r="AE305" i="1"/>
  <c r="AG305" i="1" s="1"/>
  <c r="AE301" i="1"/>
  <c r="AG301" i="1" s="1"/>
  <c r="AE304" i="1"/>
  <c r="AG304" i="1" s="1"/>
  <c r="AE308" i="1"/>
  <c r="M308" i="1" s="1"/>
  <c r="AJ176" i="1"/>
  <c r="AK174" i="1"/>
  <c r="AJ166" i="1"/>
  <c r="AJ165" i="1"/>
  <c r="AJ155" i="1"/>
  <c r="AJ144" i="1"/>
  <c r="M306" i="1" l="1"/>
  <c r="M307" i="1"/>
  <c r="AG308" i="1"/>
  <c r="M43" i="1"/>
  <c r="AG42" i="1"/>
  <c r="M42" i="1"/>
  <c r="M305" i="1"/>
  <c r="AG302" i="1"/>
  <c r="M302" i="1"/>
  <c r="M301" i="1"/>
  <c r="M304" i="1"/>
  <c r="M303" i="1"/>
  <c r="AG299" i="1"/>
  <c r="AG300" i="1"/>
  <c r="AB296" i="1"/>
  <c r="Y296" i="1"/>
  <c r="V296" i="1"/>
  <c r="S296" i="1"/>
  <c r="V297" i="1" l="1"/>
  <c r="S291" i="1" l="1"/>
  <c r="AB82" i="1" l="1"/>
  <c r="Y82" i="1"/>
  <c r="V82" i="1"/>
  <c r="S82" i="1"/>
  <c r="AE82" i="1" l="1"/>
  <c r="S288" i="1"/>
  <c r="AG82" i="1" l="1"/>
  <c r="M82" i="1"/>
  <c r="AB40" i="1"/>
  <c r="Y40" i="1"/>
  <c r="V40" i="1"/>
  <c r="S40" i="1"/>
  <c r="AE40" i="1" l="1"/>
  <c r="AJ170" i="1"/>
  <c r="AJ162" i="1"/>
  <c r="AJ133" i="1"/>
  <c r="AG40" i="1" l="1"/>
  <c r="M40" i="1"/>
  <c r="S101" i="1"/>
  <c r="Y68" i="1" l="1"/>
  <c r="AB278" i="1" l="1"/>
  <c r="Y278" i="1"/>
  <c r="V278" i="1"/>
  <c r="S278" i="1"/>
  <c r="AE278" i="1" l="1"/>
  <c r="AG278" i="1" s="1"/>
  <c r="Y110" i="1"/>
  <c r="M278" i="1" l="1"/>
  <c r="AB64" i="1"/>
  <c r="Y64" i="1"/>
  <c r="V64" i="1"/>
  <c r="S64" i="1"/>
  <c r="AE64" i="1" l="1"/>
  <c r="AG64" i="1" l="1"/>
  <c r="Y113" i="1"/>
  <c r="AB129" i="1"/>
  <c r="Y129" i="1"/>
  <c r="S129" i="1"/>
  <c r="AD272" i="1" l="1"/>
  <c r="AC272" i="1"/>
  <c r="X272" i="1"/>
  <c r="W272" i="1"/>
  <c r="U272" i="1"/>
  <c r="T272" i="1"/>
  <c r="Y20" i="1" l="1"/>
  <c r="V20" i="1"/>
  <c r="S20" i="1"/>
  <c r="AE20" i="1" l="1"/>
  <c r="AB90" i="1"/>
  <c r="Y90" i="1"/>
  <c r="V90" i="1"/>
  <c r="S90" i="1"/>
  <c r="AG20" i="1" l="1"/>
  <c r="AE90" i="1"/>
  <c r="AG90" i="1" l="1"/>
  <c r="M90" i="1"/>
  <c r="M64" i="1"/>
  <c r="M48" i="1"/>
  <c r="AB85" i="1" l="1"/>
  <c r="T85" i="1"/>
  <c r="Y45" i="1" l="1"/>
  <c r="S45" i="1"/>
  <c r="AB63" i="1"/>
  <c r="Y63" i="1"/>
  <c r="V63" i="1"/>
  <c r="S63" i="1"/>
  <c r="AE63" i="1" l="1"/>
  <c r="S91" i="1"/>
  <c r="M63" i="1" l="1"/>
  <c r="AG63" i="1"/>
  <c r="Y95" i="1" l="1"/>
  <c r="AJ168" i="1" l="1"/>
  <c r="AJ141" i="1" l="1"/>
  <c r="AB271" i="1" l="1"/>
  <c r="AB272" i="1"/>
  <c r="AB273" i="1"/>
  <c r="AB274" i="1"/>
  <c r="AB275" i="1"/>
  <c r="AB276" i="1"/>
  <c r="AB277" i="1"/>
  <c r="AB279" i="1"/>
  <c r="AB280" i="1"/>
  <c r="AB281" i="1"/>
  <c r="AB282" i="1"/>
  <c r="AB101" i="1"/>
  <c r="AB283" i="1"/>
  <c r="AB284" i="1"/>
  <c r="AB285" i="1"/>
  <c r="AB286" i="1"/>
  <c r="AB287" i="1"/>
  <c r="AB288" i="1"/>
  <c r="AB289" i="1"/>
  <c r="AB290" i="1"/>
  <c r="AB291" i="1"/>
  <c r="AB292" i="1"/>
  <c r="AB293" i="1"/>
  <c r="AB294" i="1"/>
  <c r="AB295" i="1"/>
  <c r="AB297" i="1"/>
  <c r="Y271" i="1"/>
  <c r="Y272" i="1"/>
  <c r="Y273" i="1"/>
  <c r="Y274" i="1"/>
  <c r="Y275" i="1"/>
  <c r="Y276" i="1"/>
  <c r="Y277" i="1"/>
  <c r="Y279" i="1"/>
  <c r="Y280" i="1"/>
  <c r="Y281" i="1"/>
  <c r="Y282" i="1"/>
  <c r="Y101" i="1"/>
  <c r="Y283" i="1"/>
  <c r="Y284" i="1"/>
  <c r="Y285" i="1"/>
  <c r="Y286" i="1"/>
  <c r="Y287" i="1"/>
  <c r="Y288" i="1"/>
  <c r="Y289" i="1"/>
  <c r="Y290" i="1"/>
  <c r="Y291" i="1"/>
  <c r="Y292" i="1"/>
  <c r="Y293" i="1"/>
  <c r="Y294" i="1"/>
  <c r="Y295" i="1"/>
  <c r="Y297" i="1"/>
  <c r="V271" i="1"/>
  <c r="V272" i="1"/>
  <c r="V273" i="1"/>
  <c r="V274" i="1"/>
  <c r="V275" i="1"/>
  <c r="V276" i="1"/>
  <c r="V277" i="1"/>
  <c r="V279" i="1"/>
  <c r="V280" i="1"/>
  <c r="V281" i="1"/>
  <c r="V282" i="1"/>
  <c r="V101" i="1"/>
  <c r="V283" i="1"/>
  <c r="V284" i="1"/>
  <c r="V285" i="1"/>
  <c r="V286" i="1"/>
  <c r="V287" i="1"/>
  <c r="V288" i="1"/>
  <c r="V289" i="1"/>
  <c r="V290" i="1"/>
  <c r="V291" i="1"/>
  <c r="V292" i="1"/>
  <c r="V293" i="1"/>
  <c r="V294" i="1"/>
  <c r="V295" i="1"/>
  <c r="S271" i="1"/>
  <c r="S272" i="1"/>
  <c r="S273" i="1"/>
  <c r="S274" i="1"/>
  <c r="S275" i="1"/>
  <c r="S276" i="1"/>
  <c r="S277" i="1"/>
  <c r="S279" i="1"/>
  <c r="S280" i="1"/>
  <c r="S281" i="1"/>
  <c r="S282" i="1"/>
  <c r="S283" i="1"/>
  <c r="S284" i="1"/>
  <c r="S285" i="1"/>
  <c r="S286" i="1"/>
  <c r="S287" i="1"/>
  <c r="S289" i="1"/>
  <c r="S290" i="1"/>
  <c r="S292" i="1"/>
  <c r="S293" i="1"/>
  <c r="S294" i="1"/>
  <c r="S295" i="1"/>
  <c r="S297" i="1"/>
  <c r="AE297" i="1" l="1"/>
  <c r="AG297" i="1" s="1"/>
  <c r="AE293" i="1"/>
  <c r="M293" i="1" s="1"/>
  <c r="AE289" i="1"/>
  <c r="M289" i="1" s="1"/>
  <c r="AE285" i="1"/>
  <c r="AG285" i="1" s="1"/>
  <c r="AE282" i="1"/>
  <c r="AG282" i="1" s="1"/>
  <c r="AE275" i="1"/>
  <c r="M275" i="1" s="1"/>
  <c r="AE271" i="1"/>
  <c r="AG271" i="1" s="1"/>
  <c r="AE294" i="1"/>
  <c r="AG294" i="1" s="1"/>
  <c r="AE290" i="1"/>
  <c r="AG290" i="1" s="1"/>
  <c r="AE286" i="1"/>
  <c r="AG286" i="1" s="1"/>
  <c r="AE101" i="1"/>
  <c r="AE279" i="1"/>
  <c r="AG279" i="1" s="1"/>
  <c r="AE272" i="1"/>
  <c r="AG272" i="1" s="1"/>
  <c r="AE295" i="1"/>
  <c r="AG295" i="1" s="1"/>
  <c r="AE291" i="1"/>
  <c r="AG291" i="1" s="1"/>
  <c r="AE287" i="1"/>
  <c r="AG287" i="1" s="1"/>
  <c r="AE283" i="1"/>
  <c r="AG283" i="1" s="1"/>
  <c r="AE280" i="1"/>
  <c r="AG280" i="1" s="1"/>
  <c r="AE276" i="1"/>
  <c r="AG276" i="1" s="1"/>
  <c r="AE273" i="1"/>
  <c r="AG273" i="1" s="1"/>
  <c r="AE296" i="1"/>
  <c r="M296" i="1" s="1"/>
  <c r="AE292" i="1"/>
  <c r="AG292" i="1" s="1"/>
  <c r="AE288" i="1"/>
  <c r="AG288" i="1" s="1"/>
  <c r="AE284" i="1"/>
  <c r="AG284" i="1" s="1"/>
  <c r="AE281" i="1"/>
  <c r="AG281" i="1" s="1"/>
  <c r="AE277" i="1"/>
  <c r="AG277" i="1" s="1"/>
  <c r="AE274" i="1"/>
  <c r="AG274" i="1" s="1"/>
  <c r="Z89" i="1"/>
  <c r="W89" i="1"/>
  <c r="T89" i="1"/>
  <c r="AG101" i="1" l="1"/>
  <c r="M292" i="1"/>
  <c r="AG293" i="1"/>
  <c r="M297" i="1"/>
  <c r="M277" i="1"/>
  <c r="M282" i="1"/>
  <c r="M276" i="1"/>
  <c r="M101" i="1"/>
  <c r="M279" i="1"/>
  <c r="M294" i="1"/>
  <c r="M291" i="1"/>
  <c r="M271" i="1"/>
  <c r="M285" i="1"/>
  <c r="M280" i="1"/>
  <c r="M295" i="1"/>
  <c r="AG275" i="1"/>
  <c r="AG289" i="1"/>
  <c r="M273" i="1"/>
  <c r="M288" i="1"/>
  <c r="M284" i="1"/>
  <c r="M281" i="1"/>
  <c r="M286" i="1"/>
  <c r="M287" i="1"/>
  <c r="M290" i="1"/>
  <c r="AG296" i="1"/>
  <c r="M283" i="1"/>
  <c r="M272" i="1"/>
  <c r="M274" i="1"/>
  <c r="Y57" i="1"/>
  <c r="AB262" i="1" l="1"/>
  <c r="Y262" i="1"/>
  <c r="V262" i="1"/>
  <c r="S262" i="1"/>
  <c r="AE262" i="1" l="1"/>
  <c r="AG262" i="1" s="1"/>
  <c r="S260" i="1"/>
  <c r="M262" i="1" l="1"/>
  <c r="AB126" i="1" l="1"/>
  <c r="AE126" i="1" s="1"/>
  <c r="AB26" i="1"/>
  <c r="Y26" i="1"/>
  <c r="V26" i="1"/>
  <c r="S26" i="1"/>
  <c r="M126" i="1" l="1"/>
  <c r="AG126" i="1"/>
  <c r="AE26" i="1"/>
  <c r="M26" i="1" s="1"/>
  <c r="V37" i="1"/>
  <c r="AG26" i="1" l="1"/>
  <c r="AB39" i="1"/>
  <c r="AB41" i="1"/>
  <c r="Y39" i="1"/>
  <c r="Y41" i="1"/>
  <c r="V39" i="1"/>
  <c r="V41" i="1"/>
  <c r="S39" i="1"/>
  <c r="S41" i="1"/>
  <c r="AE41" i="1" l="1"/>
  <c r="AG41" i="1" s="1"/>
  <c r="AE39" i="1"/>
  <c r="V87" i="1"/>
  <c r="M41" i="1" l="1"/>
  <c r="AG39" i="1"/>
  <c r="M39" i="1"/>
  <c r="AE19" i="1"/>
  <c r="M19" i="1" l="1"/>
  <c r="S248" i="1"/>
  <c r="AB93" i="1" l="1"/>
  <c r="Y93" i="1"/>
  <c r="V93" i="1"/>
  <c r="S93" i="1"/>
  <c r="AE93" i="1" l="1"/>
  <c r="AG93" i="1" l="1"/>
  <c r="M93" i="1"/>
  <c r="AB253" i="1"/>
  <c r="AB255" i="1"/>
  <c r="AB256" i="1"/>
  <c r="AB257" i="1"/>
  <c r="AB258" i="1"/>
  <c r="AB259" i="1"/>
  <c r="AB260" i="1"/>
  <c r="AB261" i="1"/>
  <c r="Y253" i="1"/>
  <c r="Y254" i="1"/>
  <c r="Y255" i="1"/>
  <c r="Y256" i="1"/>
  <c r="Y257" i="1"/>
  <c r="Y258" i="1"/>
  <c r="Y259" i="1"/>
  <c r="Y260" i="1"/>
  <c r="Y261" i="1"/>
  <c r="V253" i="1"/>
  <c r="V254" i="1"/>
  <c r="V255" i="1"/>
  <c r="V256" i="1"/>
  <c r="V257" i="1"/>
  <c r="V258" i="1"/>
  <c r="V259" i="1"/>
  <c r="V260" i="1"/>
  <c r="V261" i="1"/>
  <c r="S253" i="1"/>
  <c r="S254" i="1"/>
  <c r="S255" i="1"/>
  <c r="S256" i="1"/>
  <c r="S257" i="1"/>
  <c r="S258" i="1"/>
  <c r="S259" i="1"/>
  <c r="S261" i="1"/>
  <c r="AB249" i="1"/>
  <c r="AB250" i="1"/>
  <c r="AB251" i="1"/>
  <c r="AB252" i="1"/>
  <c r="AB263" i="1"/>
  <c r="AB264" i="1"/>
  <c r="AB265" i="1"/>
  <c r="AB266" i="1"/>
  <c r="AB267" i="1"/>
  <c r="AB268" i="1"/>
  <c r="AB269" i="1"/>
  <c r="AB270" i="1"/>
  <c r="AB298" i="1"/>
  <c r="Y249" i="1"/>
  <c r="Y250" i="1"/>
  <c r="Y251" i="1"/>
  <c r="Y252" i="1"/>
  <c r="Y263" i="1"/>
  <c r="Y264" i="1"/>
  <c r="Y265" i="1"/>
  <c r="Y266" i="1"/>
  <c r="Y267" i="1"/>
  <c r="Y268" i="1"/>
  <c r="V249" i="1"/>
  <c r="V250" i="1"/>
  <c r="V251" i="1"/>
  <c r="V252" i="1"/>
  <c r="V263" i="1"/>
  <c r="V264" i="1"/>
  <c r="V265" i="1"/>
  <c r="V266" i="1"/>
  <c r="V267" i="1"/>
  <c r="V268" i="1"/>
  <c r="V269" i="1"/>
  <c r="S249" i="1"/>
  <c r="S251" i="1"/>
  <c r="S252" i="1"/>
  <c r="S263" i="1"/>
  <c r="S264" i="1"/>
  <c r="S265" i="1"/>
  <c r="S266" i="1"/>
  <c r="S267" i="1"/>
  <c r="S268" i="1"/>
  <c r="Y269" i="1"/>
  <c r="S269" i="1"/>
  <c r="AE256" i="1" l="1"/>
  <c r="M256" i="1" s="1"/>
  <c r="AE260" i="1"/>
  <c r="AG260" i="1" s="1"/>
  <c r="AE268" i="1"/>
  <c r="AG268" i="1" s="1"/>
  <c r="AE264" i="1"/>
  <c r="AG264" i="1" s="1"/>
  <c r="AE250" i="1"/>
  <c r="AG250" i="1" s="1"/>
  <c r="AE263" i="1"/>
  <c r="AG263" i="1" s="1"/>
  <c r="AE265" i="1"/>
  <c r="AG265" i="1" s="1"/>
  <c r="AE251" i="1"/>
  <c r="AG251" i="1" s="1"/>
  <c r="AE258" i="1"/>
  <c r="AG258" i="1" s="1"/>
  <c r="AE254" i="1"/>
  <c r="AG254" i="1" s="1"/>
  <c r="AE259" i="1"/>
  <c r="AG259" i="1" s="1"/>
  <c r="AE255" i="1"/>
  <c r="M255" i="1" s="1"/>
  <c r="AE249" i="1"/>
  <c r="AG249" i="1" s="1"/>
  <c r="AE269" i="1"/>
  <c r="M269" i="1" s="1"/>
  <c r="AE266" i="1"/>
  <c r="M266" i="1" s="1"/>
  <c r="AE252" i="1"/>
  <c r="AG252" i="1" s="1"/>
  <c r="AE267" i="1"/>
  <c r="AG267" i="1" s="1"/>
  <c r="AE261" i="1"/>
  <c r="AG261" i="1" s="1"/>
  <c r="AE257" i="1"/>
  <c r="AG257" i="1" s="1"/>
  <c r="AE253" i="1"/>
  <c r="AG253" i="1" s="1"/>
  <c r="M265" i="1" l="1"/>
  <c r="M259" i="1"/>
  <c r="M254" i="1"/>
  <c r="M253" i="1"/>
  <c r="M258" i="1"/>
  <c r="M252" i="1"/>
  <c r="M264" i="1"/>
  <c r="M263" i="1"/>
  <c r="M257" i="1"/>
  <c r="AG255" i="1"/>
  <c r="AG256" i="1"/>
  <c r="M267" i="1"/>
  <c r="M249" i="1"/>
  <c r="M260" i="1"/>
  <c r="M251" i="1"/>
  <c r="M250" i="1"/>
  <c r="AG266" i="1"/>
  <c r="M261" i="1"/>
  <c r="AG269" i="1"/>
  <c r="M268" i="1"/>
  <c r="AB11" i="1" l="1"/>
  <c r="AB12" i="1"/>
  <c r="Y11" i="1"/>
  <c r="Y12" i="1"/>
  <c r="V11" i="1"/>
  <c r="V12" i="1"/>
  <c r="S11" i="1"/>
  <c r="S12" i="1"/>
  <c r="Y219" i="1"/>
  <c r="AE11" i="1" l="1"/>
  <c r="AE12" i="1"/>
  <c r="S10" i="1"/>
  <c r="AG12" i="1" l="1"/>
  <c r="AG11" i="1"/>
  <c r="M12" i="1"/>
  <c r="M11" i="1"/>
  <c r="AB242" i="1"/>
  <c r="AB243" i="1"/>
  <c r="AB244" i="1"/>
  <c r="AB245" i="1"/>
  <c r="AB246" i="1"/>
  <c r="AB247" i="1"/>
  <c r="AB248" i="1"/>
  <c r="Y242" i="1"/>
  <c r="Y243" i="1"/>
  <c r="Y244" i="1"/>
  <c r="Y245" i="1"/>
  <c r="Y246" i="1"/>
  <c r="Y247" i="1"/>
  <c r="Y248" i="1"/>
  <c r="V242" i="1"/>
  <c r="V243" i="1"/>
  <c r="V244" i="1"/>
  <c r="V245" i="1"/>
  <c r="V246" i="1"/>
  <c r="V247" i="1"/>
  <c r="V248" i="1"/>
  <c r="S242" i="1"/>
  <c r="S243" i="1"/>
  <c r="S244" i="1"/>
  <c r="S245" i="1"/>
  <c r="S246" i="1"/>
  <c r="S247" i="1"/>
  <c r="AE246" i="1" l="1"/>
  <c r="AG246" i="1" s="1"/>
  <c r="AE248" i="1"/>
  <c r="AG248" i="1" s="1"/>
  <c r="AE247" i="1"/>
  <c r="AG247" i="1" s="1"/>
  <c r="AE245" i="1"/>
  <c r="AG245" i="1" s="1"/>
  <c r="AE243" i="1"/>
  <c r="AG243" i="1" s="1"/>
  <c r="AE242" i="1"/>
  <c r="AG242" i="1" s="1"/>
  <c r="AE244" i="1"/>
  <c r="AG244" i="1" s="1"/>
  <c r="S119" i="1"/>
  <c r="M244" i="1" l="1"/>
  <c r="M243" i="1"/>
  <c r="M248" i="1"/>
  <c r="M247" i="1"/>
  <c r="M246" i="1"/>
  <c r="M242" i="1"/>
  <c r="M245" i="1"/>
  <c r="S239" i="1"/>
  <c r="S138" i="1" l="1"/>
  <c r="S235" i="1" l="1"/>
  <c r="AB119" i="1" l="1"/>
  <c r="Y119" i="1"/>
  <c r="V119" i="1"/>
  <c r="AE119" i="1" l="1"/>
  <c r="AG119" i="1" s="1"/>
  <c r="M119" i="1" l="1"/>
  <c r="AB97" i="1"/>
  <c r="Y97" i="1"/>
  <c r="V97" i="1"/>
  <c r="S97" i="1"/>
  <c r="AE97" i="1" l="1"/>
  <c r="AB231" i="1"/>
  <c r="AB230" i="1"/>
  <c r="Y230" i="1"/>
  <c r="AG97" i="1" l="1"/>
  <c r="M97" i="1"/>
  <c r="AB121" i="1"/>
  <c r="Y121" i="1"/>
  <c r="V121" i="1"/>
  <c r="S121" i="1"/>
  <c r="AB229" i="1"/>
  <c r="V229" i="1"/>
  <c r="S229" i="1"/>
  <c r="AB232" i="1"/>
  <c r="AB233" i="1"/>
  <c r="AB234" i="1"/>
  <c r="AB235" i="1"/>
  <c r="AB236" i="1"/>
  <c r="AB237" i="1"/>
  <c r="AB238" i="1"/>
  <c r="AB239" i="1"/>
  <c r="AB240" i="1"/>
  <c r="AB241" i="1"/>
  <c r="Y231" i="1"/>
  <c r="Y232" i="1"/>
  <c r="Y233" i="1"/>
  <c r="Y234" i="1"/>
  <c r="Y235" i="1"/>
  <c r="Y236" i="1"/>
  <c r="Y237" i="1"/>
  <c r="Y238" i="1"/>
  <c r="Y239" i="1"/>
  <c r="Y240" i="1"/>
  <c r="Y241" i="1"/>
  <c r="Y270" i="1"/>
  <c r="Y298" i="1"/>
  <c r="V230" i="1"/>
  <c r="V231" i="1"/>
  <c r="V232" i="1"/>
  <c r="V233" i="1"/>
  <c r="V234" i="1"/>
  <c r="V235" i="1"/>
  <c r="V236" i="1"/>
  <c r="V237" i="1"/>
  <c r="V238" i="1"/>
  <c r="V239" i="1"/>
  <c r="V240" i="1"/>
  <c r="V241" i="1"/>
  <c r="V270" i="1"/>
  <c r="V298" i="1"/>
  <c r="S230" i="1"/>
  <c r="S231" i="1"/>
  <c r="S232" i="1"/>
  <c r="S233" i="1"/>
  <c r="S234" i="1"/>
  <c r="S236" i="1"/>
  <c r="S237" i="1"/>
  <c r="S238" i="1"/>
  <c r="S240" i="1"/>
  <c r="S241" i="1"/>
  <c r="S270" i="1"/>
  <c r="S298" i="1"/>
  <c r="AE237" i="1" l="1"/>
  <c r="AE235" i="1"/>
  <c r="AE239" i="1"/>
  <c r="AG239" i="1" s="1"/>
  <c r="AE241" i="1"/>
  <c r="AG241" i="1" s="1"/>
  <c r="AE233" i="1"/>
  <c r="AG233" i="1" s="1"/>
  <c r="AE231" i="1"/>
  <c r="AG231" i="1" s="1"/>
  <c r="AE240" i="1"/>
  <c r="AG240" i="1" s="1"/>
  <c r="AE236" i="1"/>
  <c r="AE232" i="1"/>
  <c r="AG232" i="1" s="1"/>
  <c r="AE298" i="1"/>
  <c r="AG298" i="1" s="1"/>
  <c r="AE121" i="1"/>
  <c r="AE229" i="1"/>
  <c r="AG229" i="1" s="1"/>
  <c r="AE270" i="1"/>
  <c r="AG270" i="1" s="1"/>
  <c r="AE238" i="1"/>
  <c r="AG238" i="1" s="1"/>
  <c r="AE234" i="1"/>
  <c r="AG234" i="1" s="1"/>
  <c r="AE230" i="1"/>
  <c r="Y228" i="1"/>
  <c r="AB228" i="1"/>
  <c r="V228" i="1"/>
  <c r="S228" i="1"/>
  <c r="M270" i="1" l="1"/>
  <c r="M234" i="1"/>
  <c r="M298" i="1"/>
  <c r="AG121" i="1"/>
  <c r="AG237" i="1"/>
  <c r="AG236" i="1"/>
  <c r="M236" i="1"/>
  <c r="AG235" i="1"/>
  <c r="M235" i="1"/>
  <c r="M239" i="1"/>
  <c r="M233" i="1"/>
  <c r="M241" i="1"/>
  <c r="M121" i="1"/>
  <c r="M231" i="1"/>
  <c r="M240" i="1"/>
  <c r="M238" i="1"/>
  <c r="M237" i="1"/>
  <c r="M232" i="1"/>
  <c r="AG230" i="1"/>
  <c r="M230" i="1"/>
  <c r="M229" i="1"/>
  <c r="AE228" i="1"/>
  <c r="AG228" i="1" s="1"/>
  <c r="AB227" i="1"/>
  <c r="Y227" i="1"/>
  <c r="V227" i="1"/>
  <c r="S227" i="1"/>
  <c r="M228" i="1" l="1"/>
  <c r="AE227" i="1"/>
  <c r="AG227" i="1" s="1"/>
  <c r="AB212" i="1"/>
  <c r="M227" i="1" l="1"/>
  <c r="V108" i="1"/>
  <c r="Y108" i="1"/>
  <c r="AB107" i="1"/>
  <c r="Y107" i="1"/>
  <c r="V107" i="1"/>
  <c r="AB108" i="1"/>
  <c r="S108" i="1"/>
  <c r="AE108" i="1" l="1"/>
  <c r="AE219" i="1"/>
  <c r="AG108" i="1" l="1"/>
  <c r="M108" i="1"/>
  <c r="S216" i="1"/>
  <c r="S217" i="1"/>
  <c r="S218" i="1"/>
  <c r="S220" i="1"/>
  <c r="S221" i="1"/>
  <c r="S222" i="1"/>
  <c r="S223" i="1"/>
  <c r="S224" i="1"/>
  <c r="AB211" i="1" l="1"/>
  <c r="AB213" i="1"/>
  <c r="AB214" i="1"/>
  <c r="AB215" i="1"/>
  <c r="AB216" i="1"/>
  <c r="AB217" i="1"/>
  <c r="AB218" i="1"/>
  <c r="AB220" i="1"/>
  <c r="AB221" i="1"/>
  <c r="AB222" i="1"/>
  <c r="AB223" i="1"/>
  <c r="AB224" i="1"/>
  <c r="AB225" i="1"/>
  <c r="AB226" i="1"/>
  <c r="Y213" i="1"/>
  <c r="Y214" i="1"/>
  <c r="Y215" i="1"/>
  <c r="Y216" i="1"/>
  <c r="Y217" i="1"/>
  <c r="Y218" i="1"/>
  <c r="Y220" i="1"/>
  <c r="Y221" i="1"/>
  <c r="Y222" i="1"/>
  <c r="Y223" i="1"/>
  <c r="Y224" i="1"/>
  <c r="Y225" i="1"/>
  <c r="Y226" i="1"/>
  <c r="V215" i="1"/>
  <c r="V216" i="1"/>
  <c r="V217" i="1"/>
  <c r="V218" i="1"/>
  <c r="V220" i="1"/>
  <c r="V221" i="1"/>
  <c r="V222" i="1"/>
  <c r="V223" i="1"/>
  <c r="V224" i="1"/>
  <c r="V225" i="1"/>
  <c r="V226" i="1"/>
  <c r="S215" i="1"/>
  <c r="S225" i="1"/>
  <c r="AE218" i="1" l="1"/>
  <c r="AE222" i="1"/>
  <c r="AG222" i="1" s="1"/>
  <c r="AE221" i="1"/>
  <c r="AE224" i="1"/>
  <c r="M224" i="1" s="1"/>
  <c r="AE220" i="1"/>
  <c r="AE225" i="1"/>
  <c r="AG225" i="1" s="1"/>
  <c r="AE217" i="1"/>
  <c r="AE223" i="1"/>
  <c r="AG223" i="1" s="1"/>
  <c r="AE216" i="1"/>
  <c r="AE215" i="1"/>
  <c r="S23" i="1"/>
  <c r="Y23" i="1"/>
  <c r="V23" i="1"/>
  <c r="M216" i="1" l="1"/>
  <c r="M220" i="1"/>
  <c r="M218" i="1"/>
  <c r="AG215" i="1"/>
  <c r="AG221" i="1"/>
  <c r="AG219" i="1"/>
  <c r="M219" i="1"/>
  <c r="M222" i="1"/>
  <c r="AG217" i="1"/>
  <c r="AG218" i="1"/>
  <c r="M217" i="1"/>
  <c r="AG224" i="1"/>
  <c r="AG220" i="1"/>
  <c r="M221" i="1"/>
  <c r="M225" i="1"/>
  <c r="M223" i="1"/>
  <c r="AG216" i="1"/>
  <c r="M215" i="1"/>
  <c r="AE23" i="1"/>
  <c r="S210" i="1"/>
  <c r="AB210" i="1"/>
  <c r="AG23" i="1" l="1"/>
  <c r="M23" i="1"/>
  <c r="Y209" i="1"/>
  <c r="Y208" i="1"/>
  <c r="V209" i="1"/>
  <c r="V208" i="1"/>
  <c r="S209" i="1"/>
  <c r="S208" i="1"/>
  <c r="AB88" i="1" l="1"/>
  <c r="Y88" i="1"/>
  <c r="V88" i="1"/>
  <c r="S88" i="1"/>
  <c r="AE88" i="1" l="1"/>
  <c r="AB208" i="1"/>
  <c r="AE208" i="1" s="1"/>
  <c r="AB209" i="1"/>
  <c r="AE209" i="1" s="1"/>
  <c r="Y210" i="1"/>
  <c r="Y211" i="1"/>
  <c r="Y212" i="1"/>
  <c r="V210" i="1"/>
  <c r="V211" i="1"/>
  <c r="V212" i="1"/>
  <c r="V213" i="1"/>
  <c r="V214" i="1"/>
  <c r="S211" i="1"/>
  <c r="S212" i="1"/>
  <c r="S213" i="1"/>
  <c r="S214" i="1"/>
  <c r="S226" i="1"/>
  <c r="AE226" i="1" s="1"/>
  <c r="AG226" i="1" s="1"/>
  <c r="AG209" i="1" l="1"/>
  <c r="AG88" i="1"/>
  <c r="AE212" i="1"/>
  <c r="AE213" i="1"/>
  <c r="AE211" i="1"/>
  <c r="AE214" i="1"/>
  <c r="AE210" i="1"/>
  <c r="M88" i="1"/>
  <c r="AG208" i="1"/>
  <c r="M208" i="1"/>
  <c r="AB206" i="1"/>
  <c r="Y206" i="1"/>
  <c r="V206" i="1"/>
  <c r="S206" i="1"/>
  <c r="M212" i="1" l="1"/>
  <c r="M214" i="1"/>
  <c r="M211" i="1"/>
  <c r="AG213" i="1"/>
  <c r="M213" i="1"/>
  <c r="M226" i="1"/>
  <c r="AG211" i="1"/>
  <c r="M210" i="1"/>
  <c r="AG210" i="1"/>
  <c r="AG212" i="1"/>
  <c r="AG214" i="1"/>
  <c r="AE206" i="1"/>
  <c r="S205" i="1"/>
  <c r="M206" i="1" l="1"/>
  <c r="AG206" i="1"/>
  <c r="AB204" i="1" l="1"/>
  <c r="Y204" i="1"/>
  <c r="V204" i="1"/>
  <c r="S204" i="1"/>
  <c r="AE204" i="1" l="1"/>
  <c r="M204" i="1" l="1"/>
  <c r="AG204" i="1"/>
  <c r="V158" i="1"/>
  <c r="V132" i="1" l="1"/>
  <c r="V133" i="1"/>
  <c r="V134" i="1"/>
  <c r="V135" i="1"/>
  <c r="V136" i="1"/>
  <c r="V137" i="1"/>
  <c r="V139" i="1"/>
  <c r="V140" i="1"/>
  <c r="V141" i="1"/>
  <c r="V142" i="1"/>
  <c r="V143" i="1"/>
  <c r="V144" i="1"/>
  <c r="V145" i="1"/>
  <c r="V146" i="1"/>
  <c r="V147" i="1"/>
  <c r="V148" i="1"/>
  <c r="V149" i="1"/>
  <c r="V150" i="1"/>
  <c r="V151" i="1"/>
  <c r="V152" i="1"/>
  <c r="V153" i="1"/>
  <c r="V154" i="1"/>
  <c r="V155" i="1"/>
  <c r="V156" i="1"/>
  <c r="V157"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5" i="1"/>
  <c r="V207" i="1"/>
  <c r="Y124" i="1" l="1"/>
  <c r="Y125" i="1"/>
  <c r="Y123" i="1"/>
  <c r="S124" i="1"/>
  <c r="S125" i="1"/>
  <c r="S123" i="1"/>
  <c r="Y122" i="1"/>
  <c r="Y120" i="1"/>
  <c r="Y118" i="1"/>
  <c r="Y115" i="1"/>
  <c r="S122" i="1"/>
  <c r="S120" i="1"/>
  <c r="S118" i="1"/>
  <c r="S115" i="1"/>
  <c r="S107" i="1"/>
  <c r="S113" i="1"/>
  <c r="S112" i="1"/>
  <c r="S110" i="1"/>
  <c r="S104" i="1"/>
  <c r="S105" i="1"/>
  <c r="V104" i="1"/>
  <c r="V105" i="1"/>
  <c r="Y104" i="1"/>
  <c r="Y105" i="1"/>
  <c r="AB98" i="1"/>
  <c r="Y98" i="1"/>
  <c r="S98" i="1"/>
  <c r="S95" i="1"/>
  <c r="Y91" i="1"/>
  <c r="S92" i="1"/>
  <c r="S87" i="1"/>
  <c r="Y85" i="1"/>
  <c r="V85" i="1"/>
  <c r="S83" i="1"/>
  <c r="AB76" i="1"/>
  <c r="AB77" i="1"/>
  <c r="Y76" i="1"/>
  <c r="Y77" i="1"/>
  <c r="V77" i="1"/>
  <c r="S76" i="1"/>
  <c r="S77" i="1"/>
  <c r="AB54" i="1"/>
  <c r="AB55" i="1"/>
  <c r="Y55" i="1"/>
  <c r="Y54" i="1"/>
  <c r="V55" i="1"/>
  <c r="S55" i="1"/>
  <c r="S68" i="1"/>
  <c r="AB62" i="1"/>
  <c r="AB65" i="1"/>
  <c r="Y62" i="1"/>
  <c r="Y65" i="1"/>
  <c r="V62" i="1"/>
  <c r="V65" i="1"/>
  <c r="S62" i="1"/>
  <c r="S65" i="1"/>
  <c r="AB60" i="1"/>
  <c r="Y60" i="1"/>
  <c r="V60" i="1"/>
  <c r="S60" i="1"/>
  <c r="Y56" i="1"/>
  <c r="S57" i="1"/>
  <c r="S56" i="1"/>
  <c r="S54" i="1"/>
  <c r="S53" i="1"/>
  <c r="Y52" i="1"/>
  <c r="S52" i="1"/>
  <c r="V51" i="1"/>
  <c r="Y51" i="1"/>
  <c r="AB51" i="1"/>
  <c r="Y38" i="1"/>
  <c r="S38" i="1"/>
  <c r="Y34" i="1"/>
  <c r="Y35" i="1"/>
  <c r="V34" i="1"/>
  <c r="V35" i="1"/>
  <c r="S34" i="1"/>
  <c r="S35" i="1"/>
  <c r="Y33" i="1"/>
  <c r="S33" i="1"/>
  <c r="AE107" i="1" l="1"/>
  <c r="AE77" i="1"/>
  <c r="AE60" i="1"/>
  <c r="AE55" i="1"/>
  <c r="AG55" i="1" s="1"/>
  <c r="AE65" i="1"/>
  <c r="AE62" i="1"/>
  <c r="AB33" i="1"/>
  <c r="AB34" i="1"/>
  <c r="AE34" i="1" s="1"/>
  <c r="AB35" i="1"/>
  <c r="AE35" i="1" s="1"/>
  <c r="AB37" i="1"/>
  <c r="AB38" i="1"/>
  <c r="AB44" i="1"/>
  <c r="AB45" i="1"/>
  <c r="AB49" i="1"/>
  <c r="AB50" i="1"/>
  <c r="AB52" i="1"/>
  <c r="AB53" i="1"/>
  <c r="AB56" i="1"/>
  <c r="AB57" i="1"/>
  <c r="AB59" i="1"/>
  <c r="AB61" i="1"/>
  <c r="AB67" i="1"/>
  <c r="AB71" i="1"/>
  <c r="AB75" i="1"/>
  <c r="AB81" i="1"/>
  <c r="AB83" i="1"/>
  <c r="AB84" i="1"/>
  <c r="AE84" i="1" s="1"/>
  <c r="AE85" i="1"/>
  <c r="AB87" i="1"/>
  <c r="AB89" i="1"/>
  <c r="AE89" i="1" s="1"/>
  <c r="AB91" i="1"/>
  <c r="AB92" i="1"/>
  <c r="AB94" i="1"/>
  <c r="AB95" i="1"/>
  <c r="AB96" i="1"/>
  <c r="AB103" i="1"/>
  <c r="AB104" i="1"/>
  <c r="AB105" i="1"/>
  <c r="AE105" i="1" s="1"/>
  <c r="AB106" i="1"/>
  <c r="AB109" i="1"/>
  <c r="AB110" i="1"/>
  <c r="AB111" i="1"/>
  <c r="AE111" i="1" s="1"/>
  <c r="AB112" i="1"/>
  <c r="AB113" i="1"/>
  <c r="AB114" i="1"/>
  <c r="AB115" i="1"/>
  <c r="AB118" i="1"/>
  <c r="AB120" i="1"/>
  <c r="AB122" i="1"/>
  <c r="AB123" i="1"/>
  <c r="AB124" i="1"/>
  <c r="AB125" i="1"/>
  <c r="AB131" i="1"/>
  <c r="AB132" i="1"/>
  <c r="AB133" i="1"/>
  <c r="AB134" i="1"/>
  <c r="AB135" i="1"/>
  <c r="AB136" i="1"/>
  <c r="AB137" i="1"/>
  <c r="AB138" i="1"/>
  <c r="AB139" i="1"/>
  <c r="AB32" i="1"/>
  <c r="AG32" i="1"/>
  <c r="V33" i="1"/>
  <c r="V38" i="1"/>
  <c r="V45" i="1"/>
  <c r="V52" i="1"/>
  <c r="V53" i="1"/>
  <c r="V54" i="1"/>
  <c r="AE54" i="1" s="1"/>
  <c r="V56" i="1"/>
  <c r="V57" i="1"/>
  <c r="V59" i="1"/>
  <c r="V61" i="1"/>
  <c r="V67" i="1"/>
  <c r="V68" i="1"/>
  <c r="V71" i="1"/>
  <c r="V75" i="1"/>
  <c r="V76" i="1"/>
  <c r="AE76" i="1" s="1"/>
  <c r="V81" i="1"/>
  <c r="V83" i="1"/>
  <c r="V91" i="1"/>
  <c r="V92" i="1"/>
  <c r="V94" i="1"/>
  <c r="V95" i="1"/>
  <c r="V96" i="1"/>
  <c r="V98" i="1"/>
  <c r="V103" i="1"/>
  <c r="V106" i="1"/>
  <c r="V109" i="1"/>
  <c r="V110" i="1"/>
  <c r="V112" i="1"/>
  <c r="V113" i="1"/>
  <c r="V114" i="1"/>
  <c r="V115" i="1"/>
  <c r="V118" i="1"/>
  <c r="V120" i="1"/>
  <c r="V122" i="1"/>
  <c r="V123" i="1"/>
  <c r="V124" i="1"/>
  <c r="V125" i="1"/>
  <c r="V32" i="1"/>
  <c r="S32" i="1"/>
  <c r="Y27" i="1"/>
  <c r="V27" i="1"/>
  <c r="S27" i="1"/>
  <c r="Y29" i="1"/>
  <c r="Y30" i="1"/>
  <c r="AB29" i="1"/>
  <c r="AB30" i="1"/>
  <c r="V29" i="1"/>
  <c r="V30" i="1"/>
  <c r="S29" i="1"/>
  <c r="S30" i="1"/>
  <c r="AB24" i="1"/>
  <c r="AE24" i="1" s="1"/>
  <c r="AB21" i="1"/>
  <c r="Y21" i="1"/>
  <c r="V21" i="1"/>
  <c r="S21" i="1"/>
  <c r="AB17" i="1"/>
  <c r="AB18" i="1"/>
  <c r="AB19" i="1"/>
  <c r="AB16" i="1"/>
  <c r="Y17" i="1"/>
  <c r="V17" i="1"/>
  <c r="V18" i="1"/>
  <c r="AE18" i="1" s="1"/>
  <c r="S17" i="1"/>
  <c r="AG19" i="1"/>
  <c r="AB14" i="1"/>
  <c r="AB15" i="1"/>
  <c r="AB13" i="1"/>
  <c r="Y14" i="1"/>
  <c r="Y15" i="1"/>
  <c r="V14" i="1"/>
  <c r="V15" i="1"/>
  <c r="S14" i="1"/>
  <c r="S15" i="1"/>
  <c r="S9" i="1"/>
  <c r="V9" i="1"/>
  <c r="V10" i="1"/>
  <c r="Y9" i="1"/>
  <c r="Y10" i="1"/>
  <c r="AB8" i="1"/>
  <c r="AB9" i="1"/>
  <c r="AB10" i="1"/>
  <c r="AB7" i="1"/>
  <c r="S134"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5" i="1"/>
  <c r="AB207"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5" i="1"/>
  <c r="Y207" i="1"/>
  <c r="Y133" i="1"/>
  <c r="Y134" i="1"/>
  <c r="Y135" i="1"/>
  <c r="Y136" i="1"/>
  <c r="Y137" i="1"/>
  <c r="Y138" i="1"/>
  <c r="Y139" i="1"/>
  <c r="Y140" i="1"/>
  <c r="Y141" i="1"/>
  <c r="Y142" i="1"/>
  <c r="Y143" i="1"/>
  <c r="Y144" i="1"/>
  <c r="Y145" i="1"/>
  <c r="Y146" i="1"/>
  <c r="Y147" i="1"/>
  <c r="Y148" i="1"/>
  <c r="Y132" i="1"/>
  <c r="Y131" i="1"/>
  <c r="V131" i="1"/>
  <c r="S133" i="1"/>
  <c r="S135" i="1"/>
  <c r="S136" i="1"/>
  <c r="S137"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7" i="1"/>
  <c r="S132" i="1"/>
  <c r="S131" i="1"/>
  <c r="Y96" i="1"/>
  <c r="S96" i="1"/>
  <c r="Y106" i="1"/>
  <c r="S106" i="1"/>
  <c r="Y114" i="1"/>
  <c r="S114" i="1"/>
  <c r="AB28" i="1"/>
  <c r="Y28" i="1"/>
  <c r="V28" i="1"/>
  <c r="S28" i="1"/>
  <c r="Y103" i="1"/>
  <c r="S103" i="1"/>
  <c r="Y94" i="1"/>
  <c r="S94" i="1"/>
  <c r="Y87" i="1"/>
  <c r="Y81" i="1"/>
  <c r="S81" i="1"/>
  <c r="Y83" i="1"/>
  <c r="Y71" i="1"/>
  <c r="S71" i="1"/>
  <c r="Y75" i="1"/>
  <c r="S75" i="1"/>
  <c r="Y61" i="1"/>
  <c r="S61" i="1"/>
  <c r="Y67" i="1"/>
  <c r="S67" i="1"/>
  <c r="Y59" i="1"/>
  <c r="S59" i="1"/>
  <c r="S51" i="1"/>
  <c r="Y37" i="1"/>
  <c r="S37" i="1"/>
  <c r="Y25" i="1"/>
  <c r="V25" i="1"/>
  <c r="S25" i="1"/>
  <c r="Y16" i="1"/>
  <c r="V16" i="1"/>
  <c r="S16" i="1"/>
  <c r="Y13" i="1"/>
  <c r="V13" i="1"/>
  <c r="S13" i="1"/>
  <c r="Y8" i="1"/>
  <c r="V8" i="1"/>
  <c r="S8" i="1"/>
  <c r="Y7" i="1"/>
  <c r="V7" i="1"/>
  <c r="S7" i="1"/>
  <c r="AG105" i="1" l="1"/>
  <c r="AE92" i="1"/>
  <c r="AE21" i="1"/>
  <c r="AG35" i="1"/>
  <c r="AG65" i="1"/>
  <c r="M60" i="1"/>
  <c r="M24" i="1"/>
  <c r="M111" i="1"/>
  <c r="M34" i="1"/>
  <c r="M18" i="1"/>
  <c r="M54" i="1"/>
  <c r="M85" i="1"/>
  <c r="AG84" i="1"/>
  <c r="M84" i="1"/>
  <c r="M65" i="1"/>
  <c r="M35" i="1"/>
  <c r="M55" i="1"/>
  <c r="M32" i="1"/>
  <c r="M105" i="1"/>
  <c r="AG60" i="1"/>
  <c r="AG24" i="1"/>
  <c r="AG34" i="1"/>
  <c r="AG85" i="1"/>
  <c r="AE91" i="1"/>
  <c r="AG76" i="1"/>
  <c r="AG62" i="1"/>
  <c r="AG77" i="1"/>
  <c r="AG54" i="1"/>
  <c r="M77" i="1"/>
  <c r="AG18" i="1"/>
  <c r="M62" i="1"/>
  <c r="AG107" i="1"/>
  <c r="AE205" i="1"/>
  <c r="AE25" i="1"/>
  <c r="AE16" i="1"/>
  <c r="AE57" i="1"/>
  <c r="AE17" i="1"/>
  <c r="AE132" i="1"/>
  <c r="AE8" i="1"/>
  <c r="AE201" i="1"/>
  <c r="AE197" i="1"/>
  <c r="AE193" i="1"/>
  <c r="AE189" i="1"/>
  <c r="AE185" i="1"/>
  <c r="AE181" i="1"/>
  <c r="AE177" i="1"/>
  <c r="AE173" i="1"/>
  <c r="AE169" i="1"/>
  <c r="AE165" i="1"/>
  <c r="AE161" i="1"/>
  <c r="AE157" i="1"/>
  <c r="AE153" i="1"/>
  <c r="AE149" i="1"/>
  <c r="AE145" i="1"/>
  <c r="AE141" i="1"/>
  <c r="AE137" i="1"/>
  <c r="AE124" i="1"/>
  <c r="AE122" i="1"/>
  <c r="AE95" i="1"/>
  <c r="AE7" i="1"/>
  <c r="AE200" i="1"/>
  <c r="AE196" i="1"/>
  <c r="AE192" i="1"/>
  <c r="AE188" i="1"/>
  <c r="AE184" i="1"/>
  <c r="AE180" i="1"/>
  <c r="AE176" i="1"/>
  <c r="AE172" i="1"/>
  <c r="AE168" i="1"/>
  <c r="AE164" i="1"/>
  <c r="AE160" i="1"/>
  <c r="AE156" i="1"/>
  <c r="AE152" i="1"/>
  <c r="AE148" i="1"/>
  <c r="AE144" i="1"/>
  <c r="AE140" i="1"/>
  <c r="AE136" i="1"/>
  <c r="AE146" i="1"/>
  <c r="AE142" i="1"/>
  <c r="AE87" i="1"/>
  <c r="AE53" i="1"/>
  <c r="AE45" i="1"/>
  <c r="AE33" i="1"/>
  <c r="AE120" i="1"/>
  <c r="AE112" i="1"/>
  <c r="AE110" i="1"/>
  <c r="AE109" i="1"/>
  <c r="AE123" i="1"/>
  <c r="AE118" i="1"/>
  <c r="AE115" i="1"/>
  <c r="AE113" i="1"/>
  <c r="M113" i="1" s="1"/>
  <c r="AE38" i="1"/>
  <c r="AE50" i="1"/>
  <c r="AE61" i="1"/>
  <c r="AE56" i="1"/>
  <c r="AE59" i="1"/>
  <c r="AE52" i="1"/>
  <c r="AE68" i="1"/>
  <c r="AE51" i="1"/>
  <c r="AE138" i="1"/>
  <c r="AE44" i="1"/>
  <c r="AE37" i="1"/>
  <c r="AE167" i="1"/>
  <c r="AE163" i="1"/>
  <c r="AE155" i="1"/>
  <c r="AE151" i="1"/>
  <c r="AE49" i="1"/>
  <c r="AE129" i="1"/>
  <c r="AE103" i="1"/>
  <c r="AE94" i="1"/>
  <c r="AE114" i="1"/>
  <c r="AE96" i="1"/>
  <c r="AE133" i="1"/>
  <c r="AE9" i="1"/>
  <c r="AE14" i="1"/>
  <c r="AG14" i="1" s="1"/>
  <c r="AE202" i="1"/>
  <c r="AE198" i="1"/>
  <c r="AE194" i="1"/>
  <c r="AE190" i="1"/>
  <c r="AE186" i="1"/>
  <c r="AE182" i="1"/>
  <c r="AE178" i="1"/>
  <c r="AE174" i="1"/>
  <c r="AE170" i="1"/>
  <c r="AE166" i="1"/>
  <c r="AE162" i="1"/>
  <c r="AE158" i="1"/>
  <c r="AE154" i="1"/>
  <c r="AE150" i="1"/>
  <c r="AE71" i="1"/>
  <c r="AE81" i="1"/>
  <c r="AE134" i="1"/>
  <c r="AE75" i="1"/>
  <c r="AE207" i="1"/>
  <c r="AE203" i="1"/>
  <c r="AE199" i="1"/>
  <c r="AE195" i="1"/>
  <c r="AE191" i="1"/>
  <c r="AE187" i="1"/>
  <c r="AE183" i="1"/>
  <c r="AE179" i="1"/>
  <c r="AE175" i="1"/>
  <c r="AE171" i="1"/>
  <c r="AE159" i="1"/>
  <c r="AE147" i="1"/>
  <c r="AE143" i="1"/>
  <c r="AE139" i="1"/>
  <c r="AE135" i="1"/>
  <c r="AE131" i="1"/>
  <c r="AE125" i="1"/>
  <c r="AE106" i="1"/>
  <c r="AE104" i="1"/>
  <c r="AE98" i="1"/>
  <c r="AE83" i="1"/>
  <c r="AE67" i="1"/>
  <c r="AE29" i="1"/>
  <c r="AG29" i="1" s="1"/>
  <c r="AE27" i="1"/>
  <c r="AE15" i="1"/>
  <c r="AE30" i="1"/>
  <c r="AE10" i="1"/>
  <c r="AE13" i="1"/>
  <c r="AE28" i="1"/>
  <c r="M21" i="1" l="1"/>
  <c r="AG120" i="1"/>
  <c r="AG30" i="1"/>
  <c r="AG21" i="1"/>
  <c r="M109" i="1"/>
  <c r="M27" i="1"/>
  <c r="AG15" i="1"/>
  <c r="M110" i="1"/>
  <c r="M124" i="1"/>
  <c r="M89" i="1"/>
  <c r="M33" i="1"/>
  <c r="M57" i="1"/>
  <c r="M91" i="1"/>
  <c r="M45" i="1"/>
  <c r="M104" i="1"/>
  <c r="M44" i="1"/>
  <c r="M52" i="1"/>
  <c r="M56" i="1"/>
  <c r="M118" i="1"/>
  <c r="M53" i="1"/>
  <c r="M10" i="1"/>
  <c r="M125" i="1"/>
  <c r="M123" i="1"/>
  <c r="M95" i="1"/>
  <c r="AG129" i="1"/>
  <c r="M129" i="1"/>
  <c r="AG50" i="1"/>
  <c r="M50" i="1"/>
  <c r="AG122" i="1"/>
  <c r="M122" i="1"/>
  <c r="M29" i="1"/>
  <c r="AG68" i="1"/>
  <c r="M68" i="1"/>
  <c r="M120" i="1"/>
  <c r="M30" i="1"/>
  <c r="M14" i="1"/>
  <c r="AG92" i="1"/>
  <c r="M92" i="1"/>
  <c r="AG98" i="1"/>
  <c r="M98" i="1"/>
  <c r="AG49" i="1"/>
  <c r="AG115" i="1"/>
  <c r="M115" i="1"/>
  <c r="M20" i="1"/>
  <c r="M15" i="1"/>
  <c r="AG45" i="1"/>
  <c r="AG95" i="1"/>
  <c r="AG89" i="1"/>
  <c r="AG57" i="1"/>
  <c r="AG118" i="1"/>
  <c r="AG112" i="1"/>
  <c r="M112" i="1"/>
  <c r="AG104" i="1"/>
  <c r="AG10" i="1"/>
  <c r="AG135" i="1"/>
  <c r="M159" i="1"/>
  <c r="AG179" i="1"/>
  <c r="AG195" i="1"/>
  <c r="AG134" i="1"/>
  <c r="AG162" i="1"/>
  <c r="AG178" i="1"/>
  <c r="AG194" i="1"/>
  <c r="AG155" i="1"/>
  <c r="AG123" i="1"/>
  <c r="AG146" i="1"/>
  <c r="AG148" i="1"/>
  <c r="M164" i="1"/>
  <c r="AG180" i="1"/>
  <c r="AG196" i="1"/>
  <c r="AG124" i="1"/>
  <c r="AG137" i="1"/>
  <c r="AG153" i="1"/>
  <c r="AG169" i="1"/>
  <c r="AG185" i="1"/>
  <c r="AG201" i="1"/>
  <c r="M28" i="1"/>
  <c r="AG139" i="1"/>
  <c r="AG183" i="1"/>
  <c r="AG199" i="1"/>
  <c r="AG150" i="1"/>
  <c r="M166" i="1"/>
  <c r="AG182" i="1"/>
  <c r="AG198" i="1"/>
  <c r="AG163" i="1"/>
  <c r="AG37" i="1"/>
  <c r="AG136" i="1"/>
  <c r="AG152" i="1"/>
  <c r="AG168" i="1"/>
  <c r="AG184" i="1"/>
  <c r="AG200" i="1"/>
  <c r="AG141" i="1"/>
  <c r="AG157" i="1"/>
  <c r="AG173" i="1"/>
  <c r="AG189" i="1"/>
  <c r="AG8" i="1"/>
  <c r="AG17" i="1"/>
  <c r="AG205" i="1"/>
  <c r="AG125" i="1"/>
  <c r="AG143" i="1"/>
  <c r="AG171" i="1"/>
  <c r="M187" i="1"/>
  <c r="AG154" i="1"/>
  <c r="M170" i="1"/>
  <c r="AG186" i="1"/>
  <c r="AG202" i="1"/>
  <c r="AG9" i="1"/>
  <c r="AG133" i="1"/>
  <c r="AG167" i="1"/>
  <c r="AG87" i="1"/>
  <c r="AG140" i="1"/>
  <c r="AG156" i="1"/>
  <c r="AG172" i="1"/>
  <c r="AG188" i="1"/>
  <c r="AG145" i="1"/>
  <c r="AG161" i="1"/>
  <c r="AG177" i="1"/>
  <c r="AG193" i="1"/>
  <c r="AG132" i="1"/>
  <c r="AG147" i="1"/>
  <c r="M175" i="1"/>
  <c r="AG191" i="1"/>
  <c r="AG207" i="1"/>
  <c r="AG158" i="1"/>
  <c r="AG174" i="1"/>
  <c r="AG190" i="1"/>
  <c r="AG151" i="1"/>
  <c r="AG138" i="1"/>
  <c r="AG53" i="1"/>
  <c r="AG142" i="1"/>
  <c r="AG144" i="1"/>
  <c r="AG160" i="1"/>
  <c r="AG176" i="1"/>
  <c r="AG192" i="1"/>
  <c r="AG149" i="1"/>
  <c r="AG165" i="1"/>
  <c r="AG181" i="1"/>
  <c r="AG197" i="1"/>
  <c r="AG131" i="1"/>
  <c r="M17" i="1"/>
  <c r="M9" i="1"/>
  <c r="M107" i="1"/>
  <c r="M209" i="1"/>
  <c r="AG38" i="1"/>
  <c r="M38" i="1"/>
  <c r="M157" i="1"/>
  <c r="M186" i="1"/>
  <c r="M152" i="1"/>
  <c r="M141" i="1"/>
  <c r="M136" i="1"/>
  <c r="M202" i="1"/>
  <c r="M191" i="1"/>
  <c r="M173" i="1"/>
  <c r="M158" i="1"/>
  <c r="M143" i="1"/>
  <c r="M189" i="1"/>
  <c r="M142" i="1"/>
  <c r="AG203" i="1"/>
  <c r="M146" i="1"/>
  <c r="M162" i="1"/>
  <c r="M174" i="1"/>
  <c r="M190" i="1"/>
  <c r="M147" i="1"/>
  <c r="M163" i="1"/>
  <c r="M179" i="1"/>
  <c r="M195" i="1"/>
  <c r="M207" i="1"/>
  <c r="M145" i="1"/>
  <c r="M161" i="1"/>
  <c r="M177" i="1"/>
  <c r="M193" i="1"/>
  <c r="M140" i="1"/>
  <c r="M156" i="1"/>
  <c r="M168" i="1"/>
  <c r="M180" i="1"/>
  <c r="M196" i="1"/>
  <c r="M131" i="1"/>
  <c r="M133" i="1"/>
  <c r="M150" i="1"/>
  <c r="M178" i="1"/>
  <c r="M194" i="1"/>
  <c r="M135" i="1"/>
  <c r="M151" i="1"/>
  <c r="M167" i="1"/>
  <c r="M183" i="1"/>
  <c r="M199" i="1"/>
  <c r="M132" i="1"/>
  <c r="M149" i="1"/>
  <c r="M165" i="1"/>
  <c r="M181" i="1"/>
  <c r="M197" i="1"/>
  <c r="M144" i="1"/>
  <c r="M160" i="1"/>
  <c r="M172" i="1"/>
  <c r="M184" i="1"/>
  <c r="M200" i="1"/>
  <c r="M134" i="1"/>
  <c r="M192" i="1"/>
  <c r="M138" i="1"/>
  <c r="M154" i="1"/>
  <c r="M182" i="1"/>
  <c r="M198" i="1"/>
  <c r="M139" i="1"/>
  <c r="M155" i="1"/>
  <c r="M171" i="1"/>
  <c r="M203" i="1"/>
  <c r="M137" i="1"/>
  <c r="M153" i="1"/>
  <c r="M169" i="1"/>
  <c r="M185" i="1"/>
  <c r="M201" i="1"/>
  <c r="M148" i="1"/>
  <c r="M176" i="1"/>
  <c r="M188" i="1"/>
  <c r="M205" i="1"/>
  <c r="AG61" i="1"/>
  <c r="AG59" i="1"/>
  <c r="AG33" i="1"/>
  <c r="AG164" i="1"/>
  <c r="AG91" i="1"/>
  <c r="AG94" i="1"/>
  <c r="AG110" i="1"/>
  <c r="AG83" i="1"/>
  <c r="AG75" i="1"/>
  <c r="AG81" i="1"/>
  <c r="AG96" i="1"/>
  <c r="AG113" i="1"/>
  <c r="AG111" i="1"/>
  <c r="AG71" i="1"/>
  <c r="AG114" i="1"/>
  <c r="AG103" i="1"/>
  <c r="AG109" i="1"/>
  <c r="M83" i="1"/>
  <c r="AG56" i="1"/>
  <c r="AG52" i="1"/>
  <c r="AG67" i="1"/>
  <c r="AG51" i="1"/>
  <c r="AG44" i="1"/>
  <c r="AG27" i="1"/>
  <c r="AG170" i="1"/>
  <c r="AG13" i="1"/>
  <c r="AG166" i="1"/>
  <c r="M75" i="1"/>
  <c r="M106" i="1"/>
  <c r="AG187" i="1"/>
  <c r="AG175" i="1"/>
  <c r="AG159" i="1"/>
  <c r="M16" i="1"/>
  <c r="AG25" i="1"/>
  <c r="M7" i="1"/>
  <c r="AG28" i="1"/>
  <c r="M37" i="1"/>
  <c r="M87" i="1"/>
  <c r="M76" i="1"/>
  <c r="AG16" i="1"/>
  <c r="M61" i="1"/>
  <c r="M114" i="1"/>
  <c r="M94" i="1"/>
  <c r="M81" i="1"/>
  <c r="M25" i="1"/>
  <c r="M103" i="1"/>
  <c r="M71" i="1"/>
  <c r="M59" i="1"/>
  <c r="M67" i="1"/>
  <c r="AG7" i="1"/>
  <c r="M51" i="1"/>
  <c r="M8" i="1"/>
  <c r="M13" i="1"/>
  <c r="M96" i="1"/>
  <c r="AB73" i="1" l="1"/>
  <c r="AE73" i="1" l="1"/>
  <c r="M73" i="1" l="1"/>
  <c r="AG73" i="1"/>
</calcChain>
</file>

<file path=xl/sharedStrings.xml><?xml version="1.0" encoding="utf-8"?>
<sst xmlns="http://schemas.openxmlformats.org/spreadsheetml/2006/main" count="4078" uniqueCount="1276">
  <si>
    <t>Nr. crt.</t>
  </si>
  <si>
    <t>Titlu proiect</t>
  </si>
  <si>
    <t xml:space="preserve">Regiune </t>
  </si>
  <si>
    <t>Localitate</t>
  </si>
  <si>
    <t>Tip beneficiar</t>
  </si>
  <si>
    <t>Total valoare proiect</t>
  </si>
  <si>
    <t>Act aditional NR.</t>
  </si>
  <si>
    <t>Cheltuieli neeligibile</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</si>
  <si>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</si>
  <si>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</si>
  <si>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</si>
  <si>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</si>
  <si>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</si>
  <si>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</si>
  <si>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</si>
  <si>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</si>
  <si>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</si>
  <si>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</si>
  <si>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</si>
  <si>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</si>
  <si>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</si>
  <si>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</si>
  <si>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</si>
  <si>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</si>
  <si>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</si>
  <si>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</si>
  <si>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</si>
  <si>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</si>
  <si>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</si>
  <si>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</si>
  <si>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</si>
  <si>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</si>
  <si>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</si>
  <si>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</si>
  <si>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</si>
  <si>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Autoritatea Națională Pentru Protecția Drepturilor Copilului și Adopție</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</si>
  <si>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</si>
  <si>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</si>
  <si>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</si>
  <si>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Ministerul Educației Naționale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</si>
  <si>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</si>
  <si>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</si>
  <si>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Muncii și Justitiei Sociale</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</si>
  <si>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</si>
  <si>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</si>
  <si>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Ministerul pentru Mediul de Afaceri, Comerț și Antreprenoriat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</si>
  <si>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</si>
  <si>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</si>
  <si>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Ministerul Educației Naționale - Centrul Național de Dezvoltare a Învățământului Profesional și Tehnic</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</si>
  <si>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</si>
  <si>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</si>
  <si>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Ministerul Economiei</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</si>
  <si>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</si>
  <si>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</si>
  <si>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Ministerul Finanțelor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</si>
  <si>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</si>
  <si>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</si>
  <si>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</si>
  <si>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</si>
  <si>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</si>
  <si>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</si>
  <si>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</si>
  <si>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</si>
  <si>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</si>
  <si>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</si>
  <si>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</si>
  <si>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</si>
  <si>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Ministerul Transporturilor</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</si>
  <si>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</si>
  <si>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</si>
  <si>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Ministerul Educaţiei Nationale</t>
  </si>
  <si>
    <t>Monitorizarea și evaluarea strategiilor condiționalități ex-ante în educație și îmbunătățirea procesului decizional prin monitorizarea performanței instituționale la nivel central și local</t>
  </si>
  <si>
    <t>Ministerul Comunicațiilor și Societatii Informaționale</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</si>
  <si>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</si>
  <si>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</si>
  <si>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Ministerul Mediului</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</si>
  <si>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</si>
  <si>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</si>
  <si>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</si>
  <si>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</si>
  <si>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</si>
  <si>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</si>
  <si>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</si>
  <si>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</si>
  <si>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</si>
  <si>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</si>
  <si>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</si>
  <si>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</si>
  <si>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</si>
  <si>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</si>
  <si>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</si>
  <si>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</si>
  <si>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</si>
  <si>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</si>
  <si>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 xml:space="preserve">Ministerul Cercetării şi Inovării  </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</si>
  <si>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</si>
  <si>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</si>
  <si>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</si>
  <si>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</si>
  <si>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</si>
  <si>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</si>
  <si>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</si>
  <si>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Inspectoratul General pentru Situații de Urgență (IGSU)</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</si>
  <si>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</si>
  <si>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</si>
  <si>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</si>
  <si>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</si>
  <si>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</si>
  <si>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</si>
  <si>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</si>
  <si>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</si>
  <si>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</si>
  <si>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</si>
  <si>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</si>
  <si>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</si>
  <si>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</si>
  <si>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</si>
  <si>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</si>
  <si>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</si>
  <si>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</si>
  <si>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</si>
  <si>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</si>
  <si>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</si>
  <si>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</si>
  <si>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Ministerul Educației Naționale</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</si>
  <si>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</si>
  <si>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</si>
  <si>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</si>
  <si>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</si>
  <si>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Agentia Națională de Administrare Fiscală</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</si>
  <si>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</si>
  <si>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</si>
  <si>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</si>
  <si>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</si>
  <si>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</si>
  <si>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</si>
  <si>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</si>
  <si>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</si>
  <si>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</si>
  <si>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</si>
  <si>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</si>
  <si>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</si>
  <si>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</si>
  <si>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</si>
  <si>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</si>
  <si>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</si>
  <si>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</si>
  <si>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</si>
  <si>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</si>
  <si>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</si>
  <si>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</si>
  <si>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</si>
  <si>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</si>
  <si>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</si>
  <si>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</si>
  <si>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</si>
  <si>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</si>
  <si>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</si>
  <si>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</si>
  <si>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Cod SIPOCA</t>
  </si>
  <si>
    <t>OFP</t>
  </si>
  <si>
    <t>AP3/  /3.1</t>
  </si>
  <si>
    <t>AP3/  /3.2</t>
  </si>
  <si>
    <t>MP</t>
  </si>
  <si>
    <t>Cod apel</t>
  </si>
  <si>
    <t>AP1/11i /1.1</t>
  </si>
  <si>
    <t>AP1/11i /1.4</t>
  </si>
  <si>
    <t>AP 2/11i  /2.2</t>
  </si>
  <si>
    <t>DV</t>
  </si>
  <si>
    <t xml:space="preserve">AP1/11i /1.3 </t>
  </si>
  <si>
    <t>VB</t>
  </si>
  <si>
    <t>CA</t>
  </si>
  <si>
    <t>GD</t>
  </si>
  <si>
    <t>RG</t>
  </si>
  <si>
    <t>RB</t>
  </si>
  <si>
    <t>AI</t>
  </si>
  <si>
    <t>OD</t>
  </si>
  <si>
    <t>MN</t>
  </si>
  <si>
    <t>MM</t>
  </si>
  <si>
    <t xml:space="preserve">AP1/11i /1.2 </t>
  </si>
  <si>
    <t>**</t>
  </si>
  <si>
    <t>***</t>
  </si>
  <si>
    <t>IP2/2015</t>
  </si>
  <si>
    <t>IP5/2016</t>
  </si>
  <si>
    <t>regiune mai dezvoltată</t>
  </si>
  <si>
    <t>regiune mai puțin dezvoltată</t>
  </si>
  <si>
    <t>AA4/ 21.11.2017</t>
  </si>
  <si>
    <t>n.a</t>
  </si>
  <si>
    <t>AA5/ 27.11.2017</t>
  </si>
  <si>
    <t>AA3/ 12.10.2017</t>
  </si>
  <si>
    <t>AA6/ 21.11.2017</t>
  </si>
  <si>
    <t>AA2 / 17.10.2017</t>
  </si>
  <si>
    <t>AA2 /14.09.2017</t>
  </si>
  <si>
    <t>AA1 /26.04.2017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</si>
  <si>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</si>
  <si>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</si>
  <si>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</si>
  <si>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</si>
  <si>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</si>
  <si>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</si>
  <si>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</si>
  <si>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</si>
  <si>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1.Asociația pentru Democrației</t>
  </si>
  <si>
    <t>1. Ministerul Muncii și Justiției Sociale
2. Agenția Națională a Funcționarilor Publici</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</si>
  <si>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</si>
  <si>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</si>
  <si>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</si>
  <si>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</si>
  <si>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</si>
  <si>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</si>
  <si>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</si>
  <si>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</si>
  <si>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</si>
  <si>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AA1/22.01.18</t>
  </si>
  <si>
    <t>AA7/25.01.2018</t>
  </si>
  <si>
    <t>Omdrapfe nr. 222/23.01.18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</si>
  <si>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</si>
  <si>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</si>
  <si>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</si>
  <si>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</si>
  <si>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Primăria Municipiului Tecuci</t>
  </si>
  <si>
    <t>Primăria Municipiului Turda</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</si>
  <si>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</si>
  <si>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</si>
  <si>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</si>
  <si>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</si>
  <si>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</si>
  <si>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</si>
  <si>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</si>
  <si>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</si>
  <si>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</si>
  <si>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Crt. No.</t>
  </si>
  <si>
    <t>Priority Axis/Investment priority</t>
  </si>
  <si>
    <t>Call no.</t>
  </si>
  <si>
    <t>Project title</t>
  </si>
  <si>
    <t>SIPOCA Code</t>
  </si>
  <si>
    <t>Benficiary Name</t>
  </si>
  <si>
    <t>Partner Name</t>
  </si>
  <si>
    <t>Project summary</t>
  </si>
  <si>
    <t>Start date</t>
  </si>
  <si>
    <t>End date</t>
  </si>
  <si>
    <t>Region</t>
  </si>
  <si>
    <t>County</t>
  </si>
  <si>
    <t>Locality</t>
  </si>
  <si>
    <t>Union co-financing rate</t>
  </si>
  <si>
    <t>Beneficiary type</t>
  </si>
  <si>
    <t>Area of intervention</t>
  </si>
  <si>
    <t>Eligible value of the project (LEI)</t>
  </si>
  <si>
    <t>EU Funds</t>
  </si>
  <si>
    <t>More developed regions</t>
  </si>
  <si>
    <t>Less developed regions</t>
  </si>
  <si>
    <t>National Budget</t>
  </si>
  <si>
    <t>Beneficiary private contribution</t>
  </si>
  <si>
    <t>private contribution</t>
  </si>
  <si>
    <t>Eligible value of the project</t>
  </si>
  <si>
    <t>Non eligible expenditure</t>
  </si>
  <si>
    <t>Total value of the project</t>
  </si>
  <si>
    <t>Project status</t>
  </si>
  <si>
    <t>Aditional Act  no.</t>
  </si>
  <si>
    <t>National contribution</t>
  </si>
  <si>
    <t>AA3/ 18.01.2018</t>
  </si>
  <si>
    <t>APT_SMC – Administrație Publică eficienTă prin Sistem de Management al Calității</t>
  </si>
  <si>
    <t>Judeţul Dâmbovița</t>
  </si>
  <si>
    <t xml:space="preserve">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</si>
  <si>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</si>
  <si>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</si>
  <si>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</si>
  <si>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</si>
  <si>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</si>
  <si>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</si>
  <si>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</si>
  <si>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</si>
  <si>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</si>
  <si>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</si>
  <si>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</si>
  <si>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</si>
  <si>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</si>
  <si>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</si>
  <si>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Primăria Municipiului 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</si>
  <si>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</si>
  <si>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</si>
  <si>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</si>
  <si>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</si>
  <si>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</si>
  <si>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</si>
  <si>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</si>
  <si>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</si>
  <si>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</si>
  <si>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</si>
  <si>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</si>
  <si>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</si>
  <si>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</si>
  <si>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</si>
  <si>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</si>
  <si>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</si>
  <si>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Municipiului
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</si>
  <si>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</si>
  <si>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</si>
  <si>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</si>
  <si>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</si>
  <si>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</si>
  <si>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</si>
  <si>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</si>
  <si>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</si>
  <si>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</si>
  <si>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</si>
  <si>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</si>
  <si>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</si>
  <si>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</si>
  <si>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</si>
  <si>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</si>
  <si>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Judetul Gorj</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</si>
  <si>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</si>
  <si>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</si>
  <si>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</si>
  <si>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</si>
  <si>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</si>
  <si>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</si>
  <si>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Primăria Municipiului Huși</t>
  </si>
  <si>
    <t>Primăria Municipiului Vaslui</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</si>
  <si>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</si>
  <si>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</si>
  <si>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</si>
  <si>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</si>
  <si>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</si>
  <si>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</si>
  <si>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</si>
  <si>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</si>
  <si>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</si>
  <si>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</si>
  <si>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MUNICIPIUL TG - JIU</t>
  </si>
  <si>
    <t>JUDEȚUL GORJ</t>
  </si>
  <si>
    <t>CALITATE = EFICIENTA = PERFORMANTA</t>
  </si>
  <si>
    <t>Asigurarea managementului performantei si calitatii in Municipiul Ploiesti</t>
  </si>
  <si>
    <t>Municipiul PLOIEȘTI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</si>
  <si>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</si>
  <si>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</si>
  <si>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</si>
  <si>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</si>
  <si>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 xml:space="preserve">Omdrapfe nr.  2261/27.02.2018 </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</si>
  <si>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</si>
  <si>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</si>
  <si>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</si>
  <si>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Cluj Napoca</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</si>
  <si>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</si>
  <si>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Sect. 4 București</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</si>
  <si>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</si>
  <si>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</si>
  <si>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</si>
  <si>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Jud. Brasov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</si>
  <si>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</si>
  <si>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</si>
  <si>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</si>
  <si>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</si>
  <si>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</si>
  <si>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</si>
  <si>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</si>
  <si>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</si>
  <si>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</si>
  <si>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</si>
  <si>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</si>
  <si>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</si>
  <si>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</si>
  <si>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 xml:space="preserve">Ministerul Dezvoltării Regionale și Administrației Publice </t>
  </si>
  <si>
    <t xml:space="preserve">Ministerul Dezvoltării Regionale și Administrației Publice  - Direcția Integritate, Bună Guvernare și Politici Publice </t>
  </si>
  <si>
    <t>CP4 more /2017</t>
  </si>
  <si>
    <t>CP4 less /2017</t>
  </si>
  <si>
    <t>Management performant la nivelul Primăriei Mangalia</t>
  </si>
  <si>
    <t>Municipiul Mangalia</t>
  </si>
  <si>
    <t>Constanța</t>
  </si>
  <si>
    <t>Mangalia</t>
  </si>
  <si>
    <t>CETATE.Caransebeş, Eficient şi Tânăr prin Administrare Transparentă şi Economică</t>
  </si>
  <si>
    <t>Municipiul  Cransebeș</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</si>
  <si>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</si>
  <si>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</si>
  <si>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</si>
  <si>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</si>
  <si>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</si>
  <si>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</si>
  <si>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</si>
  <si>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</si>
  <si>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</si>
  <si>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</si>
  <si>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</si>
  <si>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</si>
  <si>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</si>
  <si>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</si>
  <si>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r>
      <t>“Calitate, eficiență și performanță a managementului la nivelul UAT Municipiul Zalău (CEP UAT Zalău)</t>
    </r>
    <r>
      <rPr>
        <i/>
        <sz val="11"/>
        <color theme="1"/>
        <rFont val="Trebuchet MS"/>
        <family val="2"/>
      </rPr>
      <t>”</t>
    </r>
  </si>
  <si>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</si>
  <si>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</si>
  <si>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</si>
  <si>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</si>
  <si>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</si>
  <si>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Muncipiul Alba Iulia</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</si>
  <si>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</si>
  <si>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</si>
  <si>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</si>
  <si>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</si>
  <si>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r>
      <t>FEDERA</t>
    </r>
    <r>
      <rPr>
        <b/>
        <sz val="11"/>
        <color theme="1"/>
        <rFont val="Calibri"/>
        <family val="1"/>
        <charset val="1"/>
      </rPr>
      <t>Ţ</t>
    </r>
    <r>
      <rPr>
        <b/>
        <sz val="11"/>
        <color theme="1"/>
        <rFont val="Calibri"/>
        <family val="2"/>
        <charset val="1"/>
      </rPr>
      <t>IA NA</t>
    </r>
    <r>
      <rPr>
        <b/>
        <sz val="11"/>
        <color theme="1"/>
        <rFont val="Calibri"/>
        <family val="1"/>
        <charset val="1"/>
      </rPr>
      <t>Ţ</t>
    </r>
    <r>
      <rPr>
        <b/>
        <sz val="11"/>
        <color theme="1"/>
        <rFont val="Calibri"/>
        <family val="2"/>
        <charset val="1"/>
      </rPr>
      <t xml:space="preserve">IONALĂ A SINDICATELOR MUNCII </t>
    </r>
    <r>
      <rPr>
        <b/>
        <sz val="11"/>
        <color theme="1"/>
        <rFont val="Calibri"/>
        <family val="1"/>
        <charset val="1"/>
      </rPr>
      <t>Ș</t>
    </r>
    <r>
      <rPr>
        <b/>
        <sz val="11"/>
        <color theme="1"/>
        <rFont val="Calibri"/>
        <family val="2"/>
        <charset val="1"/>
      </rPr>
      <t>I PROTEC</t>
    </r>
    <r>
      <rPr>
        <b/>
        <sz val="11"/>
        <color theme="1"/>
        <rFont val="Calibri"/>
        <family val="1"/>
        <charset val="1"/>
      </rPr>
      <t>Ţ</t>
    </r>
    <r>
      <rPr>
        <b/>
        <sz val="11"/>
        <color theme="1"/>
        <rFont val="Calibri"/>
        <family val="2"/>
        <charset val="1"/>
      </rPr>
      <t>IEI SOCIALE</t>
    </r>
  </si>
  <si>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</si>
  <si>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</si>
  <si>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</si>
  <si>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</si>
  <si>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</si>
  <si>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</si>
  <si>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</si>
  <si>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</si>
  <si>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</si>
  <si>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</si>
  <si>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</si>
  <si>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</si>
  <si>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</si>
  <si>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</si>
  <si>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</si>
  <si>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</si>
  <si>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</si>
  <si>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</si>
  <si>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</si>
  <si>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</si>
  <si>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</si>
  <si>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</si>
  <si>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AA1/03.04.2018</t>
  </si>
  <si>
    <t>Primăria municipiului Cluj-Napoca</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</si>
  <si>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</si>
  <si>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</si>
  <si>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</si>
  <si>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</si>
  <si>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</si>
  <si>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</si>
  <si>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</si>
  <si>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</si>
  <si>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</si>
  <si>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</si>
  <si>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2. Dezvoltarea si promovarea a unui mecanism de monitorizare si a 2 politici publice alternative în domeniul educației.</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</si>
  <si>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</si>
  <si>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</si>
  <si>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</si>
  <si>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</si>
  <si>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</si>
  <si>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r>
      <t xml:space="preserve">MINISITERUL DEZVOLTĂRII REGIONALE, ADMINISTRAȚIEI PUBLICE ȘI FONDURILOR EUROPENE
</t>
    </r>
    <r>
      <rPr>
        <sz val="11"/>
        <color theme="1"/>
        <rFont val="Calibri"/>
        <family val="2"/>
        <charset val="238"/>
        <scheme val="minor"/>
      </rPr>
      <t>Direcția Generală Administrație Publică, Direcția pentru Strategii și Reforme în Administrația Publică</t>
    </r>
  </si>
  <si>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</si>
  <si>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</si>
  <si>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</si>
  <si>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</si>
  <si>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BRAĂILA</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</si>
  <si>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</si>
  <si>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</si>
  <si>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</si>
  <si>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</si>
  <si>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</si>
  <si>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</si>
  <si>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 xml:space="preserve">  </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</si>
  <si>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</si>
  <si>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</si>
  <si>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</si>
  <si>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</si>
  <si>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</si>
  <si>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</si>
  <si>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</si>
  <si>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</si>
  <si>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</si>
  <si>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</si>
  <si>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</si>
  <si>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</si>
  <si>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</si>
  <si>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</si>
  <si>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</si>
  <si>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</si>
  <si>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</si>
  <si>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</si>
  <si>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</si>
  <si>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</si>
  <si>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</si>
  <si>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</si>
  <si>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MySMIS Code</t>
  </si>
  <si>
    <t>AA6 /21.02.2018</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</si>
  <si>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</si>
  <si>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</si>
  <si>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</si>
  <si>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</si>
  <si>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</si>
  <si>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</si>
  <si>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</si>
  <si>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</si>
  <si>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</si>
  <si>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</si>
  <si>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</si>
  <si>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</si>
  <si>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</si>
  <si>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</si>
  <si>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AA2/03.05.2018</t>
  </si>
  <si>
    <t>Implementarea unui sistem de management performant pentru imbunatatirea proceselor interne și cresterea calitatii serviciilor Primariei Sectorului 6 Bucureşti</t>
  </si>
  <si>
    <t>Sect. 6 București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</si>
  <si>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</si>
  <si>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r>
      <t xml:space="preserve">MINISITERUL DEZVOLTĂRII REGIONALE, ADMINISTRAȚIEI PUBLICE ȘI FONDURILOR EUROPENE
</t>
    </r>
    <r>
      <rPr>
        <sz val="12"/>
        <rFont val="Calibri"/>
        <family val="2"/>
        <charset val="238"/>
        <scheme val="minor"/>
      </rPr>
      <t>Direcția generală dezvoltare regională și infrastructură</t>
    </r>
  </si>
  <si>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</si>
  <si>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</si>
  <si>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</si>
  <si>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</si>
  <si>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Omdrap 4668/27.04.2018</t>
  </si>
  <si>
    <t>Sistem integrat de management pentru o societate informațională performantă (SIMSIP)</t>
  </si>
  <si>
    <t>Ministerul Comunicațiilor și Societații Informaționale</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</si>
  <si>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</si>
  <si>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</si>
  <si>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</si>
  <si>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</si>
  <si>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</si>
  <si>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</si>
  <si>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Primăria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</si>
  <si>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</si>
  <si>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</si>
  <si>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</si>
  <si>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</si>
  <si>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</si>
  <si>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</si>
  <si>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</si>
  <si>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</si>
  <si>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</si>
  <si>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</si>
  <si>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</si>
  <si>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</si>
  <si>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</si>
  <si>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</si>
  <si>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</si>
  <si>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</si>
  <si>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</si>
  <si>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</si>
  <si>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</si>
  <si>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</si>
  <si>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</si>
  <si>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</si>
  <si>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</si>
  <si>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</si>
  <si>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</si>
  <si>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</si>
  <si>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</si>
  <si>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</si>
  <si>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</si>
  <si>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</si>
  <si>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</si>
  <si>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</si>
  <si>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</si>
  <si>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</si>
  <si>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Ministerul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</si>
  <si>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</si>
  <si>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</si>
  <si>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</si>
  <si>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</si>
  <si>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</si>
  <si>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</si>
  <si>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</si>
  <si>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</si>
  <si>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</si>
  <si>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</si>
  <si>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</si>
  <si>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Obiectivul general: Implementarea / consolidarea si sustinerea unui management performant la nivelul Primariei Municipiului Sebes si al institutiilor subordonate, realizate prin aplicarea CAF ca instrument de îmbunatatire a performantelor Sistemului de Management al Calitatii al Primariei Sebes, pentru crearea unei administratii publice moderne, capabila sa faciliteze dezvoltarea socio-economica prin intermediul
unor servicii publice competitive.                                                                                                                                                                                                                                    OS 1 – Implementarea de sisteme unitare de management al calitatii aplicabile administratiei publice, prin utilizarea instrumentului
CAF, inclusiv formarea/ instruirea specifica a personalului Primariei Municipiului Sebes pentru implementarea instrumentului CAF
2. OS 2 – Consolidarea SMC prin actiuni de îmbunatatire rezultate în urma evaluarii pe baza criteriilor modelului CAF
3. OS 3 – Dezvoltarea abilitatilor personalului din cadrul Primariei Municipiului Sdebes si al institutiilor subordonate Primariei Sebes
prin:
• asigurarea formarii profesionale a 10 persoane din cadrul primariei Municpiului Sebes pentru efectuarea autoevaluarii
SMC utilizând modelul CAF;
• asigurarea formarii profesionale a 46 persoane din grupul tinta, pentru implementarea Sistemului de Mangement al
Calitatii, integrarea SMC cu SCIM si monitorizarea acestuia cu ajutorul instrumentului CAF.
• dezvoltarea unui Ghid de buna practica privind integrarea SMC cu SCIM în cadrul UAT si evaluarea performantelor SMC
pe baza Modelului CAF
4. OS 4 – Asigurarea unui instrument suport pentru SMC prin proiectarea si implementarea unui sistem informatic.
5. OS 5 – Promovarea standardelor si instrumentelor managementului calitatii prin oOrganizarea si derularea unei conferinte de
informare/ constientizare privind principiile si instrumentele managementului calitatii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</si>
  <si>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</si>
  <si>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</si>
  <si>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</si>
  <si>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</si>
  <si>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</si>
  <si>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</si>
  <si>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</si>
  <si>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</si>
  <si>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</si>
  <si>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</si>
  <si>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</si>
  <si>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</si>
  <si>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</si>
  <si>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</si>
  <si>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</si>
  <si>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 xml:space="preserve">Obiectiv general:
Dezvoltarea capacitatii societatii civile, ca împreuna cu UAT, sa contribuie la sustinerea si dezvoltarea economiei sociale prin sprijinirea
initiativelor antreprenoriale care vizeaza infiintarea de structuri de economie sociala in Romania (SES).
OS3. Formularea propunerilor de Politici Publice.
OS1. Crearea unui parteneriat public-privat la nivel national, format din 160 de reprezentati ai UAT si organizatii civice din
Romania, pentru formularea si promovarea de propuneri alternative la politicile publice initiate de Guvern.
OS2. Formarea membrilor GT , pentru cresterea capacitatii de a identifica probleme in comunitate si a formula politici publice
alternative.
</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</si>
  <si>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</si>
  <si>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</si>
  <si>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</si>
  <si>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</si>
  <si>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</si>
  <si>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</si>
  <si>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</si>
  <si>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</si>
  <si>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</si>
  <si>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</si>
  <si>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</si>
  <si>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</si>
  <si>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Bucuresști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</si>
  <si>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</si>
  <si>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</si>
  <si>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</si>
  <si>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</si>
  <si>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</si>
  <si>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</si>
  <si>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</si>
  <si>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</si>
  <si>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</si>
  <si>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</si>
  <si>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</si>
  <si>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</si>
  <si>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</si>
  <si>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</si>
  <si>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</si>
  <si>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</si>
  <si>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</si>
  <si>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</si>
  <si>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</si>
  <si>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</si>
  <si>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</si>
  <si>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</si>
  <si>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</si>
  <si>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</si>
  <si>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</si>
  <si>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</si>
  <si>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</si>
  <si>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charset val="238"/>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</si>
  <si>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t>Politici publice pentru dezvoltare durabilă</t>
  </si>
  <si>
    <t>Asociația ,,Centrul pentru Politici Publice Durabile Ecopolis”</t>
  </si>
  <si>
    <r>
      <rPr>
        <b/>
        <sz val="12"/>
        <rFont val="Calibri"/>
        <family val="2"/>
        <scheme val="minor"/>
      </rPr>
      <t xml:space="preserve">Obiectiv general  </t>
    </r>
    <r>
      <rPr>
        <sz val="12"/>
        <rFont val="Calibri"/>
        <family val="2"/>
        <charset val="238"/>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</si>
  <si>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</si>
  <si>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</si>
  <si>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</si>
  <si>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</si>
  <si>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</si>
  <si>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</si>
  <si>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</si>
  <si>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</si>
  <si>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</si>
  <si>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</si>
  <si>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</si>
  <si>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</si>
  <si>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</si>
  <si>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</si>
  <si>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</si>
  <si>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</si>
  <si>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</si>
  <si>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</si>
  <si>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</si>
  <si>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</si>
  <si>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</si>
  <si>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</si>
  <si>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</si>
  <si>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</si>
  <si>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</si>
  <si>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</si>
  <si>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</si>
  <si>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</si>
  <si>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SD</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</si>
  <si>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</si>
  <si>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</si>
  <si>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</si>
  <si>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</si>
  <si>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</si>
  <si>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</si>
  <si>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</si>
  <si>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</si>
  <si>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</si>
  <si>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</si>
  <si>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</si>
  <si>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</si>
  <si>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</si>
  <si>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</si>
  <si>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</si>
  <si>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</si>
  <si>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</si>
  <si>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</si>
  <si>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</si>
  <si>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</si>
  <si>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</si>
  <si>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</si>
  <si>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</si>
  <si>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</si>
  <si>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</si>
  <si>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</si>
  <si>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</si>
  <si>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</si>
  <si>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</si>
  <si>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</si>
  <si>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</si>
  <si>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</si>
  <si>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</si>
  <si>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</si>
  <si>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</si>
  <si>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</si>
  <si>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</si>
  <si>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</si>
  <si>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</si>
  <si>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</si>
  <si>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</si>
  <si>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</si>
  <si>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t>Munuicipiul Craiova</t>
  </si>
  <si>
    <r>
      <t>SIMCA -</t>
    </r>
    <r>
      <rPr>
        <sz val="10"/>
        <color theme="1"/>
        <rFont val="Calibri"/>
        <family val="2"/>
        <scheme val="minor"/>
      </rPr>
      <t xml:space="preserve"> </t>
    </r>
    <r>
      <rPr>
        <sz val="11"/>
        <color theme="1"/>
        <rFont val="Calibri"/>
        <family val="2"/>
        <scheme val="minor"/>
      </rPr>
      <t>Standarde și Instrumente în Implementarea Managementului Calității Administrative la nivelul Primăriei Municipiului Craiova</t>
    </r>
  </si>
  <si>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</si>
  <si>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ET</t>
  </si>
  <si>
    <t>Dezvoltarea unui management performant în cadrul primăriei municipiului Lugoj prin optimizarea proceselor orientate către beneficiari și pregătirea resurselor umane</t>
  </si>
  <si>
    <t>Municipiului Lugoj</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</si>
  <si>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</si>
  <si>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</si>
  <si>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</si>
  <si>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Cresterea capacitaþii administrative a Municipiului Constanþa prin introducerea si menþinerea
sistemului de management al calitaþii ISO 9001</t>
  </si>
  <si>
    <t>Municipiul Constanta</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</si>
  <si>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</si>
  <si>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</si>
  <si>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</si>
  <si>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</si>
  <si>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</si>
  <si>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Integritatea - condiþie esenþiala pentru o
administratie eficienta</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</si>
  <si>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</si>
  <si>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</si>
  <si>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</si>
  <si>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</si>
  <si>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</si>
  <si>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</si>
  <si>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</si>
  <si>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</si>
  <si>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</si>
  <si>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</si>
  <si>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</si>
  <si>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</si>
  <si>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</si>
  <si>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</si>
  <si>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</si>
  <si>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</si>
  <si>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</si>
  <si>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</si>
  <si>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</si>
  <si>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</si>
  <si>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</si>
  <si>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</si>
  <si>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</si>
  <si>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</si>
  <si>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DJ</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</si>
  <si>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</si>
  <si>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</si>
  <si>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</si>
  <si>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</si>
  <si>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</si>
  <si>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</si>
  <si>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</si>
  <si>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</si>
  <si>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</si>
  <si>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</si>
  <si>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r>
      <rPr>
        <b/>
        <sz val="12"/>
        <rFont val="Calibri"/>
        <family val="2"/>
      </rPr>
      <t>Obiectivul general</t>
    </r>
    <r>
      <rPr>
        <sz val="12"/>
        <rFont val="Calibri"/>
        <family val="2"/>
        <charset val="238"/>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rPr>
      <t>Obiectivele specifice ale proiectului</t>
    </r>
    <r>
      <rPr>
        <sz val="12"/>
        <rFont val="Calibri"/>
        <family val="2"/>
        <charset val="238"/>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</si>
  <si>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</si>
  <si>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</si>
  <si>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GC</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</si>
  <si>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</si>
  <si>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</si>
  <si>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</si>
  <si>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</si>
  <si>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</si>
  <si>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</si>
  <si>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AP 2/11i/2.2</t>
  </si>
  <si>
    <t>AA7 /23.05.2018</t>
  </si>
  <si>
    <t>MaraQuality</t>
  </si>
  <si>
    <t>Județul Maramureș</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</si>
  <si>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</si>
  <si>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</si>
  <si>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</si>
  <si>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</si>
  <si>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</si>
  <si>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</si>
  <si>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MINISTERUL MEDIULUI</t>
  </si>
  <si>
    <t>Aplicarea sistemului de politici bazate pe
dovezi în Ministerul Mediului pentru
sistematizarea si simplificarea legislaþiei din
domeniul deseurilor si realizarea unor
proceduri simplificate pentru reducerea
poverii administrative pentru mediul de
afaceri în domeniul schimbarilor climatice</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</si>
  <si>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</si>
  <si>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</si>
  <si>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</si>
  <si>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</si>
  <si>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</si>
  <si>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</si>
  <si>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</si>
  <si>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</si>
  <si>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</si>
  <si>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</si>
  <si>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</si>
  <si>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</si>
  <si>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</si>
  <si>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</si>
  <si>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</si>
  <si>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</si>
  <si>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</si>
  <si>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</si>
  <si>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</si>
  <si>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</si>
  <si>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</si>
  <si>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</si>
  <si>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</si>
  <si>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</si>
  <si>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</si>
  <si>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</si>
  <si>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</si>
  <si>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</si>
  <si>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</si>
  <si>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</si>
  <si>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</si>
  <si>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</si>
  <si>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</si>
  <si>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</si>
  <si>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</si>
  <si>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</si>
  <si>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</si>
  <si>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</si>
  <si>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</si>
  <si>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</si>
  <si>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</si>
  <si>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</si>
  <si>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</si>
  <si>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</si>
  <si>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</si>
  <si>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</si>
  <si>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</si>
  <si>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AA4/ 10.07.2018</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</si>
  <si>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</si>
  <si>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</si>
  <si>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</si>
  <si>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</si>
  <si>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</si>
  <si>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</si>
  <si>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</si>
  <si>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</si>
  <si>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</si>
  <si>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</si>
  <si>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</si>
  <si>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</si>
  <si>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</si>
  <si>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</si>
  <si>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</si>
  <si>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</si>
  <si>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</si>
  <si>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MINISTERUL CULTURII SI IDENTITATII NATIONALE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</si>
  <si>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</si>
  <si>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</si>
  <si>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Servicii de consiliere juridică pentru victime ale unor abuzuri sau nereguli din administrație și justiție</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</si>
  <si>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</si>
  <si>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</si>
  <si>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</si>
  <si>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</si>
  <si>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</si>
  <si>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</si>
  <si>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</si>
  <si>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</si>
  <si>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</si>
  <si>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</si>
  <si>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</si>
  <si>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</si>
  <si>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</si>
  <si>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</si>
  <si>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</si>
  <si>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</si>
  <si>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</si>
  <si>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</si>
  <si>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</si>
  <si>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</si>
  <si>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AA4/ 12.06.2018
AA5/19.07.2018 PRELUNGIRE 6 LUNI</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</si>
  <si>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</si>
  <si>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</si>
  <si>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</si>
  <si>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</si>
  <si>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</si>
  <si>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</si>
  <si>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</si>
  <si>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</si>
  <si>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</si>
  <si>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</si>
  <si>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</si>
  <si>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</si>
  <si>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</si>
  <si>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</si>
  <si>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r>
      <rPr>
        <b/>
        <sz val="12"/>
        <rFont val="Calibri"/>
        <family val="2"/>
        <scheme val="minor"/>
      </rPr>
      <t>Obiectivul general</t>
    </r>
    <r>
      <rPr>
        <sz val="12"/>
        <rFont val="Calibri"/>
        <family val="2"/>
        <charset val="238"/>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charset val="238"/>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</si>
  <si>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</si>
  <si>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</si>
  <si>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</si>
  <si>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</si>
  <si>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</si>
  <si>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</si>
  <si>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</si>
  <si>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</si>
  <si>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</si>
  <si>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</si>
  <si>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</si>
  <si>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</si>
  <si>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Municipiul Fetesti</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</si>
  <si>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</si>
  <si>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</si>
  <si>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</si>
  <si>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</si>
  <si>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</si>
  <si>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</si>
  <si>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</si>
  <si>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Ministerul Apelor și Pădurilor</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</si>
  <si>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</si>
  <si>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</si>
  <si>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</si>
  <si>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</si>
  <si>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</si>
  <si>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AA4/27.07.2018</t>
  </si>
  <si>
    <t>DSS</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</si>
  <si>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</si>
  <si>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</si>
  <si>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</si>
  <si>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</si>
  <si>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</si>
  <si>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</si>
  <si>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</si>
  <si>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</si>
  <si>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</si>
  <si>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</si>
  <si>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Bucurețti</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</si>
  <si>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</si>
  <si>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</si>
  <si>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</si>
  <si>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</si>
  <si>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</si>
  <si>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</si>
  <si>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</si>
  <si>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</si>
  <si>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</si>
  <si>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</si>
  <si>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</si>
  <si>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</si>
  <si>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</si>
  <si>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</si>
  <si>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</si>
  <si>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</si>
  <si>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în implementare</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</si>
  <si>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</si>
  <si>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</si>
  <si>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</si>
  <si>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</si>
  <si>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</si>
  <si>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</si>
  <si>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</si>
  <si>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</si>
  <si>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</si>
  <si>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</si>
  <si>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</si>
  <si>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</si>
  <si>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</si>
  <si>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</si>
  <si>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</si>
  <si>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</si>
  <si>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</si>
  <si>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</si>
  <si>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</si>
  <si>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</si>
  <si>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AA5 /06.08.18</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</si>
  <si>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</si>
  <si>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</si>
  <si>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</si>
  <si>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</si>
  <si>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</si>
  <si>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</si>
  <si>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</si>
  <si>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</si>
  <si>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</si>
  <si>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</si>
  <si>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</si>
  <si>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</si>
  <si>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</si>
  <si>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</si>
  <si>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 xml:space="preserve">Proiectul are ca obiectiv general:Crearea şi dezvoltarea unui cadru unitar pentru realizarea unui management performant la nivelul Primariei Mangalia, prin introducerea de sisteme și standarde comune ce optimizează procesele orientate catre beneficiari in concordanta cu SCAP.
OS 1 - Performanta organizationala crescuta prin implementarea Instrumentului de auto-evaluare a modului de funcţionare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
</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</si>
  <si>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</si>
  <si>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</si>
  <si>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</si>
  <si>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</si>
  <si>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</si>
  <si>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</si>
  <si>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</si>
  <si>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</si>
  <si>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</si>
  <si>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</si>
  <si>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</si>
  <si>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</si>
  <si>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</si>
  <si>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</si>
  <si>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</si>
  <si>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</si>
  <si>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</si>
  <si>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</si>
  <si>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</si>
  <si>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</si>
  <si>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</si>
  <si>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</si>
  <si>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</si>
  <si>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</si>
  <si>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</si>
  <si>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</si>
  <si>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</si>
  <si>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</si>
  <si>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</si>
  <si>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</si>
  <si>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</si>
  <si>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</si>
  <si>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</si>
  <si>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</si>
  <si>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</si>
  <si>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</si>
  <si>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</si>
  <si>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</si>
  <si>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</si>
  <si>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</si>
  <si>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</si>
  <si>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</si>
  <si>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</si>
  <si>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</si>
  <si>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</si>
  <si>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</si>
  <si>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</si>
  <si>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</si>
  <si>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</si>
  <si>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</si>
  <si>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</si>
  <si>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</si>
  <si>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</si>
  <si>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</si>
  <si>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</si>
  <si>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</si>
  <si>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</si>
  <si>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</si>
  <si>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</si>
  <si>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</si>
  <si>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</si>
  <si>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AP 2/11i/2.1</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</si>
  <si>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</si>
  <si>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</si>
  <si>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</si>
  <si>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</si>
  <si>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</si>
  <si>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</si>
  <si>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</si>
  <si>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</si>
  <si>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</si>
  <si>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</si>
  <si>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</si>
  <si>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Municipiul ROMAN</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</si>
  <si>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</si>
  <si>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</si>
  <si>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</si>
  <si>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</si>
  <si>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</si>
  <si>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</si>
  <si>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Asociația Mesteșukar Mobil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</si>
  <si>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</si>
  <si>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</si>
  <si>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</si>
  <si>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</si>
  <si>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</si>
  <si>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</si>
  <si>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</si>
  <si>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</si>
  <si>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</si>
  <si>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</si>
  <si>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</si>
  <si>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</si>
  <si>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</si>
  <si>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</si>
  <si>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</si>
  <si>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 xml:space="preserve">1. Scoala Nationala de Grefieri;                                         2. Inspectia Judiciara                        3. Parchetul de pe langa Inalta Curte de Casatie si Justitie/adjunct procuror general                                                 4. Institutul National al Magistraturii                                                         5. Ministerul Justitiei                                                                                                                  </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</si>
  <si>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</si>
  <si>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</si>
  <si>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</si>
  <si>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</si>
  <si>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</si>
  <si>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</si>
  <si>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</si>
  <si>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</si>
  <si>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</si>
  <si>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</si>
  <si>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</si>
  <si>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</si>
  <si>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</si>
  <si>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</si>
  <si>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</si>
  <si>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</si>
  <si>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</si>
  <si>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Sectorul 2 al Municipiului București</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</si>
  <si>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</si>
  <si>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</si>
  <si>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</si>
  <si>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</si>
  <si>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</si>
  <si>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</si>
  <si>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</si>
  <si>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</si>
  <si>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</si>
  <si>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Imbunatatirea calitatii serviciilor furnizate de primaria Municipiului Toplita prin introducerea si mentinerea sistemului de management al calitatii ISO9001:2015</t>
  </si>
  <si>
    <t>Toplița</t>
  </si>
  <si>
    <t>reziliat</t>
  </si>
  <si>
    <t>Consolidarea integritatii în institutiiile_x000D_
publice si în mediul de afaceri</t>
  </si>
  <si>
    <t>MINISTERUL FINANTELOR PUBLICE</t>
  </si>
  <si>
    <t>MINISTERUL ECONOMIEI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</si>
  <si>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</si>
  <si>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</si>
  <si>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</si>
  <si>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</si>
  <si>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</si>
  <si>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Act aditional nr. 1/13.09.2018</t>
  </si>
  <si>
    <t>AP 2/11i /2.1</t>
  </si>
  <si>
    <t>AP 2/11i /2.3</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</si>
  <si>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</si>
  <si>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</si>
  <si>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</si>
  <si>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</si>
  <si>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</si>
  <si>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</si>
  <si>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</si>
  <si>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</si>
  <si>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</si>
  <si>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</si>
  <si>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</si>
  <si>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</si>
  <si>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MINISTERUL TURISMULUI</t>
  </si>
  <si>
    <t>SECRETARIATUL GENERAL AL
Parteneri GUVERNULUI</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</si>
  <si>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</si>
  <si>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EDU Digital - Propunere alternativa de politica publica pentru simplificarea cadrului legislativ în
educaþie</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</si>
  <si>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</si>
  <si>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</si>
  <si>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</si>
  <si>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ASOCIAÞIA CREST</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</si>
  <si>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</si>
  <si>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</si>
  <si>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AA1/20.09.2018</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</si>
  <si>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</si>
  <si>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</si>
  <si>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</si>
  <si>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</si>
  <si>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</si>
  <si>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</si>
  <si>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</si>
  <si>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</si>
  <si>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MV</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</si>
  <si>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</si>
  <si>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</si>
  <si>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</si>
  <si>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</si>
  <si>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Omdrap nr. 5844/03.10.2018</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</si>
  <si>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</si>
  <si>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</si>
  <si>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r>
      <rPr>
        <sz val="12"/>
        <rFont val="Calibri"/>
        <family val="2"/>
        <scheme val="minor"/>
      </rP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charset val="238"/>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charset val="238"/>
        <scheme val="minor"/>
      </rPr>
      <t xml:space="preserve">
</t>
    </r>
  </si>
  <si>
    <t>SSD</t>
  </si>
  <si>
    <t>AP 2/11i /2.2</t>
  </si>
  <si>
    <t>AP2/11i /2.3</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</si>
  <si>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</si>
  <si>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</si>
  <si>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</si>
  <si>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</si>
  <si>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</si>
  <si>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</si>
  <si>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</si>
  <si>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</si>
  <si>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</si>
  <si>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</si>
  <si>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</si>
  <si>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</si>
  <si>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AA1 / 09.06.2017                                       AA2/12.10.2018</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</si>
  <si>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</si>
  <si>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</si>
  <si>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</si>
  <si>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</si>
  <si>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</si>
  <si>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</si>
  <si>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</si>
  <si>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</si>
  <si>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</si>
  <si>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</si>
  <si>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</si>
  <si>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</si>
  <si>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</si>
  <si>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</si>
  <si>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</si>
  <si>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</si>
  <si>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</si>
  <si>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AA2/18.10.2018</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</si>
  <si>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</si>
  <si>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</si>
  <si>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</si>
  <si>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</si>
  <si>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</si>
  <si>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</si>
  <si>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</si>
  <si>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</si>
  <si>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Obiectivul general al proiectului consta in dezvoltarea capacitatii administrative a municipiului Toplita, prin reproiectarea proceselor operationale pentru alinierea sistemului existent la cerintele sistemului de management al calitatii in conformitate cu prevederile standardului SR EN ISO 9001:2015, fapt ce va determina cresterea calitatii actului administrativ pe termen lung.
Obiectivele specifice ale proiectului
1. Obiectivele specifice ale proiectului sunt:
OS1-Revizuirea si optimizarea fluxurilor interne de lucru in vederea reproiectarii corespunzatoare a sistemului de management al calitatii la nivelul Primariei Municipiului Toplita
OS2-Realizarea tranzitiei sistemului de management al calitatii existent in conformitate cu prevederile standardului SR EN ISO
9001:2015, coroborata cu implementarea unui program informatic de management al documentelor, care va permite
imbunatatirea semnificativa a calitatii si eficientei serviciilor publice furnizate de catre Municipiul Toplita
OS3-Promovarea modernizarii in administratia publica locala din municipiul Toplita, prin specializarea personalului din cadrul
primariei pe teme specifice managementului calitatii (170 persoane), ceea ce va determina motivarea si mobilizarea acestora in directia inovatiei si in oferirea de servicii publice de calitate.</t>
  </si>
  <si>
    <t>AA1/01.11.2018</t>
  </si>
  <si>
    <t>Judetul Salaj</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</si>
  <si>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</si>
  <si>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</si>
  <si>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</si>
  <si>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</si>
  <si>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</si>
  <si>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</si>
  <si>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</si>
  <si>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AA 1/12.11.2018</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</si>
  <si>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</si>
  <si>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</si>
  <si>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</si>
  <si>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</si>
  <si>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</si>
  <si>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</si>
  <si>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</si>
  <si>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</si>
  <si>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</si>
  <si>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</si>
  <si>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</si>
  <si>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</si>
  <si>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</si>
  <si>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</si>
  <si>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</si>
  <si>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</si>
  <si>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</si>
  <si>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AA 1/29.11.2018</t>
  </si>
  <si>
    <t>AA2/03.12.2018</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</si>
  <si>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</si>
  <si>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</si>
  <si>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</si>
  <si>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</si>
  <si>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</si>
  <si>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</si>
  <si>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</si>
  <si>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</si>
  <si>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</si>
  <si>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120 - Investiții în capacitatea instituțională și în eficiența administrațiilor și a serviciilor publice la nivel național, regional și local, în perspectiva realizării de reforme, a unei mai bune legiferări și a bunei guvernanțe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</si>
  <si>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</si>
  <si>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</si>
  <si>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</si>
  <si>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</si>
  <si>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</si>
  <si>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</si>
  <si>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</si>
  <si>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</si>
  <si>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Municipiului Bacău</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</si>
  <si>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</si>
  <si>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</si>
  <si>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</si>
  <si>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</si>
  <si>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r>
      <t xml:space="preserve">Municipiului </t>
    </r>
    <r>
      <rPr>
        <sz val="12"/>
        <color theme="1"/>
        <rFont val="Times New Roman"/>
        <family val="1"/>
      </rPr>
      <t>Galați</t>
    </r>
  </si>
  <si>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</si>
  <si>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</si>
  <si>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</si>
  <si>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</si>
  <si>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</si>
  <si>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</si>
  <si>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</si>
  <si>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</si>
  <si>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</si>
  <si>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</si>
  <si>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Ministerul Energiei</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</si>
  <si>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</si>
  <si>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r>
      <rPr>
        <b/>
        <sz val="12"/>
        <rFont val="Calibri"/>
        <family val="2"/>
        <scheme val="minor"/>
      </rPr>
      <t>Obiectiv general:</t>
    </r>
    <r>
      <rPr>
        <sz val="12"/>
        <rFont val="Calibri"/>
        <family val="2"/>
        <charset val="238"/>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charset val="238"/>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</si>
  <si>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IP12/2018
(MuSMIS: 
POCA/ 399/1/1)</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</si>
  <si>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</si>
  <si>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</si>
  <si>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AP2/11i /2.1</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</si>
  <si>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</si>
  <si>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</si>
  <si>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</si>
  <si>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</si>
  <si>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</si>
  <si>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</si>
  <si>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</si>
  <si>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</si>
  <si>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</si>
  <si>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</si>
  <si>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Agenția Naționlă de Administrare Fiscală</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</si>
  <si>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</si>
  <si>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</si>
  <si>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</si>
  <si>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</si>
  <si>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</si>
  <si>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</si>
  <si>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Municipiului Sighișoara</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</si>
  <si>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</si>
  <si>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</si>
  <si>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</si>
  <si>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AA3 / 30.07.2018</t>
  </si>
  <si>
    <t>AA2/17.12.2018</t>
  </si>
  <si>
    <t>AA1/21.12.2018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</si>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</sst>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9" formatCode="0.0000000"/>
  </numFmts>
  <fonts count="56"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38"/>
      <scheme val="minor"/>
    </font>
    <font>
      <b/>
      <sz val="12"/>
      <name val="Calibri"/>
      <family val="2"/>
      <charset val="238"/>
      <scheme val="minor"/>
    </font>
    <font>
      <sz val="11"/>
      <color theme="0"/>
      <name val="Calibri"/>
      <family val="2"/>
      <charset val="238"/>
      <scheme val="minor"/>
    </font>
    <font>
      <sz val="11"/>
      <color theme="1"/>
      <name val="Calibri"/>
      <family val="2"/>
      <charset val="238"/>
      <scheme val="minor"/>
    </font>
    <font>
      <sz val="12"/>
      <name val="Calibri"/>
      <family val="2"/>
      <charset val="238"/>
      <scheme val="minor"/>
    </font>
    <font>
      <sz val="12"/>
      <color theme="1"/>
      <name val="Calibri"/>
      <family val="2"/>
      <charset val="238"/>
      <scheme val="minor"/>
    </font>
    <font>
      <sz val="12"/>
      <name val="Calibri"/>
      <family val="2"/>
      <scheme val="minor"/>
    </font>
    <font>
      <sz val="12"/>
      <color theme="1"/>
      <name val="Trebuchet MS"/>
      <family val="2"/>
      <charset val="238"/>
    </font>
    <font>
      <sz val="12"/>
      <color theme="1"/>
      <name val="Calibri"/>
      <family val="2"/>
      <scheme val="minor"/>
    </font>
    <font>
      <sz val="12"/>
      <color theme="1"/>
      <name val="Trebuchet MS"/>
      <family val="2"/>
    </font>
    <font>
      <b/>
      <sz val="12"/>
      <name val="Calibri"/>
      <family val="2"/>
      <scheme val="minor"/>
    </font>
    <font>
      <b/>
      <sz val="11"/>
      <color theme="1"/>
      <name val="Calibri"/>
      <family val="2"/>
      <scheme val="minor"/>
    </font>
    <font>
      <sz val="10"/>
      <name val="Calibri"/>
      <family val="2"/>
    </font>
    <font>
      <sz val="10"/>
      <color theme="1"/>
      <name val="Calibri"/>
      <family val="2"/>
      <scheme val="minor"/>
    </font>
    <font>
      <b/>
      <sz val="10"/>
      <color theme="1"/>
      <name val="Trebuchet MS"/>
      <family val="2"/>
    </font>
    <font>
      <sz val="11"/>
      <color theme="1"/>
      <name val="Trebuchet MS"/>
      <family val="2"/>
    </font>
    <font>
      <sz val="11"/>
      <color theme="1"/>
      <name val="Calibri"/>
      <family val="2"/>
      <charset val="1"/>
      <scheme val="minor"/>
    </font>
    <font>
      <sz val="10"/>
      <color theme="1"/>
      <name val="Calibri"/>
      <family val="2"/>
      <charset val="1"/>
      <scheme val="minor"/>
    </font>
    <font>
      <b/>
      <sz val="11"/>
      <color theme="1"/>
      <name val="Calibri"/>
      <family val="2"/>
      <charset val="1"/>
      <scheme val="minor"/>
    </font>
    <font>
      <i/>
      <sz val="11"/>
      <color theme="1"/>
      <name val="Trebuchet MS"/>
      <family val="2"/>
    </font>
    <font>
      <sz val="12"/>
      <name val="Calibri"/>
      <family val="2"/>
      <charset val="1"/>
      <scheme val="minor"/>
    </font>
    <font>
      <b/>
      <sz val="11"/>
      <color theme="1"/>
      <name val="Calibri"/>
      <family val="1"/>
      <charset val="1"/>
    </font>
    <font>
      <b/>
      <sz val="11"/>
      <color theme="1"/>
      <name val="Calibri"/>
      <family val="2"/>
      <charset val="1"/>
    </font>
    <font>
      <sz val="12"/>
      <name val="Trebuchet MS"/>
      <family val="2"/>
    </font>
    <font>
      <b/>
      <sz val="10"/>
      <color theme="1"/>
      <name val="Arial"/>
      <family val="2"/>
    </font>
    <font>
      <sz val="12"/>
      <name val="Trebuchet MS"/>
      <family val="2"/>
    </font>
    <font>
      <sz val="12"/>
      <name val="Calibri"/>
      <family val="2"/>
      <scheme val="minor"/>
    </font>
    <font>
      <sz val="12"/>
      <color theme="1"/>
      <name val="Calibri"/>
      <family val="2"/>
      <scheme val="minor"/>
    </font>
    <font>
      <sz val="11"/>
      <name val="Calibri"/>
      <family val="2"/>
    </font>
    <font>
      <sz val="12"/>
      <color theme="1"/>
      <name val="Calibri"/>
      <family val="2"/>
      <charset val="1"/>
      <scheme val="minor"/>
    </font>
    <font>
      <sz val="11"/>
      <color indexed="8"/>
      <name val="Calibri"/>
      <family val="2"/>
      <scheme val="minor"/>
    </font>
    <font>
      <sz val="11"/>
      <name val="Calibri"/>
      <family val="2"/>
      <charset val="1"/>
      <scheme val="minor"/>
    </font>
    <font>
      <sz val="10"/>
      <name val="MS Sans Serif"/>
      <family val="2"/>
    </font>
    <font>
      <b/>
      <sz val="12"/>
      <name val="Calibri"/>
      <family val="2"/>
    </font>
    <font>
      <sz val="12"/>
      <name val="Calibri"/>
      <family val="2"/>
      <charset val="238"/>
    </font>
    <font>
      <sz val="12"/>
      <color rgb="FF000000"/>
      <name val="Calibri"/>
      <family val="2"/>
      <scheme val="minor"/>
    </font>
    <font>
      <sz val="11"/>
      <name val="Calibri"/>
      <family val="2"/>
      <charset val="238"/>
      <scheme val="minor"/>
    </font>
    <font>
      <sz val="10"/>
      <name val="Calibri"/>
      <family val="2"/>
      <charset val="1"/>
      <scheme val="minor"/>
    </font>
    <font>
      <b/>
      <sz val="11"/>
      <color theme="1"/>
      <name val="Trebuchet MS"/>
      <family val="2"/>
    </font>
    <font>
      <sz val="10"/>
      <color theme="1"/>
      <name val="Trebuchet MS"/>
      <family val="2"/>
    </font>
    <font>
      <sz val="12"/>
      <color theme="1"/>
      <name val="Times New Roman"/>
      <family val="1"/>
    </font>
    <font>
      <sz val="11"/>
      <name val="Calibri"/>
      <family val="2"/>
      <scheme val="minor"/>
    </font>
    <font>
      <sz val="12"/>
      <name val="Trebuchet MS"/>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6">
    <xf numFmtId="0" fontId="0" fillId="0" borderId="0"/>
    <xf numFmtId="164" fontId="16" fillId="0" borderId="0" applyFont="0" applyFill="0" applyBorder="0" applyAlignment="0" applyProtection="0"/>
    <xf numFmtId="164" fontId="16" fillId="0" borderId="0" applyFont="0" applyFill="0" applyBorder="0" applyAlignment="0" applyProtection="0"/>
    <xf numFmtId="0" fontId="43" fillId="0" borderId="0"/>
    <xf numFmtId="0" fontId="16"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5" fillId="0" borderId="0"/>
    <xf numFmtId="0" fontId="16" fillId="0" borderId="0"/>
    <xf numFmtId="0" fontId="16" fillId="0" borderId="0"/>
    <xf numFmtId="0" fontId="26" fillId="0" borderId="0"/>
    <xf numFmtId="0" fontId="9" fillId="0" borderId="0"/>
    <xf numFmtId="0" fontId="9" fillId="0" borderId="0"/>
  </cellStyleXfs>
  <cellXfs count="314">
    <xf numFmtId="0" fontId="0" fillId="0" borderId="0" xfId="0"/>
    <xf numFmtId="0" fontId="0" fillId="0" borderId="0" xfId="0" applyFont="1" applyFill="1"/>
    <xf numFmtId="0" fontId="17" fillId="0" borderId="3" xfId="0" applyNumberFormat="1" applyFont="1" applyFill="1" applyBorder="1" applyAlignment="1">
      <alignment horizontal="center" vertical="center" wrapText="1"/>
    </xf>
    <xf numFmtId="0" fontId="17" fillId="0" borderId="3" xfId="0" applyNumberFormat="1" applyFont="1" applyFill="1" applyBorder="1" applyAlignment="1">
      <alignment horizontal="justify" vertical="center" wrapText="1"/>
    </xf>
    <xf numFmtId="165" fontId="17" fillId="0" borderId="3"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7" fillId="0" borderId="3" xfId="0" applyNumberFormat="1" applyFont="1" applyFill="1" applyBorder="1" applyAlignment="1">
      <alignment horizontal="left" vertical="center" wrapText="1"/>
    </xf>
    <xf numFmtId="0" fontId="19" fillId="0" borderId="3" xfId="0" applyNumberFormat="1" applyFont="1" applyFill="1" applyBorder="1" applyAlignment="1">
      <alignment horizontal="left" vertical="center" wrapText="1"/>
    </xf>
    <xf numFmtId="14" fontId="19" fillId="0" borderId="3" xfId="0" applyNumberFormat="1" applyFont="1" applyFill="1" applyBorder="1" applyAlignment="1">
      <alignment horizontal="center" vertical="center" wrapText="1"/>
    </xf>
    <xf numFmtId="0" fontId="0" fillId="0" borderId="0" xfId="0" applyFont="1" applyFill="1" applyAlignment="1"/>
    <xf numFmtId="0" fontId="0" fillId="0" borderId="0" xfId="0" applyFont="1" applyFill="1" applyAlignment="1">
      <alignment horizontal="center"/>
    </xf>
    <xf numFmtId="0" fontId="17" fillId="0" borderId="3" xfId="0" applyNumberFormat="1" applyFont="1" applyFill="1" applyBorder="1" applyAlignment="1">
      <alignment horizontal="justify" vertical="top" wrapText="1"/>
    </xf>
    <xf numFmtId="166" fontId="17" fillId="0" borderId="3" xfId="1" applyNumberFormat="1" applyFont="1" applyFill="1" applyBorder="1" applyAlignment="1">
      <alignment horizontal="center" vertical="center" wrapText="1"/>
    </xf>
    <xf numFmtId="0" fontId="19" fillId="0" borderId="3" xfId="0" applyNumberFormat="1" applyFont="1" applyFill="1" applyBorder="1" applyAlignment="1">
      <alignment horizontal="center" vertical="center" wrapText="1"/>
    </xf>
    <xf numFmtId="165" fontId="19" fillId="0" borderId="3" xfId="0" applyNumberFormat="1" applyFont="1" applyFill="1" applyBorder="1" applyAlignment="1">
      <alignment horizontal="left" vertical="center" wrapText="1"/>
    </xf>
    <xf numFmtId="0" fontId="19" fillId="0" borderId="3" xfId="0" applyNumberFormat="1" applyFont="1" applyFill="1" applyBorder="1" applyAlignment="1">
      <alignment horizontal="justify" vertical="top" wrapText="1"/>
    </xf>
    <xf numFmtId="165" fontId="19" fillId="0" borderId="3" xfId="0" applyNumberFormat="1" applyFont="1" applyFill="1" applyBorder="1" applyAlignment="1">
      <alignment horizontal="center" vertical="center" wrapText="1"/>
    </xf>
    <xf numFmtId="0" fontId="17" fillId="0" borderId="3" xfId="0" applyNumberFormat="1" applyFont="1" applyFill="1" applyBorder="1" applyAlignment="1">
      <alignment horizontal="left" vertical="top" wrapText="1"/>
    </xf>
    <xf numFmtId="0" fontId="18" fillId="0" borderId="3" xfId="0" applyFont="1" applyFill="1" applyBorder="1" applyAlignment="1">
      <alignment horizontal="center" vertical="center" wrapText="1"/>
    </xf>
    <xf numFmtId="0" fontId="30" fillId="0" borderId="3" xfId="0" applyNumberFormat="1" applyFont="1" applyFill="1" applyBorder="1" applyAlignment="1">
      <alignment vertical="center"/>
    </xf>
    <xf numFmtId="0" fontId="33" fillId="0" borderId="3" xfId="0" applyNumberFormat="1" applyFont="1" applyFill="1" applyBorder="1" applyAlignment="1">
      <alignment horizontal="left" vertical="center" wrapText="1"/>
    </xf>
    <xf numFmtId="0" fontId="30" fillId="0" borderId="3" xfId="0" applyNumberFormat="1" applyFont="1" applyFill="1" applyBorder="1" applyAlignment="1">
      <alignment vertical="center" wrapText="1"/>
    </xf>
    <xf numFmtId="0" fontId="37" fillId="0" borderId="20"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0" fillId="2" borderId="19" xfId="0" applyFill="1" applyBorder="1" applyAlignment="1">
      <alignment horizontal="center" vertical="center" wrapText="1"/>
    </xf>
    <xf numFmtId="166" fontId="17" fillId="0" borderId="3" xfId="1" applyNumberFormat="1" applyFont="1" applyFill="1" applyBorder="1" applyAlignment="1">
      <alignment horizontal="right" vertical="center" wrapText="1"/>
    </xf>
    <xf numFmtId="4" fontId="19" fillId="0" borderId="3" xfId="1" applyNumberFormat="1" applyFont="1" applyFill="1" applyBorder="1" applyAlignment="1">
      <alignment horizontal="right" vertical="center" wrapText="1"/>
    </xf>
    <xf numFmtId="166" fontId="19" fillId="0" borderId="3" xfId="1" applyNumberFormat="1" applyFont="1" applyFill="1" applyBorder="1" applyAlignment="1">
      <alignment horizontal="right" vertical="center" wrapText="1"/>
    </xf>
    <xf numFmtId="3" fontId="19" fillId="0" borderId="3" xfId="0" applyNumberFormat="1" applyFont="1" applyFill="1" applyBorder="1" applyAlignment="1">
      <alignment horizontal="right" vertical="center" wrapText="1"/>
    </xf>
    <xf numFmtId="4" fontId="17" fillId="0" borderId="3" xfId="0" applyNumberFormat="1" applyFont="1" applyFill="1" applyBorder="1" applyAlignment="1">
      <alignment horizontal="right" vertical="center" wrapText="1"/>
    </xf>
    <xf numFmtId="3" fontId="17" fillId="0" borderId="3" xfId="0" applyNumberFormat="1" applyFont="1" applyFill="1" applyBorder="1" applyAlignment="1">
      <alignment horizontal="right" vertical="center" wrapText="1"/>
    </xf>
    <xf numFmtId="4" fontId="17" fillId="0" borderId="5" xfId="0" applyNumberFormat="1" applyFont="1" applyFill="1" applyBorder="1" applyAlignment="1">
      <alignment horizontal="right" vertical="center" wrapText="1"/>
    </xf>
    <xf numFmtId="3" fontId="14" fillId="0" borderId="3" xfId="0" applyNumberFormat="1" applyFont="1" applyFill="1" applyBorder="1" applyAlignment="1">
      <alignment horizontal="right" vertical="center" wrapText="1"/>
    </xf>
    <xf numFmtId="3" fontId="14" fillId="0" borderId="5" xfId="0" applyNumberFormat="1" applyFont="1" applyFill="1" applyBorder="1" applyAlignment="1">
      <alignment horizontal="right" vertical="center" wrapText="1"/>
    </xf>
    <xf numFmtId="0" fontId="14" fillId="0" borderId="3" xfId="0" applyNumberFormat="1" applyFont="1" applyFill="1" applyBorder="1" applyAlignment="1">
      <alignment horizontal="right" vertical="center" wrapText="1"/>
    </xf>
    <xf numFmtId="4" fontId="17" fillId="0" borderId="7" xfId="0" applyNumberFormat="1" applyFont="1" applyFill="1" applyBorder="1" applyAlignment="1">
      <alignment horizontal="right" vertical="center" wrapText="1"/>
    </xf>
    <xf numFmtId="166" fontId="19" fillId="0" borderId="6" xfId="1" applyNumberFormat="1" applyFont="1" applyFill="1" applyBorder="1" applyAlignment="1">
      <alignment horizontal="right" vertical="center" wrapText="1"/>
    </xf>
    <xf numFmtId="4" fontId="19" fillId="0" borderId="6" xfId="1" applyNumberFormat="1" applyFont="1" applyFill="1" applyBorder="1" applyAlignment="1">
      <alignment horizontal="right" vertical="center" wrapText="1"/>
    </xf>
    <xf numFmtId="14" fontId="21" fillId="0" borderId="3" xfId="0" applyNumberFormat="1" applyFont="1" applyFill="1" applyBorder="1" applyAlignment="1">
      <alignment horizontal="right" vertical="center" wrapText="1"/>
    </xf>
    <xf numFmtId="4" fontId="14" fillId="0" borderId="3" xfId="0" applyNumberFormat="1" applyFont="1" applyFill="1" applyBorder="1" applyAlignment="1">
      <alignment horizontal="right" vertical="center" wrapText="1"/>
    </xf>
    <xf numFmtId="4" fontId="19" fillId="0" borderId="3" xfId="0" applyNumberFormat="1" applyFont="1" applyFill="1" applyBorder="1" applyAlignment="1">
      <alignment horizontal="right" vertical="center" wrapText="1"/>
    </xf>
    <xf numFmtId="166" fontId="17" fillId="0" borderId="9" xfId="1" applyNumberFormat="1" applyFont="1" applyFill="1" applyBorder="1" applyAlignment="1">
      <alignment horizontal="right" vertical="center" wrapText="1"/>
    </xf>
    <xf numFmtId="14" fontId="20" fillId="0" borderId="3" xfId="0" applyNumberFormat="1" applyFont="1" applyFill="1" applyBorder="1" applyAlignment="1">
      <alignment horizontal="right" vertical="center"/>
    </xf>
    <xf numFmtId="49" fontId="20" fillId="0" borderId="3" xfId="0" applyNumberFormat="1" applyFont="1" applyFill="1" applyBorder="1" applyAlignment="1">
      <alignment horizontal="right" vertical="center" wrapText="1"/>
    </xf>
    <xf numFmtId="14" fontId="22" fillId="0" borderId="3" xfId="0" applyNumberFormat="1" applyFont="1" applyFill="1" applyBorder="1" applyAlignment="1">
      <alignment horizontal="right" vertical="center" wrapText="1"/>
    </xf>
    <xf numFmtId="4" fontId="17" fillId="0" borderId="11" xfId="0" applyNumberFormat="1" applyFont="1" applyFill="1" applyBorder="1" applyAlignment="1">
      <alignment horizontal="right" vertical="center" wrapText="1"/>
    </xf>
    <xf numFmtId="0" fontId="20" fillId="0" borderId="3" xfId="0" applyNumberFormat="1" applyFont="1" applyFill="1" applyBorder="1" applyAlignment="1">
      <alignment horizontal="right" vertical="center" wrapText="1"/>
    </xf>
    <xf numFmtId="4" fontId="17" fillId="0" borderId="6" xfId="0" applyNumberFormat="1" applyFont="1" applyFill="1" applyBorder="1" applyAlignment="1">
      <alignment horizontal="right" vertical="center" wrapText="1"/>
    </xf>
    <xf numFmtId="4" fontId="17" fillId="0" borderId="10" xfId="0" applyNumberFormat="1" applyFont="1" applyFill="1" applyBorder="1" applyAlignment="1">
      <alignment horizontal="right" vertical="center" wrapText="1"/>
    </xf>
    <xf numFmtId="14" fontId="38" fillId="0" borderId="3" xfId="0" applyNumberFormat="1" applyFont="1" applyFill="1" applyBorder="1" applyAlignment="1">
      <alignment horizontal="right" vertical="center" wrapText="1"/>
    </xf>
    <xf numFmtId="4" fontId="39" fillId="0" borderId="3" xfId="1" applyNumberFormat="1" applyFont="1" applyFill="1" applyBorder="1" applyAlignment="1">
      <alignment horizontal="right" vertical="center" wrapText="1"/>
    </xf>
    <xf numFmtId="0" fontId="0" fillId="0" borderId="3" xfId="0" applyFont="1" applyFill="1" applyBorder="1" applyAlignment="1">
      <alignment horizontal="center" vertical="center" wrapText="1"/>
    </xf>
    <xf numFmtId="0" fontId="29" fillId="0" borderId="3" xfId="0" applyFont="1" applyFill="1" applyBorder="1" applyAlignment="1">
      <alignment vertical="top" wrapText="1"/>
    </xf>
    <xf numFmtId="0" fontId="42" fillId="0" borderId="3" xfId="0" applyNumberFormat="1" applyFont="1" applyFill="1" applyBorder="1" applyAlignment="1">
      <alignment vertical="center"/>
    </xf>
    <xf numFmtId="14" fontId="20" fillId="0" borderId="3" xfId="0" applyNumberFormat="1" applyFont="1" applyFill="1" applyBorder="1" applyAlignment="1">
      <alignment horizontal="center" vertical="center" wrapText="1"/>
    </xf>
    <xf numFmtId="0" fontId="42" fillId="0" borderId="3" xfId="0" applyNumberFormat="1" applyFont="1" applyFill="1" applyBorder="1" applyAlignment="1">
      <alignment vertical="center" wrapText="1"/>
    </xf>
    <xf numFmtId="0" fontId="14" fillId="0" borderId="2" xfId="0" applyNumberFormat="1" applyFont="1" applyFill="1" applyBorder="1" applyAlignment="1">
      <alignment horizontal="center" vertical="center" wrapText="1"/>
    </xf>
    <xf numFmtId="0" fontId="30" fillId="0" borderId="15" xfId="0" applyNumberFormat="1" applyFont="1" applyFill="1" applyBorder="1" applyAlignment="1">
      <alignment vertical="center" wrapText="1"/>
    </xf>
    <xf numFmtId="0" fontId="17" fillId="0" borderId="3" xfId="4" applyNumberFormat="1" applyFont="1" applyFill="1" applyBorder="1" applyAlignment="1">
      <alignment horizontal="center" vertical="center" wrapText="1"/>
    </xf>
    <xf numFmtId="165" fontId="17" fillId="0" borderId="3" xfId="4" applyNumberFormat="1" applyFont="1" applyFill="1" applyBorder="1" applyAlignment="1">
      <alignment horizontal="center" vertical="center" wrapText="1"/>
    </xf>
    <xf numFmtId="0" fontId="19" fillId="0" borderId="3" xfId="4" applyNumberFormat="1" applyFont="1" applyFill="1" applyBorder="1" applyAlignment="1">
      <alignment horizontal="justify" vertical="top" wrapText="1"/>
    </xf>
    <xf numFmtId="0" fontId="33" fillId="0" borderId="3" xfId="4" applyNumberFormat="1" applyFont="1" applyFill="1" applyBorder="1" applyAlignment="1">
      <alignment horizontal="left" vertical="center" wrapText="1"/>
    </xf>
    <xf numFmtId="0" fontId="30" fillId="0" borderId="15" xfId="4" applyNumberFormat="1" applyFont="1" applyFill="1" applyBorder="1" applyAlignment="1">
      <alignment vertical="center" wrapText="1"/>
    </xf>
    <xf numFmtId="166" fontId="21" fillId="0" borderId="3" xfId="0" applyNumberFormat="1" applyFont="1" applyFill="1" applyBorder="1" applyAlignment="1">
      <alignment horizontal="center" vertical="center" wrapText="1"/>
    </xf>
    <xf numFmtId="0" fontId="29" fillId="0" borderId="15" xfId="0" applyNumberFormat="1" applyFont="1" applyFill="1" applyBorder="1" applyAlignment="1">
      <alignment vertical="center" wrapText="1"/>
    </xf>
    <xf numFmtId="0" fontId="44" fillId="0" borderId="3" xfId="0" applyNumberFormat="1" applyFont="1" applyFill="1" applyBorder="1" applyAlignment="1">
      <alignment horizontal="left" vertical="center" wrapText="1"/>
    </xf>
    <xf numFmtId="14" fontId="19" fillId="0" borderId="3" xfId="0" applyNumberFormat="1" applyFont="1" applyFill="1" applyBorder="1" applyAlignment="1">
      <alignment horizontal="right" vertical="center" wrapText="1"/>
    </xf>
    <xf numFmtId="0" fontId="0" fillId="0" borderId="19" xfId="0" applyFont="1" applyFill="1" applyBorder="1" applyAlignment="1">
      <alignment vertical="center"/>
    </xf>
    <xf numFmtId="0" fontId="17" fillId="0" borderId="15" xfId="0" applyNumberFormat="1" applyFont="1" applyFill="1" applyBorder="1" applyAlignment="1">
      <alignment horizontal="center" vertical="center" wrapText="1"/>
    </xf>
    <xf numFmtId="0" fontId="19" fillId="0" borderId="15" xfId="0" applyNumberFormat="1" applyFont="1" applyFill="1" applyBorder="1" applyAlignment="1">
      <alignment horizontal="left" vertical="center" wrapText="1"/>
    </xf>
    <xf numFmtId="0" fontId="42" fillId="0" borderId="15" xfId="0" applyNumberFormat="1" applyFont="1" applyFill="1" applyBorder="1" applyAlignment="1">
      <alignment vertical="center" wrapText="1"/>
    </xf>
    <xf numFmtId="0" fontId="21" fillId="0" borderId="15" xfId="0" applyNumberFormat="1" applyFont="1" applyFill="1" applyBorder="1" applyAlignment="1">
      <alignment vertical="center" wrapText="1"/>
    </xf>
    <xf numFmtId="0" fontId="33" fillId="0" borderId="15" xfId="0" applyNumberFormat="1" applyFont="1" applyFill="1" applyBorder="1" applyAlignment="1">
      <alignment vertical="center" wrapText="1"/>
    </xf>
    <xf numFmtId="14" fontId="20" fillId="0" borderId="3" xfId="0" applyNumberFormat="1" applyFont="1" applyFill="1" applyBorder="1" applyAlignment="1">
      <alignment horizontal="right" vertical="center" wrapText="1"/>
    </xf>
    <xf numFmtId="0" fontId="17" fillId="0" borderId="3" xfId="0" applyFont="1" applyFill="1" applyBorder="1" applyAlignment="1">
      <alignment horizontal="justify" wrapText="1"/>
    </xf>
    <xf numFmtId="0" fontId="19" fillId="0" borderId="3" xfId="0" applyNumberFormat="1" applyFont="1" applyFill="1" applyBorder="1" applyAlignment="1">
      <alignment horizontal="right" vertical="center" wrapText="1"/>
    </xf>
    <xf numFmtId="0" fontId="19" fillId="0" borderId="3" xfId="0" applyNumberFormat="1" applyFont="1" applyFill="1" applyBorder="1" applyAlignment="1">
      <alignment horizontal="left" vertical="top" wrapText="1"/>
    </xf>
    <xf numFmtId="4" fontId="19" fillId="0" borderId="1" xfId="0" applyNumberFormat="1" applyFont="1" applyFill="1" applyBorder="1" applyAlignment="1">
      <alignment vertical="center" wrapText="1"/>
    </xf>
    <xf numFmtId="4" fontId="19" fillId="0" borderId="5" xfId="0" applyNumberFormat="1" applyFont="1" applyFill="1" applyBorder="1" applyAlignment="1">
      <alignment horizontal="right" vertical="center" wrapText="1"/>
    </xf>
    <xf numFmtId="0" fontId="50" fillId="0" borderId="3" xfId="0" applyNumberFormat="1" applyFont="1" applyFill="1" applyBorder="1" applyAlignment="1">
      <alignment vertical="center" wrapText="1"/>
    </xf>
    <xf numFmtId="0" fontId="33" fillId="0" borderId="3" xfId="0" applyNumberFormat="1" applyFont="1" applyFill="1" applyBorder="1" applyAlignment="1">
      <alignment vertical="top" wrapText="1"/>
    </xf>
    <xf numFmtId="1" fontId="17" fillId="0" borderId="3" xfId="0" applyNumberFormat="1" applyFont="1" applyFill="1" applyBorder="1" applyAlignment="1">
      <alignment horizontal="center" vertical="center" wrapText="1"/>
    </xf>
    <xf numFmtId="0" fontId="14" fillId="0" borderId="15" xfId="0" applyNumberFormat="1" applyFont="1" applyFill="1" applyBorder="1" applyAlignment="1">
      <alignment horizontal="center" vertical="center" wrapText="1"/>
    </xf>
    <xf numFmtId="0" fontId="17" fillId="0" borderId="15" xfId="0" applyNumberFormat="1" applyFont="1" applyFill="1" applyBorder="1" applyAlignment="1">
      <alignment horizontal="left" vertical="center" wrapText="1"/>
    </xf>
    <xf numFmtId="0" fontId="30" fillId="0" borderId="15" xfId="0" applyNumberFormat="1" applyFont="1" applyFill="1" applyBorder="1" applyAlignment="1">
      <alignment horizontal="center" vertical="center" wrapText="1"/>
    </xf>
    <xf numFmtId="0" fontId="33" fillId="0" borderId="3"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19" fillId="0" borderId="3" xfId="0" applyNumberFormat="1" applyFont="1" applyFill="1" applyBorder="1" applyAlignment="1">
      <alignment vertical="center" wrapText="1"/>
    </xf>
    <xf numFmtId="0" fontId="4" fillId="0" borderId="15" xfId="0" applyNumberFormat="1" applyFont="1" applyFill="1" applyBorder="1" applyAlignment="1">
      <alignment vertical="center" wrapText="1"/>
    </xf>
    <xf numFmtId="0" fontId="0" fillId="0" borderId="3" xfId="0" applyNumberFormat="1" applyFont="1" applyFill="1" applyBorder="1" applyAlignment="1">
      <alignment horizontal="left" vertical="center" wrapText="1"/>
    </xf>
    <xf numFmtId="4" fontId="17" fillId="0" borderId="3" xfId="1" applyNumberFormat="1" applyFont="1" applyFill="1" applyBorder="1" applyAlignment="1">
      <alignment horizontal="right" vertical="center" wrapText="1"/>
    </xf>
    <xf numFmtId="0" fontId="17" fillId="0" borderId="3" xfId="0" applyFont="1" applyFill="1" applyBorder="1" applyAlignment="1">
      <alignment horizontal="center" vertical="center" wrapText="1"/>
    </xf>
    <xf numFmtId="14" fontId="36" fillId="0" borderId="3" xfId="0" applyNumberFormat="1" applyFont="1" applyFill="1" applyBorder="1" applyAlignment="1">
      <alignment horizontal="right" vertical="center" wrapText="1"/>
    </xf>
    <xf numFmtId="0" fontId="17" fillId="0" borderId="3" xfId="0" applyFont="1" applyFill="1" applyBorder="1" applyAlignment="1">
      <alignment horizontal="justify" vertical="top" wrapText="1"/>
    </xf>
    <xf numFmtId="166" fontId="17" fillId="0" borderId="3" xfId="0" applyNumberFormat="1" applyFont="1" applyFill="1" applyBorder="1" applyAlignment="1">
      <alignment horizontal="right" vertical="center" wrapText="1"/>
    </xf>
    <xf numFmtId="0" fontId="52" fillId="0" borderId="15" xfId="0" applyNumberFormat="1" applyFont="1" applyFill="1" applyBorder="1" applyAlignment="1">
      <alignment horizontal="center" vertical="center" wrapText="1"/>
    </xf>
    <xf numFmtId="0" fontId="19" fillId="0" borderId="5" xfId="0" applyNumberFormat="1" applyFont="1" applyFill="1" applyBorder="1" applyAlignment="1">
      <alignment horizontal="left" vertical="center" wrapText="1"/>
    </xf>
    <xf numFmtId="4" fontId="19" fillId="0" borderId="3" xfId="0" applyNumberFormat="1" applyFont="1" applyFill="1" applyBorder="1" applyAlignment="1">
      <alignment horizontal="center" vertical="center" wrapText="1"/>
    </xf>
    <xf numFmtId="4" fontId="14" fillId="0" borderId="5" xfId="0" applyNumberFormat="1" applyFont="1" applyFill="1" applyBorder="1" applyAlignment="1">
      <alignment horizontal="right" vertical="center" wrapText="1"/>
    </xf>
    <xf numFmtId="0" fontId="24" fillId="0" borderId="3" xfId="0" applyNumberFormat="1" applyFont="1" applyFill="1" applyBorder="1" applyAlignment="1">
      <alignment horizontal="center" vertical="center" wrapText="1"/>
    </xf>
    <xf numFmtId="0" fontId="42" fillId="0" borderId="15"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3" fontId="14" fillId="0" borderId="3" xfId="1" applyNumberFormat="1" applyFont="1" applyFill="1" applyBorder="1" applyAlignment="1">
      <alignment horizontal="right" vertical="center" wrapText="1"/>
    </xf>
    <xf numFmtId="166" fontId="17" fillId="0" borderId="6" xfId="1" applyNumberFormat="1" applyFont="1" applyFill="1" applyBorder="1" applyAlignment="1">
      <alignment horizontal="right" vertical="center" wrapText="1"/>
    </xf>
    <xf numFmtId="4" fontId="19" fillId="0" borderId="3" xfId="0" applyNumberFormat="1" applyFont="1" applyFill="1" applyBorder="1" applyAlignment="1">
      <alignment horizontal="left" vertical="top" wrapText="1"/>
    </xf>
    <xf numFmtId="14" fontId="17" fillId="0" borderId="3" xfId="0" applyNumberFormat="1" applyFont="1" applyFill="1" applyBorder="1" applyAlignment="1">
      <alignment horizontal="center" vertical="center" wrapText="1"/>
    </xf>
    <xf numFmtId="169" fontId="14" fillId="0" borderId="3" xfId="0" applyNumberFormat="1" applyFont="1" applyFill="1" applyBorder="1" applyAlignment="1">
      <alignment horizontal="center" vertical="center" wrapText="1"/>
    </xf>
    <xf numFmtId="3" fontId="19" fillId="0" borderId="3" xfId="0" applyNumberFormat="1" applyFont="1" applyFill="1" applyBorder="1" applyAlignment="1">
      <alignment horizontal="center" vertical="center" wrapText="1"/>
    </xf>
    <xf numFmtId="0" fontId="54" fillId="0" borderId="3" xfId="0" applyNumberFormat="1" applyFont="1" applyFill="1" applyBorder="1" applyAlignment="1">
      <alignment horizontal="left" vertical="center" wrapText="1"/>
    </xf>
    <xf numFmtId="14" fontId="17" fillId="0" borderId="2" xfId="0" applyNumberFormat="1" applyFont="1" applyFill="1" applyBorder="1" applyAlignment="1">
      <alignment horizontal="center" vertical="center" wrapText="1"/>
    </xf>
    <xf numFmtId="14" fontId="19" fillId="0" borderId="2" xfId="0" applyNumberFormat="1" applyFont="1" applyFill="1" applyBorder="1" applyAlignment="1">
      <alignment horizontal="center" vertical="center" wrapText="1"/>
    </xf>
    <xf numFmtId="4" fontId="14" fillId="0" borderId="3" xfId="0" applyNumberFormat="1" applyFont="1" applyFill="1" applyBorder="1" applyAlignment="1">
      <alignment vertical="center" wrapText="1"/>
    </xf>
    <xf numFmtId="3" fontId="14" fillId="0" borderId="3" xfId="0" applyNumberFormat="1" applyFont="1" applyFill="1" applyBorder="1" applyAlignment="1">
      <alignment vertical="center" wrapText="1"/>
    </xf>
    <xf numFmtId="0" fontId="14" fillId="0" borderId="3" xfId="0" applyNumberFormat="1" applyFont="1" applyFill="1" applyBorder="1" applyAlignment="1">
      <alignment horizontal="center" vertical="center" wrapText="1"/>
    </xf>
    <xf numFmtId="4" fontId="14" fillId="0" borderId="1" xfId="0" applyNumberFormat="1" applyFont="1" applyFill="1" applyBorder="1" applyAlignment="1">
      <alignment vertical="center" wrapText="1"/>
    </xf>
    <xf numFmtId="4" fontId="14" fillId="2" borderId="3" xfId="0" applyNumberFormat="1" applyFont="1" applyFill="1" applyBorder="1" applyAlignment="1">
      <alignment vertical="center" wrapText="1"/>
    </xf>
    <xf numFmtId="0" fontId="14" fillId="2" borderId="5" xfId="0" applyNumberFormat="1" applyFont="1" applyFill="1" applyBorder="1" applyAlignment="1">
      <alignment horizontal="center" vertical="center" wrapText="1"/>
    </xf>
    <xf numFmtId="4" fontId="14" fillId="3" borderId="3" xfId="0" applyNumberFormat="1" applyFont="1" applyFill="1" applyBorder="1" applyAlignment="1">
      <alignment vertical="center" wrapText="1"/>
    </xf>
    <xf numFmtId="0" fontId="14" fillId="0" borderId="3" xfId="0" applyNumberFormat="1" applyFont="1" applyFill="1" applyBorder="1" applyAlignment="1">
      <alignment horizontal="left" vertical="center" wrapText="1"/>
    </xf>
    <xf numFmtId="0" fontId="14" fillId="0" borderId="3" xfId="0" applyNumberFormat="1" applyFont="1" applyFill="1" applyBorder="1" applyAlignment="1">
      <alignment vertical="center" wrapText="1"/>
    </xf>
    <xf numFmtId="0" fontId="14" fillId="2" borderId="6"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14" fillId="2" borderId="3" xfId="0" applyNumberFormat="1" applyFont="1" applyFill="1" applyBorder="1" applyAlignment="1">
      <alignment horizontal="center" vertical="center" wrapText="1"/>
    </xf>
    <xf numFmtId="0" fontId="14" fillId="2" borderId="18" xfId="0" applyNumberFormat="1" applyFont="1" applyFill="1" applyBorder="1" applyAlignment="1">
      <alignment horizontal="center" vertical="center" wrapText="1"/>
    </xf>
    <xf numFmtId="0" fontId="14" fillId="2" borderId="5" xfId="0" applyNumberFormat="1" applyFont="1" applyFill="1" applyBorder="1" applyAlignment="1">
      <alignment horizontal="center" vertical="center" wrapText="1"/>
    </xf>
    <xf numFmtId="0" fontId="14" fillId="2" borderId="6" xfId="0" applyNumberFormat="1" applyFont="1" applyFill="1" applyBorder="1" applyAlignment="1">
      <alignment horizontal="center" vertical="center" wrapText="1"/>
    </xf>
    <xf numFmtId="4" fontId="14" fillId="3" borderId="3" xfId="0" applyNumberFormat="1" applyFont="1" applyFill="1" applyBorder="1" applyAlignment="1">
      <alignment vertical="center" wrapText="1"/>
    </xf>
    <xf numFmtId="0" fontId="23" fillId="0" borderId="3" xfId="0" applyNumberFormat="1" applyFont="1" applyFill="1" applyBorder="1" applyAlignment="1">
      <alignment horizontal="center" vertical="center" wrapText="1"/>
    </xf>
    <xf numFmtId="0" fontId="18" fillId="0" borderId="3" xfId="0" applyFont="1" applyFill="1" applyBorder="1" applyAlignment="1">
      <alignment vertical="center" wrapText="1"/>
    </xf>
    <xf numFmtId="4" fontId="21" fillId="0" borderId="0" xfId="0" applyNumberFormat="1" applyFont="1" applyFill="1" applyAlignment="1">
      <alignment horizontal="right" vertical="center" wrapText="1"/>
    </xf>
    <xf numFmtId="0" fontId="33" fillId="0" borderId="3" xfId="0" applyFont="1" applyFill="1" applyBorder="1" applyAlignment="1">
      <alignment horizontal="left" vertical="center" wrapText="1"/>
    </xf>
    <xf numFmtId="0" fontId="33" fillId="0" borderId="3" xfId="0" applyFont="1" applyFill="1" applyBorder="1" applyAlignment="1">
      <alignment horizontal="justify" vertical="top" wrapText="1"/>
    </xf>
    <xf numFmtId="0" fontId="19" fillId="0" borderId="15" xfId="0" applyNumberFormat="1" applyFont="1" applyFill="1" applyBorder="1" applyAlignment="1">
      <alignment horizontal="center" vertical="center" wrapText="1"/>
    </xf>
    <xf numFmtId="0" fontId="17" fillId="0" borderId="3" xfId="0" applyNumberFormat="1" applyFont="1" applyFill="1" applyBorder="1" applyAlignment="1">
      <alignment horizontal="right" vertical="center" wrapText="1"/>
    </xf>
    <xf numFmtId="0" fontId="18" fillId="0" borderId="0" xfId="0" applyFont="1" applyFill="1" applyAlignment="1">
      <alignment wrapText="1"/>
    </xf>
    <xf numFmtId="0" fontId="6" fillId="0" borderId="0" xfId="0" applyFont="1" applyFill="1"/>
    <xf numFmtId="4" fontId="48" fillId="0" borderId="0" xfId="0" applyNumberFormat="1" applyFont="1" applyFill="1" applyAlignment="1">
      <alignment horizontal="center" vertical="center" wrapText="1"/>
    </xf>
    <xf numFmtId="0" fontId="21" fillId="0" borderId="3" xfId="0" applyFont="1" applyFill="1" applyBorder="1" applyAlignment="1">
      <alignment horizontal="left" vertical="center" wrapText="1"/>
    </xf>
    <xf numFmtId="4" fontId="21" fillId="0" borderId="3" xfId="0" applyNumberFormat="1" applyFont="1" applyFill="1" applyBorder="1" applyAlignment="1">
      <alignment horizontal="right" vertical="center" wrapText="1"/>
    </xf>
    <xf numFmtId="0" fontId="21" fillId="0" borderId="0" xfId="0" applyFont="1" applyFill="1" applyAlignment="1">
      <alignment horizontal="left" vertical="center" wrapText="1"/>
    </xf>
    <xf numFmtId="0" fontId="21" fillId="0" borderId="0" xfId="0" applyFont="1" applyFill="1" applyAlignment="1">
      <alignment horizontal="left" vertical="center"/>
    </xf>
    <xf numFmtId="0" fontId="30" fillId="0" borderId="3" xfId="0" applyNumberFormat="1" applyFont="1" applyFill="1" applyBorder="1" applyAlignment="1">
      <alignment horizontal="center" vertical="center" wrapText="1"/>
    </xf>
    <xf numFmtId="4" fontId="18" fillId="0" borderId="3" xfId="1" applyNumberFormat="1" applyFont="1" applyFill="1" applyBorder="1" applyAlignment="1">
      <alignment horizontal="right" vertical="center" wrapText="1"/>
    </xf>
    <xf numFmtId="0" fontId="21" fillId="0" borderId="3" xfId="0" applyFont="1" applyFill="1" applyBorder="1" applyAlignment="1">
      <alignment vertical="center" wrapText="1"/>
    </xf>
    <xf numFmtId="0" fontId="3" fillId="0" borderId="0" xfId="0" applyFont="1" applyFill="1"/>
    <xf numFmtId="0" fontId="21" fillId="0" borderId="0" xfId="0" applyFont="1" applyFill="1" applyAlignment="1">
      <alignment vertical="center" wrapText="1"/>
    </xf>
    <xf numFmtId="0" fontId="30" fillId="0" borderId="0" xfId="0" applyFont="1" applyFill="1" applyAlignment="1">
      <alignment vertical="center" wrapText="1"/>
    </xf>
    <xf numFmtId="0" fontId="17" fillId="0" borderId="3" xfId="0" applyNumberFormat="1" applyFont="1" applyFill="1" applyBorder="1" applyAlignment="1">
      <alignment vertical="center" wrapText="1"/>
    </xf>
    <xf numFmtId="0" fontId="0" fillId="0" borderId="3" xfId="0" applyFill="1" applyBorder="1" applyAlignment="1">
      <alignment horizontal="center" vertical="center" wrapText="1"/>
    </xf>
    <xf numFmtId="0" fontId="39" fillId="0" borderId="3" xfId="0" applyNumberFormat="1" applyFont="1" applyFill="1" applyBorder="1" applyAlignment="1">
      <alignment horizontal="right" vertical="center" wrapText="1"/>
    </xf>
    <xf numFmtId="4" fontId="40" fillId="0" borderId="0" xfId="0" applyNumberFormat="1" applyFont="1" applyFill="1" applyAlignment="1">
      <alignment vertical="center" wrapText="1"/>
    </xf>
    <xf numFmtId="4" fontId="39" fillId="0" borderId="3" xfId="0" applyNumberFormat="1" applyFont="1" applyFill="1" applyBorder="1" applyAlignment="1">
      <alignment horizontal="right" vertical="center" wrapText="1"/>
    </xf>
    <xf numFmtId="0" fontId="23" fillId="0" borderId="15" xfId="0" applyNumberFormat="1" applyFont="1" applyFill="1" applyBorder="1" applyAlignment="1">
      <alignment horizontal="center" vertical="center" wrapText="1"/>
    </xf>
    <xf numFmtId="0" fontId="0" fillId="0" borderId="3" xfId="0" applyFill="1" applyBorder="1" applyAlignment="1">
      <alignment horizontal="left" vertical="center" wrapText="1"/>
    </xf>
    <xf numFmtId="14" fontId="0" fillId="0" borderId="3" xfId="0" applyNumberFormat="1" applyFill="1" applyBorder="1" applyAlignment="1">
      <alignment horizontal="center" vertical="center"/>
    </xf>
    <xf numFmtId="0" fontId="0" fillId="0" borderId="3" xfId="0" applyFill="1" applyBorder="1" applyAlignment="1">
      <alignment horizontal="center" vertical="center"/>
    </xf>
    <xf numFmtId="0" fontId="30" fillId="0" borderId="3" xfId="0" applyFont="1" applyFill="1" applyBorder="1" applyAlignment="1">
      <alignment vertical="center" wrapText="1"/>
    </xf>
    <xf numFmtId="164" fontId="19" fillId="0" borderId="3" xfId="0" applyNumberFormat="1" applyFont="1" applyFill="1" applyBorder="1" applyAlignment="1">
      <alignment horizontal="center" vertical="center" wrapText="1"/>
    </xf>
    <xf numFmtId="164" fontId="18" fillId="0" borderId="3" xfId="0" applyNumberFormat="1" applyFont="1" applyFill="1" applyBorder="1" applyAlignment="1">
      <alignment horizontal="center" vertical="center" wrapText="1"/>
    </xf>
    <xf numFmtId="4" fontId="17" fillId="0" borderId="3" xfId="0" applyNumberFormat="1" applyFont="1" applyFill="1" applyBorder="1"/>
    <xf numFmtId="4" fontId="17" fillId="0" borderId="3" xfId="0" applyNumberFormat="1" applyFont="1" applyFill="1" applyBorder="1" applyAlignment="1">
      <alignment horizontal="center" vertical="center"/>
    </xf>
    <xf numFmtId="0" fontId="31" fillId="0" borderId="0" xfId="0" applyFont="1" applyFill="1" applyAlignment="1">
      <alignment horizontal="center" vertical="center" wrapText="1"/>
    </xf>
    <xf numFmtId="0" fontId="36" fillId="0" borderId="3" xfId="0" applyFont="1" applyFill="1" applyBorder="1" applyAlignment="1">
      <alignment horizontal="left" vertical="center" wrapText="1"/>
    </xf>
    <xf numFmtId="4" fontId="19" fillId="0" borderId="15" xfId="1" applyNumberFormat="1" applyFont="1" applyFill="1" applyBorder="1" applyAlignment="1">
      <alignment horizontal="right" vertical="center" wrapText="1"/>
    </xf>
    <xf numFmtId="0" fontId="21" fillId="0" borderId="0" xfId="0" applyFont="1" applyFill="1"/>
    <xf numFmtId="0" fontId="10" fillId="0" borderId="3" xfId="0" applyFont="1" applyFill="1" applyBorder="1" applyAlignment="1">
      <alignment vertical="center" wrapText="1"/>
    </xf>
    <xf numFmtId="0" fontId="19" fillId="0" borderId="25" xfId="0" applyNumberFormat="1" applyFont="1" applyFill="1" applyBorder="1" applyAlignment="1">
      <alignment horizontal="center" vertical="center" wrapText="1"/>
    </xf>
    <xf numFmtId="0" fontId="19" fillId="0" borderId="5" xfId="0" applyNumberFormat="1"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xf numFmtId="0" fontId="6" fillId="0" borderId="3" xfId="0" applyFont="1" applyFill="1" applyBorder="1" applyAlignment="1">
      <alignment vertical="center" wrapText="1"/>
    </xf>
    <xf numFmtId="4" fontId="18" fillId="0" borderId="3" xfId="0" applyNumberFormat="1" applyFont="1" applyFill="1" applyBorder="1" applyAlignment="1">
      <alignment horizontal="right" vertical="center" wrapText="1"/>
    </xf>
    <xf numFmtId="3" fontId="19" fillId="0" borderId="15" xfId="0" applyNumberFormat="1" applyFont="1" applyFill="1" applyBorder="1" applyAlignment="1">
      <alignment horizontal="center" vertical="center" wrapText="1"/>
    </xf>
    <xf numFmtId="4" fontId="19" fillId="0" borderId="15" xfId="0" applyNumberFormat="1" applyFont="1" applyFill="1" applyBorder="1" applyAlignment="1">
      <alignment horizontal="center" vertical="center" wrapText="1"/>
    </xf>
    <xf numFmtId="4" fontId="19" fillId="0" borderId="3" xfId="0" applyNumberFormat="1" applyFont="1" applyFill="1" applyBorder="1" applyAlignment="1">
      <alignment horizontal="left" vertical="center" wrapText="1"/>
    </xf>
    <xf numFmtId="4" fontId="17" fillId="0" borderId="3" xfId="0" applyNumberFormat="1" applyFont="1" applyFill="1" applyBorder="1" applyAlignment="1">
      <alignment horizontal="left" vertical="center" wrapText="1"/>
    </xf>
    <xf numFmtId="4" fontId="14" fillId="0" borderId="3" xfId="0" applyNumberFormat="1" applyFont="1" applyFill="1" applyBorder="1" applyAlignment="1">
      <alignment horizontal="center" vertical="center" wrapText="1"/>
    </xf>
    <xf numFmtId="4" fontId="0" fillId="0" borderId="0" xfId="0" applyNumberFormat="1" applyFont="1" applyFill="1"/>
    <xf numFmtId="0" fontId="4" fillId="0" borderId="0" xfId="0" applyFont="1" applyFill="1"/>
    <xf numFmtId="4" fontId="17" fillId="0" borderId="3" xfId="0" applyNumberFormat="1" applyFont="1" applyFill="1" applyBorder="1" applyAlignment="1">
      <alignment vertical="center"/>
    </xf>
    <xf numFmtId="0" fontId="11" fillId="0" borderId="0" xfId="0" applyFont="1" applyFill="1" applyAlignment="1">
      <alignment horizontal="left" vertical="center" wrapText="1"/>
    </xf>
    <xf numFmtId="0" fontId="19" fillId="0" borderId="3" xfId="0" applyFont="1" applyFill="1" applyBorder="1" applyAlignment="1">
      <alignment horizontal="left" vertical="center" wrapText="1"/>
    </xf>
    <xf numFmtId="0" fontId="0" fillId="0" borderId="3" xfId="0" applyFont="1" applyFill="1" applyBorder="1" applyAlignment="1">
      <alignment horizontal="center" vertical="center"/>
    </xf>
    <xf numFmtId="166" fontId="17" fillId="0" borderId="15" xfId="1" applyNumberFormat="1" applyFont="1" applyFill="1" applyBorder="1" applyAlignment="1">
      <alignment horizontal="right" vertical="center" wrapText="1"/>
    </xf>
    <xf numFmtId="0" fontId="0" fillId="0" borderId="0" xfId="0" applyFont="1" applyFill="1" applyAlignment="1">
      <alignment horizontal="center" vertical="center"/>
    </xf>
    <xf numFmtId="0" fontId="28" fillId="0" borderId="3" xfId="0" applyFont="1" applyFill="1" applyBorder="1" applyAlignment="1">
      <alignment vertical="center" wrapText="1"/>
    </xf>
    <xf numFmtId="0" fontId="28" fillId="0" borderId="0" xfId="0" applyFont="1" applyFill="1" applyAlignment="1">
      <alignment horizontal="center" vertical="center" wrapText="1"/>
    </xf>
    <xf numFmtId="166" fontId="17" fillId="0" borderId="5" xfId="1" applyNumberFormat="1" applyFont="1" applyFill="1" applyBorder="1" applyAlignment="1">
      <alignment horizontal="right" vertical="center" wrapText="1"/>
    </xf>
    <xf numFmtId="166" fontId="19" fillId="0" borderId="3" xfId="0" applyNumberFormat="1" applyFont="1" applyFill="1" applyBorder="1" applyAlignment="1">
      <alignment horizontal="right" vertical="center" wrapText="1"/>
    </xf>
    <xf numFmtId="0" fontId="0" fillId="0" borderId="0" xfId="0" applyFont="1" applyFill="1" applyAlignment="1">
      <alignment wrapText="1"/>
    </xf>
    <xf numFmtId="0" fontId="0" fillId="0" borderId="3" xfId="0" applyFont="1" applyFill="1" applyBorder="1" applyAlignment="1">
      <alignment vertical="center" wrapText="1"/>
    </xf>
    <xf numFmtId="4" fontId="22" fillId="0" borderId="25" xfId="0" applyNumberFormat="1" applyFont="1" applyFill="1" applyBorder="1" applyAlignment="1">
      <alignment horizontal="right" vertical="center" wrapText="1"/>
    </xf>
    <xf numFmtId="4" fontId="22" fillId="0" borderId="3" xfId="0" applyNumberFormat="1" applyFont="1" applyFill="1" applyBorder="1" applyAlignment="1">
      <alignment horizontal="right" vertical="center" wrapText="1"/>
    </xf>
    <xf numFmtId="4" fontId="22" fillId="0" borderId="0" xfId="0" applyNumberFormat="1" applyFont="1" applyFill="1" applyAlignment="1">
      <alignment horizontal="right" vertical="center" wrapText="1"/>
    </xf>
    <xf numFmtId="4" fontId="22" fillId="0" borderId="26" xfId="0" applyNumberFormat="1" applyFont="1" applyFill="1" applyBorder="1" applyAlignment="1">
      <alignment horizontal="right" vertical="center" wrapText="1"/>
    </xf>
    <xf numFmtId="4" fontId="55" fillId="0" borderId="0" xfId="0" applyNumberFormat="1" applyFont="1" applyFill="1" applyBorder="1" applyAlignment="1">
      <alignment horizontal="right" vertical="center" wrapText="1"/>
    </xf>
    <xf numFmtId="4" fontId="55" fillId="0" borderId="3" xfId="0" applyNumberFormat="1" applyFont="1" applyFill="1" applyBorder="1" applyAlignment="1">
      <alignment horizontal="right" vertical="center" wrapText="1"/>
    </xf>
    <xf numFmtId="0" fontId="0" fillId="0" borderId="0" xfId="0" applyFont="1" applyFill="1" applyAlignment="1">
      <alignment vertical="center" wrapText="1"/>
    </xf>
    <xf numFmtId="0" fontId="22" fillId="0" borderId="0" xfId="0" applyFont="1" applyFill="1" applyAlignment="1">
      <alignment horizontal="right" vertical="center" wrapText="1"/>
    </xf>
    <xf numFmtId="0" fontId="12" fillId="0" borderId="0" xfId="0" applyFont="1" applyFill="1" applyAlignment="1">
      <alignment vertical="center" wrapText="1"/>
    </xf>
    <xf numFmtId="0" fontId="19" fillId="0" borderId="3" xfId="0" applyFont="1" applyFill="1" applyBorder="1" applyAlignment="1">
      <alignment vertical="center" wrapText="1"/>
    </xf>
    <xf numFmtId="0" fontId="19" fillId="0" borderId="3" xfId="0" applyFont="1" applyFill="1" applyBorder="1" applyAlignment="1">
      <alignment horizontal="center" vertical="center" wrapText="1"/>
    </xf>
    <xf numFmtId="0" fontId="19" fillId="0" borderId="0" xfId="0" applyFont="1" applyFill="1" applyAlignment="1">
      <alignment horizontal="left" vertical="center"/>
    </xf>
    <xf numFmtId="2" fontId="19" fillId="0" borderId="3" xfId="0" applyNumberFormat="1" applyFont="1" applyFill="1" applyBorder="1" applyAlignment="1">
      <alignment horizontal="right" vertical="center" wrapText="1"/>
    </xf>
    <xf numFmtId="0" fontId="7" fillId="0" borderId="0" xfId="0" applyFont="1" applyFill="1"/>
    <xf numFmtId="166" fontId="19" fillId="0" borderId="0" xfId="0" applyNumberFormat="1" applyFont="1" applyFill="1"/>
    <xf numFmtId="0" fontId="2" fillId="0" borderId="0" xfId="0" applyFont="1" applyFill="1"/>
    <xf numFmtId="0" fontId="51" fillId="0" borderId="0" xfId="0" applyFont="1" applyFill="1" applyAlignment="1">
      <alignment horizontal="center" vertical="center"/>
    </xf>
    <xf numFmtId="166" fontId="17" fillId="0" borderId="3" xfId="0" applyNumberFormat="1" applyFont="1" applyFill="1" applyBorder="1" applyAlignment="1">
      <alignment vertical="center"/>
    </xf>
    <xf numFmtId="0" fontId="36" fillId="0" borderId="3" xfId="0" applyFont="1" applyFill="1" applyBorder="1" applyAlignment="1">
      <alignment horizontal="center" vertical="center" wrapText="1"/>
    </xf>
    <xf numFmtId="4" fontId="18" fillId="0" borderId="3" xfId="0" applyNumberFormat="1" applyFont="1" applyFill="1" applyBorder="1" applyAlignment="1">
      <alignment vertical="center" wrapText="1"/>
    </xf>
    <xf numFmtId="0" fontId="0" fillId="0" borderId="0" xfId="0" applyFont="1" applyFill="1" applyAlignment="1">
      <alignment horizontal="center" vertical="center" wrapText="1"/>
    </xf>
    <xf numFmtId="4" fontId="28" fillId="0" borderId="0" xfId="0" applyNumberFormat="1" applyFont="1" applyFill="1" applyAlignment="1">
      <alignment horizontal="right" vertical="center" wrapText="1"/>
    </xf>
    <xf numFmtId="4" fontId="28" fillId="0" borderId="3" xfId="0" applyNumberFormat="1" applyFont="1" applyFill="1" applyBorder="1" applyAlignment="1">
      <alignment horizontal="right" vertical="center" wrapText="1"/>
    </xf>
    <xf numFmtId="166" fontId="17" fillId="0" borderId="4" xfId="0" applyNumberFormat="1" applyFont="1" applyFill="1" applyBorder="1" applyAlignment="1">
      <alignment horizontal="right" vertical="center" wrapText="1"/>
    </xf>
    <xf numFmtId="0" fontId="17" fillId="0" borderId="3" xfId="0" applyFont="1" applyFill="1" applyBorder="1" applyAlignment="1">
      <alignment horizontal="left" vertical="center" wrapText="1"/>
    </xf>
    <xf numFmtId="166" fontId="17" fillId="0" borderId="0" xfId="0" applyNumberFormat="1" applyFont="1" applyFill="1"/>
    <xf numFmtId="0" fontId="0" fillId="0" borderId="0" xfId="0" applyFill="1"/>
    <xf numFmtId="166" fontId="0" fillId="0" borderId="0" xfId="0" applyNumberFormat="1" applyFill="1"/>
    <xf numFmtId="0" fontId="18" fillId="0" borderId="3" xfId="0" applyFont="1" applyFill="1" applyBorder="1" applyAlignment="1">
      <alignment vertical="center"/>
    </xf>
    <xf numFmtId="0" fontId="15" fillId="0" borderId="0" xfId="0" applyFont="1" applyFill="1"/>
    <xf numFmtId="0" fontId="25" fillId="0"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8" fillId="0" borderId="0" xfId="0" applyFont="1" applyFill="1" applyBorder="1" applyAlignment="1">
      <alignment horizontal="justify" vertical="center"/>
    </xf>
    <xf numFmtId="0" fontId="33" fillId="0" borderId="3" xfId="0" applyFont="1" applyFill="1" applyBorder="1" applyAlignment="1">
      <alignment horizontal="center" vertical="center" wrapText="1"/>
    </xf>
    <xf numFmtId="0" fontId="0" fillId="0" borderId="3" xfId="0" applyFont="1" applyFill="1" applyBorder="1" applyAlignment="1">
      <alignment horizontal="right"/>
    </xf>
    <xf numFmtId="0" fontId="0" fillId="0" borderId="0" xfId="0" applyFont="1" applyFill="1" applyBorder="1" applyAlignment="1">
      <alignment horizontal="center" vertical="center" wrapText="1"/>
    </xf>
    <xf numFmtId="0" fontId="18" fillId="0" borderId="0" xfId="0" applyFont="1" applyFill="1" applyAlignment="1">
      <alignment horizontal="center" vertical="center"/>
    </xf>
    <xf numFmtId="0" fontId="18" fillId="0" borderId="0" xfId="0" applyFont="1" applyFill="1" applyAlignment="1">
      <alignment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0" fillId="0" borderId="19" xfId="0" applyFont="1" applyFill="1" applyBorder="1" applyAlignment="1">
      <alignment vertical="center" wrapText="1"/>
    </xf>
    <xf numFmtId="0" fontId="30" fillId="0" borderId="22" xfId="0" applyFont="1" applyFill="1" applyBorder="1" applyAlignment="1">
      <alignment vertical="center" wrapText="1"/>
    </xf>
    <xf numFmtId="4" fontId="41" fillId="0" borderId="3" xfId="0" applyNumberFormat="1" applyFont="1" applyFill="1" applyBorder="1" applyAlignment="1">
      <alignment horizontal="right" vertical="center"/>
    </xf>
    <xf numFmtId="4" fontId="41" fillId="0" borderId="3" xfId="0" applyNumberFormat="1" applyFont="1" applyFill="1" applyBorder="1" applyAlignment="1">
      <alignment horizontal="center" vertical="center"/>
    </xf>
    <xf numFmtId="4" fontId="41" fillId="0" borderId="0" xfId="0" applyNumberFormat="1" applyFont="1" applyFill="1" applyBorder="1" applyAlignment="1">
      <alignment horizontal="right" vertical="center"/>
    </xf>
    <xf numFmtId="0" fontId="0" fillId="0" borderId="3" xfId="0" applyFont="1" applyFill="1" applyBorder="1"/>
    <xf numFmtId="0" fontId="0" fillId="0" borderId="3" xfId="0" applyFont="1" applyFill="1" applyBorder="1" applyAlignment="1">
      <alignment wrapText="1"/>
    </xf>
    <xf numFmtId="14" fontId="0" fillId="0" borderId="3" xfId="0" applyNumberFormat="1" applyFont="1" applyFill="1" applyBorder="1" applyAlignment="1">
      <alignment horizontal="center"/>
    </xf>
    <xf numFmtId="0" fontId="42" fillId="0" borderId="3" xfId="0" applyFont="1" applyFill="1" applyBorder="1" applyAlignment="1">
      <alignment vertical="center" wrapText="1"/>
    </xf>
    <xf numFmtId="0" fontId="17" fillId="0" borderId="15" xfId="4" applyNumberFormat="1" applyFont="1" applyFill="1" applyBorder="1" applyAlignment="1">
      <alignment horizontal="center" vertical="center" wrapText="1"/>
    </xf>
    <xf numFmtId="0" fontId="23" fillId="0" borderId="15" xfId="4" applyNumberFormat="1" applyFont="1" applyFill="1" applyBorder="1" applyAlignment="1">
      <alignment horizontal="center" vertical="center" wrapText="1"/>
    </xf>
    <xf numFmtId="0" fontId="19" fillId="0" borderId="3" xfId="4" applyNumberFormat="1" applyFont="1" applyFill="1" applyBorder="1" applyAlignment="1">
      <alignment horizontal="center" vertical="center" wrapText="1"/>
    </xf>
    <xf numFmtId="0" fontId="18" fillId="0" borderId="3" xfId="4" applyFont="1" applyFill="1" applyBorder="1" applyAlignment="1">
      <alignment vertical="center" wrapText="1"/>
    </xf>
    <xf numFmtId="14" fontId="17" fillId="0" borderId="3" xfId="4" applyNumberFormat="1" applyFont="1" applyFill="1" applyBorder="1" applyAlignment="1">
      <alignment horizontal="center" vertical="center" wrapText="1"/>
    </xf>
    <xf numFmtId="0" fontId="21" fillId="0" borderId="3" xfId="4" applyFont="1" applyFill="1" applyBorder="1" applyAlignment="1">
      <alignment horizontal="center" vertical="center" wrapText="1"/>
    </xf>
    <xf numFmtId="0" fontId="13" fillId="0" borderId="0" xfId="0" applyFont="1" applyFill="1" applyAlignment="1">
      <alignment wrapText="1"/>
    </xf>
    <xf numFmtId="0" fontId="49" fillId="0" borderId="3" xfId="0" applyFont="1" applyFill="1" applyBorder="1" applyAlignment="1">
      <alignment horizontal="left" wrapText="1"/>
    </xf>
    <xf numFmtId="0" fontId="17" fillId="0" borderId="3" xfId="0" applyFont="1" applyFill="1" applyBorder="1" applyAlignment="1">
      <alignment horizontal="justify" vertical="center" wrapText="1"/>
    </xf>
    <xf numFmtId="0" fontId="17" fillId="0" borderId="15" xfId="0" applyFont="1" applyFill="1" applyBorder="1" applyAlignment="1">
      <alignment horizontal="center" vertical="center" wrapText="1"/>
    </xf>
    <xf numFmtId="0" fontId="18" fillId="0" borderId="15" xfId="0" applyFont="1" applyFill="1" applyBorder="1" applyAlignment="1">
      <alignment vertical="center" wrapText="1"/>
    </xf>
    <xf numFmtId="0" fontId="19" fillId="0" borderId="3" xfId="0" applyFont="1" applyFill="1" applyBorder="1" applyAlignment="1">
      <alignment horizontal="justify" wrapText="1"/>
    </xf>
    <xf numFmtId="0" fontId="6" fillId="0" borderId="0" xfId="0" applyFont="1" applyFill="1" applyAlignment="1">
      <alignment horizontal="left" vertical="center" wrapText="1"/>
    </xf>
    <xf numFmtId="0" fontId="28" fillId="0" borderId="3" xfId="0" applyFont="1" applyFill="1" applyBorder="1" applyAlignment="1">
      <alignment horizontal="left" vertical="center" wrapText="1"/>
    </xf>
    <xf numFmtId="0" fontId="5" fillId="0" borderId="3" xfId="0" applyFont="1" applyFill="1" applyBorder="1" applyAlignment="1">
      <alignment wrapText="1"/>
    </xf>
    <xf numFmtId="0" fontId="28" fillId="0" borderId="0" xfId="0" applyFont="1" applyFill="1" applyAlignment="1">
      <alignment wrapText="1"/>
    </xf>
    <xf numFmtId="0" fontId="51" fillId="0" borderId="0" xfId="0" applyFont="1" applyFill="1" applyAlignment="1">
      <alignment wrapText="1"/>
    </xf>
    <xf numFmtId="0" fontId="51" fillId="0" borderId="0" xfId="0" applyFont="1" applyFill="1"/>
    <xf numFmtId="0" fontId="51" fillId="0" borderId="0" xfId="0" applyFont="1" applyFill="1" applyAlignment="1">
      <alignment vertical="center" wrapText="1"/>
    </xf>
    <xf numFmtId="0" fontId="24" fillId="0" borderId="3" xfId="0" applyFont="1" applyFill="1" applyBorder="1" applyAlignment="1">
      <alignment horizontal="center" vertical="center"/>
    </xf>
    <xf numFmtId="0" fontId="0" fillId="0" borderId="3" xfId="0" applyFont="1" applyFill="1" applyBorder="1" applyAlignment="1">
      <alignment horizontal="left" vertical="top" wrapText="1"/>
    </xf>
    <xf numFmtId="14" fontId="0" fillId="0" borderId="3" xfId="0" applyNumberFormat="1" applyFont="1" applyFill="1" applyBorder="1" applyAlignment="1">
      <alignment horizontal="center" vertical="center"/>
    </xf>
    <xf numFmtId="0" fontId="19" fillId="0" borderId="3" xfId="0" applyFont="1" applyFill="1" applyBorder="1" applyAlignment="1">
      <alignment horizontal="justify" vertical="top" wrapText="1"/>
    </xf>
    <xf numFmtId="0" fontId="24" fillId="0" borderId="0" xfId="0" applyFont="1" applyFill="1"/>
    <xf numFmtId="0" fontId="0" fillId="0" borderId="0" xfId="0" applyFont="1" applyFill="1" applyAlignment="1">
      <alignment horizontal="left"/>
    </xf>
    <xf numFmtId="0" fontId="14" fillId="3" borderId="23" xfId="0" applyNumberFormat="1" applyFont="1" applyFill="1" applyBorder="1" applyAlignment="1">
      <alignment horizontal="center" vertical="center" wrapText="1"/>
    </xf>
    <xf numFmtId="0" fontId="23" fillId="3" borderId="18" xfId="0" applyNumberFormat="1" applyFont="1" applyFill="1" applyBorder="1" applyAlignment="1">
      <alignment horizontal="center" vertical="center" wrapText="1"/>
    </xf>
    <xf numFmtId="0" fontId="23" fillId="3" borderId="1" xfId="0" applyNumberFormat="1" applyFont="1" applyFill="1" applyBorder="1" applyAlignment="1">
      <alignment horizontal="center" vertical="center" wrapText="1"/>
    </xf>
    <xf numFmtId="0" fontId="14" fillId="3" borderId="1" xfId="0" applyNumberFormat="1" applyFont="1" applyFill="1" applyBorder="1" applyAlignment="1">
      <alignment horizontal="center" vertical="center" wrapText="1"/>
    </xf>
    <xf numFmtId="0" fontId="14" fillId="3" borderId="1" xfId="0" applyNumberFormat="1" applyFont="1" applyFill="1" applyBorder="1" applyAlignment="1">
      <alignment horizontal="left" vertical="center" wrapText="1"/>
    </xf>
    <xf numFmtId="0" fontId="14" fillId="3" borderId="1" xfId="0" applyNumberFormat="1" applyFont="1" applyFill="1" applyBorder="1" applyAlignment="1">
      <alignment vertical="center" wrapText="1"/>
    </xf>
    <xf numFmtId="0" fontId="14" fillId="3" borderId="18" xfId="0" applyNumberFormat="1" applyFont="1" applyFill="1" applyBorder="1" applyAlignment="1">
      <alignment horizontal="center" vertical="center" wrapText="1"/>
    </xf>
    <xf numFmtId="4" fontId="14" fillId="3" borderId="8" xfId="0" applyNumberFormat="1" applyFont="1" applyFill="1" applyBorder="1" applyAlignment="1">
      <alignment horizontal="center" vertical="center" wrapText="1"/>
    </xf>
    <xf numFmtId="4" fontId="14" fillId="3" borderId="12" xfId="0" applyNumberFormat="1"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13" xfId="0" applyFill="1" applyBorder="1" applyAlignment="1">
      <alignment horizontal="center" vertical="center" wrapText="1"/>
    </xf>
    <xf numFmtId="4" fontId="14" fillId="3" borderId="1" xfId="0" applyNumberFormat="1" applyFont="1" applyFill="1" applyBorder="1" applyAlignment="1">
      <alignment vertical="center" wrapText="1"/>
    </xf>
    <xf numFmtId="4" fontId="14" fillId="3" borderId="1" xfId="0" applyNumberFormat="1" applyFont="1" applyFill="1" applyBorder="1" applyAlignment="1">
      <alignment vertical="center" wrapText="1"/>
    </xf>
    <xf numFmtId="3" fontId="14" fillId="3" borderId="1" xfId="0" applyNumberFormat="1" applyFont="1" applyFill="1" applyBorder="1" applyAlignment="1">
      <alignment vertical="center" wrapText="1"/>
    </xf>
    <xf numFmtId="4" fontId="14" fillId="3" borderId="8" xfId="0" applyNumberFormat="1" applyFont="1" applyFill="1" applyBorder="1" applyAlignment="1">
      <alignment vertical="center" wrapText="1"/>
    </xf>
    <xf numFmtId="0" fontId="14" fillId="3" borderId="24" xfId="0" applyNumberFormat="1" applyFont="1" applyFill="1" applyBorder="1" applyAlignment="1">
      <alignment horizontal="center" vertical="center" wrapText="1"/>
    </xf>
    <xf numFmtId="0" fontId="23" fillId="3" borderId="4" xfId="0" applyNumberFormat="1" applyFont="1" applyFill="1" applyBorder="1" applyAlignment="1">
      <alignment horizontal="center" vertical="center" wrapText="1"/>
    </xf>
    <xf numFmtId="0" fontId="23" fillId="3" borderId="3" xfId="0" applyNumberFormat="1" applyFont="1" applyFill="1" applyBorder="1" applyAlignment="1">
      <alignment horizontal="center" vertical="center" wrapText="1"/>
    </xf>
    <xf numFmtId="0" fontId="14" fillId="3" borderId="3" xfId="0" applyNumberFormat="1" applyFont="1" applyFill="1" applyBorder="1" applyAlignment="1">
      <alignment horizontal="center" vertical="center" wrapText="1"/>
    </xf>
    <xf numFmtId="0" fontId="14" fillId="3" borderId="3" xfId="0" applyNumberFormat="1" applyFont="1" applyFill="1" applyBorder="1" applyAlignment="1">
      <alignment horizontal="left" vertical="center" wrapText="1"/>
    </xf>
    <xf numFmtId="0" fontId="14" fillId="3" borderId="3" xfId="0" applyNumberFormat="1" applyFont="1" applyFill="1" applyBorder="1" applyAlignment="1">
      <alignment vertical="center" wrapText="1"/>
    </xf>
    <xf numFmtId="0" fontId="14" fillId="3" borderId="4" xfId="0" applyNumberFormat="1" applyFont="1" applyFill="1" applyBorder="1" applyAlignment="1">
      <alignment horizontal="center" vertical="center" wrapText="1"/>
    </xf>
    <xf numFmtId="4" fontId="14" fillId="3" borderId="9" xfId="0" applyNumberFormat="1" applyFont="1" applyFill="1" applyBorder="1" applyAlignment="1">
      <alignment horizontal="center" vertical="center" wrapText="1"/>
    </xf>
    <xf numFmtId="4" fontId="14" fillId="3" borderId="14" xfId="0" applyNumberFormat="1" applyFont="1" applyFill="1" applyBorder="1" applyAlignment="1">
      <alignment horizontal="center" vertical="center" wrapText="1"/>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4" fontId="14" fillId="3" borderId="6" xfId="0" applyNumberFormat="1" applyFont="1" applyFill="1" applyBorder="1" applyAlignment="1">
      <alignment vertical="center" wrapText="1"/>
    </xf>
    <xf numFmtId="3" fontId="14" fillId="3" borderId="3" xfId="0" applyNumberFormat="1" applyFont="1" applyFill="1" applyBorder="1" applyAlignment="1">
      <alignment vertical="center" wrapText="1"/>
    </xf>
    <xf numFmtId="0" fontId="14" fillId="3" borderId="17" xfId="0" applyNumberFormat="1" applyFont="1" applyFill="1" applyBorder="1" applyAlignment="1">
      <alignment horizontal="center" vertical="center" wrapText="1"/>
    </xf>
    <xf numFmtId="0" fontId="23" fillId="3" borderId="21" xfId="0" applyNumberFormat="1" applyFont="1" applyFill="1" applyBorder="1" applyAlignment="1">
      <alignment horizontal="center" vertical="center" wrapText="1"/>
    </xf>
    <xf numFmtId="0" fontId="14" fillId="3" borderId="5" xfId="0" applyNumberFormat="1" applyFont="1" applyFill="1" applyBorder="1" applyAlignment="1">
      <alignment horizontal="center" vertical="center" wrapText="1"/>
    </xf>
    <xf numFmtId="4" fontId="14" fillId="3" borderId="21" xfId="0" applyNumberFormat="1" applyFont="1" applyFill="1" applyBorder="1" applyAlignment="1">
      <alignment vertical="center" wrapText="1"/>
    </xf>
    <xf numFmtId="0" fontId="14" fillId="2" borderId="16" xfId="0" applyNumberFormat="1" applyFont="1" applyFill="1" applyBorder="1" applyAlignment="1">
      <alignment horizontal="center" vertical="center" wrapText="1"/>
    </xf>
    <xf numFmtId="4" fontId="14" fillId="2" borderId="8" xfId="0" applyNumberFormat="1" applyFont="1" applyFill="1" applyBorder="1" applyAlignment="1">
      <alignment horizontal="center" vertical="center" wrapText="1"/>
    </xf>
    <xf numFmtId="4" fontId="14" fillId="2" borderId="12" xfId="0" applyNumberFormat="1"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4" fontId="14" fillId="2" borderId="6" xfId="0" applyNumberFormat="1" applyFont="1" applyFill="1" applyBorder="1" applyAlignment="1">
      <alignment vertical="center" wrapText="1"/>
    </xf>
    <xf numFmtId="0" fontId="27" fillId="2" borderId="6" xfId="0" applyFont="1" applyFill="1" applyBorder="1" applyAlignment="1">
      <alignment vertical="center" wrapText="1"/>
    </xf>
    <xf numFmtId="3" fontId="14" fillId="2" borderId="6" xfId="0" applyNumberFormat="1" applyFont="1" applyFill="1" applyBorder="1" applyAlignment="1">
      <alignment vertical="center" wrapText="1"/>
    </xf>
    <xf numFmtId="0" fontId="14" fillId="2" borderId="17" xfId="0" applyNumberFormat="1" applyFont="1" applyFill="1" applyBorder="1" applyAlignment="1">
      <alignment horizontal="center" vertical="center" wrapText="1"/>
    </xf>
    <xf numFmtId="4" fontId="14" fillId="2" borderId="5" xfId="0" applyNumberFormat="1" applyFont="1" applyFill="1" applyBorder="1" applyAlignment="1">
      <alignment vertical="center" wrapText="1"/>
    </xf>
    <xf numFmtId="0" fontId="27" fillId="2" borderId="5" xfId="0" applyFont="1" applyFill="1" applyBorder="1" applyAlignment="1">
      <alignment vertical="center" wrapText="1"/>
    </xf>
    <xf numFmtId="3" fontId="14" fillId="2" borderId="5" xfId="0" applyNumberFormat="1" applyFont="1" applyFill="1" applyBorder="1" applyAlignment="1">
      <alignment vertical="center" wrapText="1"/>
    </xf>
    <xf numFmtId="166" fontId="0" fillId="0" borderId="0" xfId="0" applyNumberFormat="1" applyFont="1" applyFill="1" applyAlignment="1"/>
    <xf numFmtId="2" fontId="0" fillId="0" borderId="0" xfId="0" applyNumberFormat="1" applyFont="1" applyFill="1" applyAlignment="1"/>
  </cellXfs>
  <cellStyles count="16">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671" Type="http://schemas.openxmlformats.org/officeDocument/2006/relationships/revisionLog" Target="revisionLog393.xml"/><Relationship Id="rId706" Type="http://schemas.openxmlformats.org/officeDocument/2006/relationships/revisionLog" Target="revisionLog428.xml"/><Relationship Id="rId485" Type="http://schemas.openxmlformats.org/officeDocument/2006/relationships/revisionLog" Target="revisionLog201.xml"/><Relationship Id="rId692" Type="http://schemas.openxmlformats.org/officeDocument/2006/relationships/revisionLog" Target="revisionLog414.xml"/><Relationship Id="rId573" Type="http://schemas.openxmlformats.org/officeDocument/2006/relationships/revisionLog" Target="revisionLog295.xml"/><Relationship Id="rId629" Type="http://schemas.openxmlformats.org/officeDocument/2006/relationships/revisionLog" Target="revisionLog351.xml"/><Relationship Id="rId531" Type="http://schemas.openxmlformats.org/officeDocument/2006/relationships/revisionLog" Target="revisionLog247.xml"/><Relationship Id="rId608" Type="http://schemas.openxmlformats.org/officeDocument/2006/relationships/revisionLog" Target="revisionLog330.xml"/><Relationship Id="rId594" Type="http://schemas.openxmlformats.org/officeDocument/2006/relationships/revisionLog" Target="revisionLog316.xml"/><Relationship Id="rId510" Type="http://schemas.openxmlformats.org/officeDocument/2006/relationships/revisionLog" Target="revisionLog226.xml"/><Relationship Id="rId552" Type="http://schemas.openxmlformats.org/officeDocument/2006/relationships/revisionLog" Target="revisionLog274.xml"/><Relationship Id="rId475" Type="http://schemas.openxmlformats.org/officeDocument/2006/relationships/revisionLog" Target="revisionLog191.xml"/><Relationship Id="rId640" Type="http://schemas.openxmlformats.org/officeDocument/2006/relationships/revisionLog" Target="revisionLog362.xml"/><Relationship Id="rId682" Type="http://schemas.openxmlformats.org/officeDocument/2006/relationships/revisionLog" Target="revisionLog404.xml"/><Relationship Id="rId661" Type="http://schemas.openxmlformats.org/officeDocument/2006/relationships/revisionLog" Target="revisionLog383.xml"/><Relationship Id="rId496" Type="http://schemas.openxmlformats.org/officeDocument/2006/relationships/revisionLog" Target="revisionLog212.xml"/><Relationship Id="rId584" Type="http://schemas.openxmlformats.org/officeDocument/2006/relationships/revisionLog" Target="revisionLog306.xml"/><Relationship Id="rId542" Type="http://schemas.openxmlformats.org/officeDocument/2006/relationships/revisionLog" Target="revisionLog264.xml"/><Relationship Id="rId500" Type="http://schemas.openxmlformats.org/officeDocument/2006/relationships/revisionLog" Target="revisionLog216.xml"/><Relationship Id="rId619" Type="http://schemas.openxmlformats.org/officeDocument/2006/relationships/revisionLog" Target="revisionLog341.xml"/><Relationship Id="rId563" Type="http://schemas.openxmlformats.org/officeDocument/2006/relationships/revisionLog" Target="revisionLog285.xml"/><Relationship Id="rId521" Type="http://schemas.openxmlformats.org/officeDocument/2006/relationships/revisionLog" Target="revisionLog237.xml"/><Relationship Id="rId707" Type="http://schemas.openxmlformats.org/officeDocument/2006/relationships/revisionLog" Target="revisionLog429.xml"/><Relationship Id="rId672" Type="http://schemas.openxmlformats.org/officeDocument/2006/relationships/revisionLog" Target="revisionLog394.xml"/><Relationship Id="rId486" Type="http://schemas.openxmlformats.org/officeDocument/2006/relationships/revisionLog" Target="revisionLog202.xml"/><Relationship Id="rId651" Type="http://schemas.openxmlformats.org/officeDocument/2006/relationships/revisionLog" Target="revisionLog373.xml"/><Relationship Id="rId693" Type="http://schemas.openxmlformats.org/officeDocument/2006/relationships/revisionLog" Target="revisionLog415.xml"/><Relationship Id="rId630" Type="http://schemas.openxmlformats.org/officeDocument/2006/relationships/revisionLog" Target="revisionLog352.xml"/><Relationship Id="rId553" Type="http://schemas.openxmlformats.org/officeDocument/2006/relationships/revisionLog" Target="revisionLog275.xml"/><Relationship Id="rId609" Type="http://schemas.openxmlformats.org/officeDocument/2006/relationships/revisionLog" Target="revisionLog331.xml"/><Relationship Id="rId511" Type="http://schemas.openxmlformats.org/officeDocument/2006/relationships/revisionLog" Target="revisionLog227.xml"/><Relationship Id="rId574" Type="http://schemas.openxmlformats.org/officeDocument/2006/relationships/revisionLog" Target="revisionLog296.xml"/><Relationship Id="rId532" Type="http://schemas.openxmlformats.org/officeDocument/2006/relationships/revisionLog" Target="revisionLog248.xml"/><Relationship Id="rId595" Type="http://schemas.openxmlformats.org/officeDocument/2006/relationships/revisionLog" Target="revisionLog317.xml"/><Relationship Id="rId641" Type="http://schemas.openxmlformats.org/officeDocument/2006/relationships/revisionLog" Target="revisionLog363.xml"/><Relationship Id="rId497" Type="http://schemas.openxmlformats.org/officeDocument/2006/relationships/revisionLog" Target="revisionLog213.xml"/><Relationship Id="rId620" Type="http://schemas.openxmlformats.org/officeDocument/2006/relationships/revisionLog" Target="revisionLog342.xml"/><Relationship Id="rId662" Type="http://schemas.openxmlformats.org/officeDocument/2006/relationships/revisionLog" Target="revisionLog384.xml"/><Relationship Id="rId683" Type="http://schemas.openxmlformats.org/officeDocument/2006/relationships/revisionLog" Target="revisionLog405.xml"/><Relationship Id="rId476" Type="http://schemas.openxmlformats.org/officeDocument/2006/relationships/revisionLog" Target="revisionLog192.xml"/><Relationship Id="rId522" Type="http://schemas.openxmlformats.org/officeDocument/2006/relationships/revisionLog" Target="revisionLog238.xml"/><Relationship Id="rId543" Type="http://schemas.openxmlformats.org/officeDocument/2006/relationships/revisionLog" Target="revisionLog265.xml"/><Relationship Id="rId501" Type="http://schemas.openxmlformats.org/officeDocument/2006/relationships/revisionLog" Target="revisionLog217.xml"/><Relationship Id="rId564" Type="http://schemas.openxmlformats.org/officeDocument/2006/relationships/revisionLog" Target="revisionLog286.xml"/><Relationship Id="rId585" Type="http://schemas.openxmlformats.org/officeDocument/2006/relationships/revisionLog" Target="revisionLog307.xml"/><Relationship Id="rId708" Type="http://schemas.openxmlformats.org/officeDocument/2006/relationships/revisionLog" Target="revisionLog430.xml"/><Relationship Id="rId466" Type="http://schemas.openxmlformats.org/officeDocument/2006/relationships/revisionLog" Target="revisionLog182.xml"/><Relationship Id="rId631" Type="http://schemas.openxmlformats.org/officeDocument/2006/relationships/revisionLog" Target="revisionLog353.xml"/><Relationship Id="rId673" Type="http://schemas.openxmlformats.org/officeDocument/2006/relationships/revisionLog" Target="revisionLog395.xml"/><Relationship Id="rId694" Type="http://schemas.openxmlformats.org/officeDocument/2006/relationships/revisionLog" Target="revisionLog416.xml"/><Relationship Id="rId487" Type="http://schemas.openxmlformats.org/officeDocument/2006/relationships/revisionLog" Target="revisionLog203.xml"/><Relationship Id="rId610" Type="http://schemas.openxmlformats.org/officeDocument/2006/relationships/revisionLog" Target="revisionLog332.xml"/><Relationship Id="rId652" Type="http://schemas.openxmlformats.org/officeDocument/2006/relationships/revisionLog" Target="revisionLog374.xml"/><Relationship Id="rId533" Type="http://schemas.openxmlformats.org/officeDocument/2006/relationships/revisionLog" Target="revisionLog249.xml"/><Relationship Id="rId512" Type="http://schemas.openxmlformats.org/officeDocument/2006/relationships/revisionLog" Target="revisionLog228.xml"/><Relationship Id="rId575" Type="http://schemas.openxmlformats.org/officeDocument/2006/relationships/revisionLog" Target="revisionLog297.xml"/><Relationship Id="rId596" Type="http://schemas.openxmlformats.org/officeDocument/2006/relationships/revisionLog" Target="revisionLog318.xml"/><Relationship Id="rId554" Type="http://schemas.openxmlformats.org/officeDocument/2006/relationships/revisionLog" Target="revisionLog276.xml"/><Relationship Id="rId621" Type="http://schemas.openxmlformats.org/officeDocument/2006/relationships/revisionLog" Target="revisionLog343.xml"/><Relationship Id="rId477" Type="http://schemas.openxmlformats.org/officeDocument/2006/relationships/revisionLog" Target="revisionLog193.xml"/><Relationship Id="rId600" Type="http://schemas.openxmlformats.org/officeDocument/2006/relationships/revisionLog" Target="revisionLog322.xml"/><Relationship Id="rId642" Type="http://schemas.openxmlformats.org/officeDocument/2006/relationships/revisionLog" Target="revisionLog364.xml"/><Relationship Id="rId684" Type="http://schemas.openxmlformats.org/officeDocument/2006/relationships/revisionLog" Target="revisionLog406.xml"/><Relationship Id="rId663" Type="http://schemas.openxmlformats.org/officeDocument/2006/relationships/revisionLog" Target="revisionLog385.xml"/><Relationship Id="rId498" Type="http://schemas.openxmlformats.org/officeDocument/2006/relationships/revisionLog" Target="revisionLog214.xml"/><Relationship Id="rId502" Type="http://schemas.openxmlformats.org/officeDocument/2006/relationships/revisionLog" Target="revisionLog218.xml"/><Relationship Id="rId523" Type="http://schemas.openxmlformats.org/officeDocument/2006/relationships/revisionLog" Target="revisionLog239.xml"/><Relationship Id="rId586" Type="http://schemas.openxmlformats.org/officeDocument/2006/relationships/revisionLog" Target="revisionLog308.xml"/><Relationship Id="rId544" Type="http://schemas.openxmlformats.org/officeDocument/2006/relationships/revisionLog" Target="revisionLog266.xml"/><Relationship Id="rId565" Type="http://schemas.openxmlformats.org/officeDocument/2006/relationships/revisionLog" Target="revisionLog287.xml"/><Relationship Id="rId653" Type="http://schemas.openxmlformats.org/officeDocument/2006/relationships/revisionLog" Target="revisionLog375.xml"/><Relationship Id="rId632" Type="http://schemas.openxmlformats.org/officeDocument/2006/relationships/revisionLog" Target="revisionLog354.xml"/><Relationship Id="rId467" Type="http://schemas.openxmlformats.org/officeDocument/2006/relationships/revisionLog" Target="revisionLog183.xml"/><Relationship Id="rId611" Type="http://schemas.openxmlformats.org/officeDocument/2006/relationships/revisionLog" Target="revisionLog333.xml"/><Relationship Id="rId695" Type="http://schemas.openxmlformats.org/officeDocument/2006/relationships/revisionLog" Target="revisionLog417.xml"/><Relationship Id="rId709" Type="http://schemas.openxmlformats.org/officeDocument/2006/relationships/revisionLog" Target="revisionLog431.xml"/><Relationship Id="rId488" Type="http://schemas.openxmlformats.org/officeDocument/2006/relationships/revisionLog" Target="revisionLog204.xml"/><Relationship Id="rId674" Type="http://schemas.openxmlformats.org/officeDocument/2006/relationships/revisionLog" Target="revisionLog396.xml"/><Relationship Id="rId597" Type="http://schemas.openxmlformats.org/officeDocument/2006/relationships/revisionLog" Target="revisionLog319.xml"/><Relationship Id="rId513" Type="http://schemas.openxmlformats.org/officeDocument/2006/relationships/revisionLog" Target="revisionLog229.xml"/><Relationship Id="rId555" Type="http://schemas.openxmlformats.org/officeDocument/2006/relationships/revisionLog" Target="revisionLog277.xml"/><Relationship Id="rId576" Type="http://schemas.openxmlformats.org/officeDocument/2006/relationships/revisionLog" Target="revisionLog298.xml"/><Relationship Id="rId534" Type="http://schemas.openxmlformats.org/officeDocument/2006/relationships/revisionLog" Target="revisionLog250.xml"/><Relationship Id="rId601" Type="http://schemas.openxmlformats.org/officeDocument/2006/relationships/revisionLog" Target="revisionLog323.xml"/><Relationship Id="rId643" Type="http://schemas.openxmlformats.org/officeDocument/2006/relationships/revisionLog" Target="revisionLog365.xml"/><Relationship Id="rId622" Type="http://schemas.openxmlformats.org/officeDocument/2006/relationships/revisionLog" Target="revisionLog344.xml"/><Relationship Id="rId499" Type="http://schemas.openxmlformats.org/officeDocument/2006/relationships/revisionLog" Target="revisionLog215.xml"/><Relationship Id="rId664" Type="http://schemas.openxmlformats.org/officeDocument/2006/relationships/revisionLog" Target="revisionLog386.xml"/><Relationship Id="rId478" Type="http://schemas.openxmlformats.org/officeDocument/2006/relationships/revisionLog" Target="revisionLog194.xml"/><Relationship Id="rId685" Type="http://schemas.openxmlformats.org/officeDocument/2006/relationships/revisionLog" Target="revisionLog407.xml"/><Relationship Id="rId566" Type="http://schemas.openxmlformats.org/officeDocument/2006/relationships/revisionLog" Target="revisionLog288.xml"/><Relationship Id="rId524" Type="http://schemas.openxmlformats.org/officeDocument/2006/relationships/revisionLog" Target="revisionLog240.xml"/><Relationship Id="rId545" Type="http://schemas.openxmlformats.org/officeDocument/2006/relationships/revisionLog" Target="revisionLog267.xml"/><Relationship Id="rId587" Type="http://schemas.openxmlformats.org/officeDocument/2006/relationships/revisionLog" Target="revisionLog309.xml"/><Relationship Id="rId503" Type="http://schemas.openxmlformats.org/officeDocument/2006/relationships/revisionLog" Target="revisionLog219.xml"/><Relationship Id="rId710" Type="http://schemas.openxmlformats.org/officeDocument/2006/relationships/revisionLog" Target="revisionLog1.xml"/><Relationship Id="rId633" Type="http://schemas.openxmlformats.org/officeDocument/2006/relationships/revisionLog" Target="revisionLog355.xml"/><Relationship Id="rId612" Type="http://schemas.openxmlformats.org/officeDocument/2006/relationships/revisionLog" Target="revisionLog334.xml"/><Relationship Id="rId468" Type="http://schemas.openxmlformats.org/officeDocument/2006/relationships/revisionLog" Target="revisionLog184.xml"/><Relationship Id="rId675" Type="http://schemas.openxmlformats.org/officeDocument/2006/relationships/revisionLog" Target="revisionLog397.xml"/><Relationship Id="rId489" Type="http://schemas.openxmlformats.org/officeDocument/2006/relationships/revisionLog" Target="revisionLog205.xml"/><Relationship Id="rId654" Type="http://schemas.openxmlformats.org/officeDocument/2006/relationships/revisionLog" Target="revisionLog376.xml"/><Relationship Id="rId696" Type="http://schemas.openxmlformats.org/officeDocument/2006/relationships/revisionLog" Target="revisionLog418.xml"/><Relationship Id="rId700" Type="http://schemas.openxmlformats.org/officeDocument/2006/relationships/revisionLog" Target="revisionLog422.xml"/><Relationship Id="rId535" Type="http://schemas.openxmlformats.org/officeDocument/2006/relationships/revisionLog" Target="revisionLog257.xml"/><Relationship Id="rId577" Type="http://schemas.openxmlformats.org/officeDocument/2006/relationships/revisionLog" Target="revisionLog299.xml"/><Relationship Id="rId514" Type="http://schemas.openxmlformats.org/officeDocument/2006/relationships/revisionLog" Target="revisionLog230.xml"/><Relationship Id="rId556" Type="http://schemas.openxmlformats.org/officeDocument/2006/relationships/revisionLog" Target="revisionLog278.xml"/><Relationship Id="rId598" Type="http://schemas.openxmlformats.org/officeDocument/2006/relationships/revisionLog" Target="revisionLog320.xml"/><Relationship Id="rId602" Type="http://schemas.openxmlformats.org/officeDocument/2006/relationships/revisionLog" Target="revisionLog324.xml"/><Relationship Id="rId665" Type="http://schemas.openxmlformats.org/officeDocument/2006/relationships/revisionLog" Target="revisionLog387.xml"/><Relationship Id="rId479" Type="http://schemas.openxmlformats.org/officeDocument/2006/relationships/revisionLog" Target="revisionLog195.xml"/><Relationship Id="rId644" Type="http://schemas.openxmlformats.org/officeDocument/2006/relationships/revisionLog" Target="revisionLog366.xml"/><Relationship Id="rId686" Type="http://schemas.openxmlformats.org/officeDocument/2006/relationships/revisionLog" Target="revisionLog408.xml"/><Relationship Id="rId623" Type="http://schemas.openxmlformats.org/officeDocument/2006/relationships/revisionLog" Target="revisionLog345.xml"/><Relationship Id="rId546" Type="http://schemas.openxmlformats.org/officeDocument/2006/relationships/revisionLog" Target="revisionLog268.xml"/><Relationship Id="rId504" Type="http://schemas.openxmlformats.org/officeDocument/2006/relationships/revisionLog" Target="revisionLog220.xml"/><Relationship Id="rId490" Type="http://schemas.openxmlformats.org/officeDocument/2006/relationships/revisionLog" Target="revisionLog206.xml"/><Relationship Id="rId567" Type="http://schemas.openxmlformats.org/officeDocument/2006/relationships/revisionLog" Target="revisionLog289.xml"/><Relationship Id="rId525" Type="http://schemas.openxmlformats.org/officeDocument/2006/relationships/revisionLog" Target="revisionLog241.xml"/><Relationship Id="rId711" Type="http://schemas.openxmlformats.org/officeDocument/2006/relationships/revisionLog" Target="revisionLog2.xml"/><Relationship Id="rId588" Type="http://schemas.openxmlformats.org/officeDocument/2006/relationships/revisionLog" Target="revisionLog310.xml"/><Relationship Id="rId583" Type="http://schemas.openxmlformats.org/officeDocument/2006/relationships/revisionLog" Target="revisionLog305.xml"/><Relationship Id="rId562" Type="http://schemas.openxmlformats.org/officeDocument/2006/relationships/revisionLog" Target="revisionLog284.xml"/><Relationship Id="rId639" Type="http://schemas.openxmlformats.org/officeDocument/2006/relationships/revisionLog" Target="revisionLog361.xml"/><Relationship Id="rId618" Type="http://schemas.openxmlformats.org/officeDocument/2006/relationships/revisionLog" Target="revisionLog340.xml"/><Relationship Id="rId520" Type="http://schemas.openxmlformats.org/officeDocument/2006/relationships/revisionLog" Target="revisionLog236.xml"/><Relationship Id="rId541" Type="http://schemas.openxmlformats.org/officeDocument/2006/relationships/revisionLog" Target="revisionLog263.xml"/><Relationship Id="rId676" Type="http://schemas.openxmlformats.org/officeDocument/2006/relationships/revisionLog" Target="revisionLog398.xml"/><Relationship Id="rId469" Type="http://schemas.openxmlformats.org/officeDocument/2006/relationships/revisionLog" Target="revisionLog185.xml"/><Relationship Id="rId613" Type="http://schemas.openxmlformats.org/officeDocument/2006/relationships/revisionLog" Target="revisionLog335.xml"/><Relationship Id="rId655" Type="http://schemas.openxmlformats.org/officeDocument/2006/relationships/revisionLog" Target="revisionLog377.xml"/><Relationship Id="rId697" Type="http://schemas.openxmlformats.org/officeDocument/2006/relationships/revisionLog" Target="revisionLog419.xml"/><Relationship Id="rId634" Type="http://schemas.openxmlformats.org/officeDocument/2006/relationships/revisionLog" Target="revisionLog356.xml"/><Relationship Id="rId650" Type="http://schemas.openxmlformats.org/officeDocument/2006/relationships/revisionLog" Target="revisionLog372.xml"/><Relationship Id="rId515" Type="http://schemas.openxmlformats.org/officeDocument/2006/relationships/revisionLog" Target="revisionLog231.xml"/><Relationship Id="rId701" Type="http://schemas.openxmlformats.org/officeDocument/2006/relationships/revisionLog" Target="revisionLog423.xml"/><Relationship Id="rId480" Type="http://schemas.openxmlformats.org/officeDocument/2006/relationships/revisionLog" Target="revisionLog196.xml"/><Relationship Id="rId536" Type="http://schemas.openxmlformats.org/officeDocument/2006/relationships/revisionLog" Target="revisionLog258.xml"/><Relationship Id="rId578" Type="http://schemas.openxmlformats.org/officeDocument/2006/relationships/revisionLog" Target="revisionLog300.xml"/><Relationship Id="rId557" Type="http://schemas.openxmlformats.org/officeDocument/2006/relationships/revisionLog" Target="revisionLog279.xml"/><Relationship Id="rId599" Type="http://schemas.openxmlformats.org/officeDocument/2006/relationships/revisionLog" Target="revisionLog321.xml"/><Relationship Id="rId645" Type="http://schemas.openxmlformats.org/officeDocument/2006/relationships/revisionLog" Target="revisionLog367.xml"/><Relationship Id="rId603" Type="http://schemas.openxmlformats.org/officeDocument/2006/relationships/revisionLog" Target="revisionLog325.xml"/><Relationship Id="rId624" Type="http://schemas.openxmlformats.org/officeDocument/2006/relationships/revisionLog" Target="revisionLog346.xml"/><Relationship Id="rId666" Type="http://schemas.openxmlformats.org/officeDocument/2006/relationships/revisionLog" Target="revisionLog388.xml"/><Relationship Id="rId687" Type="http://schemas.openxmlformats.org/officeDocument/2006/relationships/revisionLog" Target="revisionLog409.xml"/><Relationship Id="rId526" Type="http://schemas.openxmlformats.org/officeDocument/2006/relationships/revisionLog" Target="revisionLog242.xml"/><Relationship Id="rId470" Type="http://schemas.openxmlformats.org/officeDocument/2006/relationships/revisionLog" Target="revisionLog186.xml"/><Relationship Id="rId505" Type="http://schemas.openxmlformats.org/officeDocument/2006/relationships/revisionLog" Target="revisionLog221.xml"/><Relationship Id="rId491" Type="http://schemas.openxmlformats.org/officeDocument/2006/relationships/revisionLog" Target="revisionLog207.xml"/><Relationship Id="rId712" Type="http://schemas.openxmlformats.org/officeDocument/2006/relationships/revisionLog" Target="revisionLog3.xml"/><Relationship Id="rId589" Type="http://schemas.openxmlformats.org/officeDocument/2006/relationships/revisionLog" Target="revisionLog311.xml"/><Relationship Id="rId568" Type="http://schemas.openxmlformats.org/officeDocument/2006/relationships/revisionLog" Target="revisionLog290.xml"/><Relationship Id="rId547" Type="http://schemas.openxmlformats.org/officeDocument/2006/relationships/revisionLog" Target="revisionLog269.xml"/><Relationship Id="rId614" Type="http://schemas.openxmlformats.org/officeDocument/2006/relationships/revisionLog" Target="revisionLog336.xml"/><Relationship Id="rId656" Type="http://schemas.openxmlformats.org/officeDocument/2006/relationships/revisionLog" Target="revisionLog378.xml"/><Relationship Id="rId635" Type="http://schemas.openxmlformats.org/officeDocument/2006/relationships/revisionLog" Target="revisionLog357.xml"/><Relationship Id="rId677" Type="http://schemas.openxmlformats.org/officeDocument/2006/relationships/revisionLog" Target="revisionLog399.xml"/><Relationship Id="rId481" Type="http://schemas.openxmlformats.org/officeDocument/2006/relationships/revisionLog" Target="revisionLog197.xml"/><Relationship Id="rId702" Type="http://schemas.openxmlformats.org/officeDocument/2006/relationships/revisionLog" Target="revisionLog424.xml"/><Relationship Id="rId516" Type="http://schemas.openxmlformats.org/officeDocument/2006/relationships/revisionLog" Target="revisionLog232.xml"/><Relationship Id="rId698" Type="http://schemas.openxmlformats.org/officeDocument/2006/relationships/revisionLog" Target="revisionLog420.xml"/><Relationship Id="rId537" Type="http://schemas.openxmlformats.org/officeDocument/2006/relationships/revisionLog" Target="revisionLog259.xml"/><Relationship Id="rId579" Type="http://schemas.openxmlformats.org/officeDocument/2006/relationships/revisionLog" Target="revisionLog301.xml"/><Relationship Id="rId558" Type="http://schemas.openxmlformats.org/officeDocument/2006/relationships/revisionLog" Target="revisionLog280.xml"/><Relationship Id="rId625" Type="http://schemas.openxmlformats.org/officeDocument/2006/relationships/revisionLog" Target="revisionLog347.xml"/><Relationship Id="rId646" Type="http://schemas.openxmlformats.org/officeDocument/2006/relationships/revisionLog" Target="revisionLog368.xml"/><Relationship Id="rId604" Type="http://schemas.openxmlformats.org/officeDocument/2006/relationships/revisionLog" Target="revisionLog326.xml"/><Relationship Id="rId590" Type="http://schemas.openxmlformats.org/officeDocument/2006/relationships/revisionLog" Target="revisionLog312.xml"/><Relationship Id="rId688" Type="http://schemas.openxmlformats.org/officeDocument/2006/relationships/revisionLog" Target="revisionLog410.xml"/><Relationship Id="rId667" Type="http://schemas.openxmlformats.org/officeDocument/2006/relationships/revisionLog" Target="revisionLog389.xml"/><Relationship Id="rId506" Type="http://schemas.openxmlformats.org/officeDocument/2006/relationships/revisionLog" Target="revisionLog222.xml"/><Relationship Id="rId471" Type="http://schemas.openxmlformats.org/officeDocument/2006/relationships/revisionLog" Target="revisionLog187.xml"/><Relationship Id="rId569" Type="http://schemas.openxmlformats.org/officeDocument/2006/relationships/revisionLog" Target="revisionLog291.xml"/><Relationship Id="rId492" Type="http://schemas.openxmlformats.org/officeDocument/2006/relationships/revisionLog" Target="revisionLog208.xml"/><Relationship Id="rId548" Type="http://schemas.openxmlformats.org/officeDocument/2006/relationships/revisionLog" Target="revisionLog270.xml"/><Relationship Id="rId527" Type="http://schemas.openxmlformats.org/officeDocument/2006/relationships/revisionLog" Target="revisionLog243.xml"/><Relationship Id="rId713" Type="http://schemas.openxmlformats.org/officeDocument/2006/relationships/revisionLog" Target="revisionLog4.xml"/><Relationship Id="rId636" Type="http://schemas.openxmlformats.org/officeDocument/2006/relationships/revisionLog" Target="revisionLog358.xml"/><Relationship Id="rId580" Type="http://schemas.openxmlformats.org/officeDocument/2006/relationships/revisionLog" Target="revisionLog302.xml"/><Relationship Id="rId615" Type="http://schemas.openxmlformats.org/officeDocument/2006/relationships/revisionLog" Target="revisionLog337.xml"/><Relationship Id="rId699" Type="http://schemas.openxmlformats.org/officeDocument/2006/relationships/revisionLog" Target="revisionLog421.xml"/><Relationship Id="rId657" Type="http://schemas.openxmlformats.org/officeDocument/2006/relationships/revisionLog" Target="revisionLog379.xml"/><Relationship Id="rId678" Type="http://schemas.openxmlformats.org/officeDocument/2006/relationships/revisionLog" Target="revisionLog400.xml"/><Relationship Id="rId559" Type="http://schemas.openxmlformats.org/officeDocument/2006/relationships/revisionLog" Target="revisionLog281.xml"/><Relationship Id="rId703" Type="http://schemas.openxmlformats.org/officeDocument/2006/relationships/revisionLog" Target="revisionLog425.xml"/><Relationship Id="rId538" Type="http://schemas.openxmlformats.org/officeDocument/2006/relationships/revisionLog" Target="revisionLog260.xml"/><Relationship Id="rId482" Type="http://schemas.openxmlformats.org/officeDocument/2006/relationships/revisionLog" Target="revisionLog198.xml"/><Relationship Id="rId517" Type="http://schemas.openxmlformats.org/officeDocument/2006/relationships/revisionLog" Target="revisionLog233.xml"/><Relationship Id="rId605" Type="http://schemas.openxmlformats.org/officeDocument/2006/relationships/revisionLog" Target="revisionLog327.xml"/><Relationship Id="rId591" Type="http://schemas.openxmlformats.org/officeDocument/2006/relationships/revisionLog" Target="revisionLog313.xml"/><Relationship Id="rId570" Type="http://schemas.openxmlformats.org/officeDocument/2006/relationships/revisionLog" Target="revisionLog292.xml"/><Relationship Id="rId626" Type="http://schemas.openxmlformats.org/officeDocument/2006/relationships/revisionLog" Target="revisionLog348.xml"/><Relationship Id="rId689" Type="http://schemas.openxmlformats.org/officeDocument/2006/relationships/revisionLog" Target="revisionLog411.xml"/><Relationship Id="rId647" Type="http://schemas.openxmlformats.org/officeDocument/2006/relationships/revisionLog" Target="revisionLog369.xml"/><Relationship Id="rId668" Type="http://schemas.openxmlformats.org/officeDocument/2006/relationships/revisionLog" Target="revisionLog390.xml"/><Relationship Id="rId549" Type="http://schemas.openxmlformats.org/officeDocument/2006/relationships/revisionLog" Target="revisionLog271.xml"/><Relationship Id="rId528" Type="http://schemas.openxmlformats.org/officeDocument/2006/relationships/revisionLog" Target="revisionLog244.xml"/><Relationship Id="rId472" Type="http://schemas.openxmlformats.org/officeDocument/2006/relationships/revisionLog" Target="revisionLog188.xml"/><Relationship Id="rId493" Type="http://schemas.openxmlformats.org/officeDocument/2006/relationships/revisionLog" Target="revisionLog209.xml"/><Relationship Id="rId507" Type="http://schemas.openxmlformats.org/officeDocument/2006/relationships/revisionLog" Target="revisionLog223.xml"/><Relationship Id="rId581" Type="http://schemas.openxmlformats.org/officeDocument/2006/relationships/revisionLog" Target="revisionLog303.xml"/><Relationship Id="rId560" Type="http://schemas.openxmlformats.org/officeDocument/2006/relationships/revisionLog" Target="revisionLog282.xml"/><Relationship Id="rId679" Type="http://schemas.openxmlformats.org/officeDocument/2006/relationships/revisionLog" Target="revisionLog401.xml"/><Relationship Id="rId616" Type="http://schemas.openxmlformats.org/officeDocument/2006/relationships/revisionLog" Target="revisionLog338.xml"/><Relationship Id="rId637" Type="http://schemas.openxmlformats.org/officeDocument/2006/relationships/revisionLog" Target="revisionLog359.xml"/><Relationship Id="rId658" Type="http://schemas.openxmlformats.org/officeDocument/2006/relationships/revisionLog" Target="revisionLog380.xml"/><Relationship Id="rId704" Type="http://schemas.openxmlformats.org/officeDocument/2006/relationships/revisionLog" Target="revisionLog426.xml"/><Relationship Id="rId690" Type="http://schemas.openxmlformats.org/officeDocument/2006/relationships/revisionLog" Target="revisionLog412.xml"/><Relationship Id="rId539" Type="http://schemas.openxmlformats.org/officeDocument/2006/relationships/revisionLog" Target="revisionLog261.xml"/><Relationship Id="rId483" Type="http://schemas.openxmlformats.org/officeDocument/2006/relationships/revisionLog" Target="revisionLog199.xml"/><Relationship Id="rId518" Type="http://schemas.openxmlformats.org/officeDocument/2006/relationships/revisionLog" Target="revisionLog234.xml"/><Relationship Id="rId550" Type="http://schemas.openxmlformats.org/officeDocument/2006/relationships/revisionLog" Target="revisionLog272.xml"/><Relationship Id="rId669" Type="http://schemas.openxmlformats.org/officeDocument/2006/relationships/revisionLog" Target="revisionLog391.xml"/><Relationship Id="rId571" Type="http://schemas.openxmlformats.org/officeDocument/2006/relationships/revisionLog" Target="revisionLog293.xml"/><Relationship Id="rId592" Type="http://schemas.openxmlformats.org/officeDocument/2006/relationships/revisionLog" Target="revisionLog314.xml"/><Relationship Id="rId606" Type="http://schemas.openxmlformats.org/officeDocument/2006/relationships/revisionLog" Target="revisionLog328.xml"/><Relationship Id="rId627" Type="http://schemas.openxmlformats.org/officeDocument/2006/relationships/revisionLog" Target="revisionLog349.xml"/><Relationship Id="rId648" Type="http://schemas.openxmlformats.org/officeDocument/2006/relationships/revisionLog" Target="revisionLog370.xml"/><Relationship Id="rId680" Type="http://schemas.openxmlformats.org/officeDocument/2006/relationships/revisionLog" Target="revisionLog402.xml"/><Relationship Id="rId529" Type="http://schemas.openxmlformats.org/officeDocument/2006/relationships/revisionLog" Target="revisionLog245.xml"/><Relationship Id="rId508" Type="http://schemas.openxmlformats.org/officeDocument/2006/relationships/revisionLog" Target="revisionLog224.xml"/><Relationship Id="rId494" Type="http://schemas.openxmlformats.org/officeDocument/2006/relationships/revisionLog" Target="revisionLog210.xml"/><Relationship Id="rId473" Type="http://schemas.openxmlformats.org/officeDocument/2006/relationships/revisionLog" Target="revisionLog189.xml"/><Relationship Id="rId540" Type="http://schemas.openxmlformats.org/officeDocument/2006/relationships/revisionLog" Target="revisionLog262.xml"/><Relationship Id="rId659" Type="http://schemas.openxmlformats.org/officeDocument/2006/relationships/revisionLog" Target="revisionLog381.xml"/><Relationship Id="rId638" Type="http://schemas.openxmlformats.org/officeDocument/2006/relationships/revisionLog" Target="revisionLog360.xml"/><Relationship Id="rId561" Type="http://schemas.openxmlformats.org/officeDocument/2006/relationships/revisionLog" Target="revisionLog283.xml"/><Relationship Id="rId582" Type="http://schemas.openxmlformats.org/officeDocument/2006/relationships/revisionLog" Target="revisionLog304.xml"/><Relationship Id="rId617" Type="http://schemas.openxmlformats.org/officeDocument/2006/relationships/revisionLog" Target="revisionLog339.xml"/><Relationship Id="rId705" Type="http://schemas.openxmlformats.org/officeDocument/2006/relationships/revisionLog" Target="revisionLog427.xml"/><Relationship Id="rId670" Type="http://schemas.openxmlformats.org/officeDocument/2006/relationships/revisionLog" Target="revisionLog392.xml"/><Relationship Id="rId519" Type="http://schemas.openxmlformats.org/officeDocument/2006/relationships/revisionLog" Target="revisionLog235.xml"/><Relationship Id="rId484" Type="http://schemas.openxmlformats.org/officeDocument/2006/relationships/revisionLog" Target="revisionLog200.xml"/><Relationship Id="rId691" Type="http://schemas.openxmlformats.org/officeDocument/2006/relationships/revisionLog" Target="revisionLog413.xml"/><Relationship Id="rId530" Type="http://schemas.openxmlformats.org/officeDocument/2006/relationships/revisionLog" Target="revisionLog246.xml"/><Relationship Id="rId628" Type="http://schemas.openxmlformats.org/officeDocument/2006/relationships/revisionLog" Target="revisionLog350.xml"/><Relationship Id="rId649" Type="http://schemas.openxmlformats.org/officeDocument/2006/relationships/revisionLog" Target="revisionLog371.xml"/><Relationship Id="rId551" Type="http://schemas.openxmlformats.org/officeDocument/2006/relationships/revisionLog" Target="revisionLog273.xml"/><Relationship Id="rId572" Type="http://schemas.openxmlformats.org/officeDocument/2006/relationships/revisionLog" Target="revisionLog294.xml"/><Relationship Id="rId593" Type="http://schemas.openxmlformats.org/officeDocument/2006/relationships/revisionLog" Target="revisionLog315.xml"/><Relationship Id="rId607" Type="http://schemas.openxmlformats.org/officeDocument/2006/relationships/revisionLog" Target="revisionLog329.xml"/><Relationship Id="rId660" Type="http://schemas.openxmlformats.org/officeDocument/2006/relationships/revisionLog" Target="revisionLog382.xml"/><Relationship Id="rId509" Type="http://schemas.openxmlformats.org/officeDocument/2006/relationships/revisionLog" Target="revisionLog225.xml"/><Relationship Id="rId474" Type="http://schemas.openxmlformats.org/officeDocument/2006/relationships/revisionLog" Target="revisionLog190.xml"/><Relationship Id="rId681" Type="http://schemas.openxmlformats.org/officeDocument/2006/relationships/revisionLog" Target="revisionLog403.xml"/><Relationship Id="rId495" Type="http://schemas.openxmlformats.org/officeDocument/2006/relationships/revisionLog" Target="revisionLog21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6690813-C01A-47E4-9DFB-4253C1F28CFB}" diskRevisions="1" revisionId="5769" version="6">
  <header guid="{BD82702B-5E3E-4B8A-80C4-E7B51062614E}" dateTime="2018-11-29T16:11:35" maxSheetId="2" userName="elisabeta.trifan" r:id="rId466">
    <sheetIdMap count="1">
      <sheetId val="1"/>
    </sheetIdMap>
  </header>
  <header guid="{66C51B93-9521-46E0-ACEA-30CDBCEBE1BA}" dateTime="2018-11-29T16:31:05" maxSheetId="2" userName="elisabeta.trifan" r:id="rId467">
    <sheetIdMap count="1">
      <sheetId val="1"/>
    </sheetIdMap>
  </header>
  <header guid="{21A1111B-7D72-4141-817D-B7814525FB86}" dateTime="2018-11-29T16:33:04" maxSheetId="2" userName="elisabeta.trifan" r:id="rId468" minRId="3111" maxRId="3115">
    <sheetIdMap count="1">
      <sheetId val="1"/>
    </sheetIdMap>
  </header>
  <header guid="{685E8B15-1FF0-4EFA-871A-2DB4F8FD73DB}" dateTime="2018-11-29T16:35:11" maxSheetId="2" userName="elisabeta.trifan" r:id="rId469" minRId="3116" maxRId="3118">
    <sheetIdMap count="1">
      <sheetId val="1"/>
    </sheetIdMap>
  </header>
  <header guid="{6BCB3DD4-7E97-4900-9A2A-07D0D42BB159}" dateTime="2018-11-29T16:35:16" maxSheetId="2" userName="elisabeta.trifan" r:id="rId470" minRId="3119">
    <sheetIdMap count="1">
      <sheetId val="1"/>
    </sheetIdMap>
  </header>
  <header guid="{622F3075-19ED-4A9A-BC75-5E944FAB53D7}" dateTime="2018-11-29T16:36:11" maxSheetId="2" userName="elisabeta.trifan" r:id="rId471" minRId="3120">
    <sheetIdMap count="1">
      <sheetId val="1"/>
    </sheetIdMap>
  </header>
  <header guid="{31DDFB5A-78EC-4692-BF60-EBB42B472BBA}" dateTime="2018-11-29T16:38:03" maxSheetId="2" userName="elisabeta.trifan" r:id="rId472" minRId="3121">
    <sheetIdMap count="1">
      <sheetId val="1"/>
    </sheetIdMap>
  </header>
  <header guid="{9138A7CE-DEBE-46E8-B0AF-02B870AFF175}" dateTime="2018-11-29T16:38:12" maxSheetId="2" userName="elisabeta.trifan" r:id="rId473" minRId="3124">
    <sheetIdMap count="1">
      <sheetId val="1"/>
    </sheetIdMap>
  </header>
  <header guid="{94CD3D01-784E-4BC4-A029-278099869A3F}" dateTime="2018-11-29T16:39:38" maxSheetId="2" userName="elisabeta.trifan" r:id="rId474" minRId="3125">
    <sheetIdMap count="1">
      <sheetId val="1"/>
    </sheetIdMap>
  </header>
  <header guid="{14E70834-1508-49AB-A504-45B01FD27298}" dateTime="2018-11-29T16:39:43" maxSheetId="2" userName="elisabeta.trifan" r:id="rId475" minRId="3126">
    <sheetIdMap count="1">
      <sheetId val="1"/>
    </sheetIdMap>
  </header>
  <header guid="{12ABBA16-99A9-408C-B8C8-5F7C40398232}" dateTime="2018-11-29T16:44:28" maxSheetId="2" userName="mariana.moraru" r:id="rId476" minRId="3127" maxRId="3152">
    <sheetIdMap count="1">
      <sheetId val="1"/>
    </sheetIdMap>
  </header>
  <header guid="{4F4B544E-E4E2-494D-9A07-B8C7BE72ADC2}" dateTime="2018-11-29T16:45:53" maxSheetId="2" userName="elisabeta.trifan" r:id="rId477" minRId="3155" maxRId="3164">
    <sheetIdMap count="1">
      <sheetId val="1"/>
    </sheetIdMap>
  </header>
  <header guid="{BD49848D-8A70-4913-90C0-CBC521092ABD}" dateTime="2018-11-29T16:46:56" maxSheetId="2" userName="elisabeta.trifan" r:id="rId478" minRId="3165" maxRId="3170">
    <sheetIdMap count="1">
      <sheetId val="1"/>
    </sheetIdMap>
  </header>
  <header guid="{E3D016D8-9D98-49AB-B454-88F5D5B322BC}" dateTime="2018-11-29T17:03:36" maxSheetId="2" userName="elisabeta.trifan" r:id="rId479">
    <sheetIdMap count="1">
      <sheetId val="1"/>
    </sheetIdMap>
  </header>
  <header guid="{51482CE3-F326-40DA-93D0-D15BA3E1CC1B}" dateTime="2018-11-29T17:07:04" maxSheetId="2" userName="elisabeta.trifan" r:id="rId480">
    <sheetIdMap count="1">
      <sheetId val="1"/>
    </sheetIdMap>
  </header>
  <header guid="{1DAE61D4-DCC7-4AFA-A730-FA9935F8CAA1}" dateTime="2018-11-29T17:09:48" maxSheetId="2" userName="maria.petre" r:id="rId481" minRId="3176" maxRId="3196">
    <sheetIdMap count="1">
      <sheetId val="1"/>
    </sheetIdMap>
  </header>
  <header guid="{01BEEC07-504E-4978-9EF1-54B5C99138CF}" dateTime="2018-11-29T17:10:51" maxSheetId="2" userName="elisabeta.trifan" r:id="rId482">
    <sheetIdMap count="1">
      <sheetId val="1"/>
    </sheetIdMap>
  </header>
  <header guid="{11B6912D-5EEB-49C6-B2E0-79C42CFCFFC8}" dateTime="2018-11-29T17:31:17" maxSheetId="2" userName="elisabeta.trifan" r:id="rId483">
    <sheetIdMap count="1">
      <sheetId val="1"/>
    </sheetIdMap>
  </header>
  <header guid="{222FEBBA-68AF-4428-B63E-E9F61DB05C17}" dateTime="2018-12-03T10:41:01" maxSheetId="2" userName="mihaela.vasilescu" r:id="rId484">
    <sheetIdMap count="1">
      <sheetId val="1"/>
    </sheetIdMap>
  </header>
  <header guid="{41B1DD20-E337-4E28-A57A-39EFD6DA5A3F}" dateTime="2018-12-03T12:55:32" maxSheetId="2" userName="diana.joita" r:id="rId485" minRId="3207">
    <sheetIdMap count="1">
      <sheetId val="1"/>
    </sheetIdMap>
  </header>
  <header guid="{B65E26C9-4F82-4FEE-8D7F-C62F73EB981C}" dateTime="2018-12-05T08:51:49" maxSheetId="2" userName="georgiana.dobre" r:id="rId486" minRId="3210" maxRId="3214">
    <sheetIdMap count="1">
      <sheetId val="1"/>
    </sheetIdMap>
  </header>
  <header guid="{E224EA95-38FC-41DE-855D-8064D94484F0}" dateTime="2018-12-05T10:21:34" maxSheetId="2" userName="mariana.moraru" r:id="rId487" minRId="3217" maxRId="3277">
    <sheetIdMap count="1">
      <sheetId val="1"/>
    </sheetIdMap>
  </header>
  <header guid="{EDABE380-AAB7-4E69-A0D2-341BEA78E568}" dateTime="2018-12-05T10:39:29" maxSheetId="2" userName="elisabeta.trifan" r:id="rId488" minRId="3280" maxRId="3286">
    <sheetIdMap count="1">
      <sheetId val="1"/>
    </sheetIdMap>
  </header>
  <header guid="{3C926D76-D22F-4545-9224-B0F85CE9F4CA}" dateTime="2018-12-05T11:35:29" maxSheetId="2" userName="elisabeta.trifan" r:id="rId489" minRId="3290">
    <sheetIdMap count="1">
      <sheetId val="1"/>
    </sheetIdMap>
  </header>
  <header guid="{C284F60D-E506-4AA4-9CB0-3B3DC71DFB65}" dateTime="2018-12-05T12:10:33" maxSheetId="2" userName="elisabeta.trifan" r:id="rId490">
    <sheetIdMap count="1">
      <sheetId val="1"/>
    </sheetIdMap>
  </header>
  <header guid="{B8F59E35-5B7D-40E5-9611-17FBA66DEB21}" dateTime="2018-12-05T13:31:52" maxSheetId="2" userName="elisabeta.trifan" r:id="rId491">
    <sheetIdMap count="1">
      <sheetId val="1"/>
    </sheetIdMap>
  </header>
  <header guid="{7C9593B9-C221-48A9-BBB1-F7B44792AA4C}" dateTime="2018-12-05T14:18:24" maxSheetId="2" userName="elisabeta.trifan" r:id="rId492">
    <sheetIdMap count="1">
      <sheetId val="1"/>
    </sheetIdMap>
  </header>
  <header guid="{639FC916-EEC3-415F-93E5-86E24C704E29}" dateTime="2018-12-05T14:23:21" maxSheetId="2" userName="maria.petre" r:id="rId493" minRId="3300" maxRId="3311">
    <sheetIdMap count="1">
      <sheetId val="1"/>
    </sheetIdMap>
  </header>
  <header guid="{15748050-32E6-417F-82EB-0B2DA207E364}" dateTime="2018-12-05T14:26:02" maxSheetId="2" userName="maria.petre" r:id="rId494" minRId="3314" maxRId="3317">
    <sheetIdMap count="1">
      <sheetId val="1"/>
    </sheetIdMap>
  </header>
  <header guid="{9C0F61A7-F6E8-4097-8EE9-EECC9AE60557}" dateTime="2018-12-05T14:34:28" maxSheetId="2" userName="maria.petre" r:id="rId495" minRId="3318" maxRId="3364">
    <sheetIdMap count="1">
      <sheetId val="1"/>
    </sheetIdMap>
  </header>
  <header guid="{9829B6C5-D0DD-4651-B102-5A30A6C7B453}" dateTime="2018-12-05T14:56:56" maxSheetId="2" userName="daniela.voicu" r:id="rId496" minRId="3365" maxRId="3369">
    <sheetIdMap count="1">
      <sheetId val="1"/>
    </sheetIdMap>
  </header>
  <header guid="{5D29BAF5-3993-4FD7-A6E6-3771468EDF68}" dateTime="2018-12-05T18:35:13" maxSheetId="2" userName="luminita.jipa" r:id="rId497" minRId="3372" maxRId="3375">
    <sheetIdMap count="1">
      <sheetId val="1"/>
    </sheetIdMap>
  </header>
  <header guid="{9644EEFB-AEDB-424A-80A4-6EE8491D6723}" dateTime="2018-12-05T18:35:58" maxSheetId="2" userName="luminita.jipa" r:id="rId498" minRId="3378">
    <sheetIdMap count="1">
      <sheetId val="1"/>
    </sheetIdMap>
  </header>
  <header guid="{DB9928BA-261A-4B82-8595-DC502421DAA5}" dateTime="2018-12-05T18:36:43" maxSheetId="2" userName="luminita.jipa" r:id="rId499" minRId="3379">
    <sheetIdMap count="1">
      <sheetId val="1"/>
    </sheetIdMap>
  </header>
  <header guid="{C65232FF-4318-4140-86AB-2AD168D8B243}" dateTime="2018-12-05T18:37:20" maxSheetId="2" userName="luminita.jipa" r:id="rId500" minRId="3380">
    <sheetIdMap count="1">
      <sheetId val="1"/>
    </sheetIdMap>
  </header>
  <header guid="{791F0BB0-EB92-446A-A981-7D6B5562C382}" dateTime="2018-12-05T18:38:41" maxSheetId="2" userName="luminita.jipa" r:id="rId501" minRId="3381">
    <sheetIdMap count="1">
      <sheetId val="1"/>
    </sheetIdMap>
  </header>
  <header guid="{946EA57C-E850-459E-9289-5C4BE2E77459}" dateTime="2018-12-05T18:50:41" maxSheetId="2" userName="luminita.jipa" r:id="rId502" minRId="3382" maxRId="3390">
    <sheetIdMap count="1">
      <sheetId val="1"/>
    </sheetIdMap>
  </header>
  <header guid="{EDBA8EB2-D198-44D5-ABE2-658A280E5616}" dateTime="2018-12-05T18:53:04" maxSheetId="2" userName="luminita.jipa" r:id="rId503" minRId="3391">
    <sheetIdMap count="1">
      <sheetId val="1"/>
    </sheetIdMap>
  </header>
  <header guid="{C3F2D980-7D99-4DE0-86CC-242F4EED3B9B}" dateTime="2018-12-05T18:53:59" maxSheetId="2" userName="luminita.jipa" r:id="rId504" minRId="3392">
    <sheetIdMap count="1">
      <sheetId val="1"/>
    </sheetIdMap>
  </header>
  <header guid="{582DD7FC-3B80-46AC-8C06-6C114A15440E}" dateTime="2018-12-05T18:54:53" maxSheetId="2" userName="luminita.jipa" r:id="rId505" minRId="3393">
    <sheetIdMap count="1">
      <sheetId val="1"/>
    </sheetIdMap>
  </header>
  <header guid="{D94A087C-8E4E-477F-9414-3A7A7D88605D}" dateTime="2018-12-05T18:55:44" maxSheetId="2" userName="luminita.jipa" r:id="rId506" minRId="3394">
    <sheetIdMap count="1">
      <sheetId val="1"/>
    </sheetIdMap>
  </header>
  <header guid="{7E7164E2-CAC8-4E8C-BD64-99AB406068DA}" dateTime="2018-12-05T18:58:13" maxSheetId="2" userName="luminita.jipa" r:id="rId507" minRId="3395" maxRId="3396">
    <sheetIdMap count="1">
      <sheetId val="1"/>
    </sheetIdMap>
  </header>
  <header guid="{4BEB2472-3DA4-425B-B5E1-05496D576F9B}" dateTime="2018-12-05T19:02:21" maxSheetId="2" userName="luminita.jipa" r:id="rId508" minRId="3397" maxRId="3405">
    <sheetIdMap count="1">
      <sheetId val="1"/>
    </sheetIdMap>
  </header>
  <header guid="{C455CFEA-FA3A-446B-8B20-B45AB6EAB402}" dateTime="2018-12-05T19:03:03" maxSheetId="2" userName="luminita.jipa" r:id="rId509" minRId="3406" maxRId="3407">
    <sheetIdMap count="1">
      <sheetId val="1"/>
    </sheetIdMap>
  </header>
  <header guid="{4AA35EB8-695C-4C85-956E-EA8332C7D9BF}" dateTime="2018-12-05T19:03:53" maxSheetId="2" userName="luminita.jipa" r:id="rId510" minRId="3408" maxRId="3409">
    <sheetIdMap count="1">
      <sheetId val="1"/>
    </sheetIdMap>
  </header>
  <header guid="{90597366-2B90-4FFB-8D44-0EB9E1B6CC04}" dateTime="2018-12-05T19:21:51" maxSheetId="2" userName="luminita.jipa" r:id="rId511" minRId="3410" maxRId="3430">
    <sheetIdMap count="1">
      <sheetId val="1"/>
    </sheetIdMap>
  </header>
  <header guid="{97991462-2D17-4F33-9660-2539FACDFEF0}" dateTime="2018-12-05T19:53:03" maxSheetId="2" userName="luminita.jipa" r:id="rId512" minRId="3431" maxRId="3470">
    <sheetIdMap count="1">
      <sheetId val="1"/>
    </sheetIdMap>
  </header>
  <header guid="{ED91C3B3-7B98-45FF-8A9E-27C7A382A0AE}" dateTime="2018-12-05T20:48:09" maxSheetId="2" userName="luminita.jipa" r:id="rId513" minRId="3471" maxRId="3558">
    <sheetIdMap count="1">
      <sheetId val="1"/>
    </sheetIdMap>
  </header>
  <header guid="{13A4C197-9A81-417C-8EA3-99FF4E609337}" dateTime="2018-12-06T10:12:28" maxSheetId="2" userName="mariana.moraru" r:id="rId514" minRId="3559" maxRId="3595">
    <sheetIdMap count="1">
      <sheetId val="1"/>
    </sheetIdMap>
  </header>
  <header guid="{E4D01C57-D26E-4CC4-AE26-DC88A4F8FFF2}" dateTime="2018-12-06T10:15:46" maxSheetId="2" userName="mariana.moraru" r:id="rId515" minRId="3598" maxRId="3599">
    <sheetIdMap count="1">
      <sheetId val="1"/>
    </sheetIdMap>
  </header>
  <header guid="{1C03A0D0-4C19-4E73-B34B-6D934FB19F33}" dateTime="2018-12-06T10:46:56" maxSheetId="2" userName="luminita.jipa" r:id="rId516" minRId="3600" maxRId="3645">
    <sheetIdMap count="1">
      <sheetId val="1"/>
    </sheetIdMap>
  </header>
  <header guid="{70C5D889-EA13-491F-9AA7-3B54C88F1D9C}" dateTime="2018-12-06T11:49:43" maxSheetId="2" userName="elisabeta.trifan" r:id="rId517">
    <sheetIdMap count="1">
      <sheetId val="1"/>
    </sheetIdMap>
  </header>
  <header guid="{D0E8A310-1F1A-4616-9EED-89637AC86BFD}" dateTime="2018-12-06T11:50:33" maxSheetId="2" userName="elisabeta.trifan" r:id="rId518" minRId="3651" maxRId="3656">
    <sheetIdMap count="1">
      <sheetId val="1"/>
    </sheetIdMap>
  </header>
  <header guid="{0EC5628B-2279-4D45-AED8-FB1AC851B5AE}" dateTime="2018-12-06T11:51:12" maxSheetId="2" userName="elisabeta.trifan" r:id="rId519" minRId="3659">
    <sheetIdMap count="1">
      <sheetId val="1"/>
    </sheetIdMap>
  </header>
  <header guid="{A13D557B-235A-4D7B-BE35-1FDA3049F18D}" dateTime="2018-12-06T11:51:23" maxSheetId="2" userName="elisabeta.trifan" r:id="rId520" minRId="3660" maxRId="3661">
    <sheetIdMap count="1">
      <sheetId val="1"/>
    </sheetIdMap>
  </header>
  <header guid="{20A4CEE1-DAD1-406C-99CD-9AE6C3F1263B}" dateTime="2018-12-06T11:52:28" maxSheetId="2" userName="elisabeta.trifan" r:id="rId521" minRId="3662">
    <sheetIdMap count="1">
      <sheetId val="1"/>
    </sheetIdMap>
  </header>
  <header guid="{3C24B6AF-BBB3-4769-8989-80C58ACDBD05}" dateTime="2018-12-06T11:54:23" maxSheetId="2" userName="elisabeta.trifan" r:id="rId522" minRId="3663">
    <sheetIdMap count="1">
      <sheetId val="1"/>
    </sheetIdMap>
  </header>
  <header guid="{B3C9D9E1-EB73-417E-B996-E6E68B47C5C3}" dateTime="2018-12-06T11:54:31" maxSheetId="2" userName="elisabeta.trifan" r:id="rId523" minRId="3666">
    <sheetIdMap count="1">
      <sheetId val="1"/>
    </sheetIdMap>
  </header>
  <header guid="{A9B19617-E5D7-4493-9788-FB548493EB92}" dateTime="2018-12-06T11:55:15" maxSheetId="2" userName="elisabeta.trifan" r:id="rId524" minRId="3667">
    <sheetIdMap count="1">
      <sheetId val="1"/>
    </sheetIdMap>
  </header>
  <header guid="{F1ED88EC-EE8D-4F41-A7C5-7550580A68B1}" dateTime="2018-12-06T11:55:53" maxSheetId="2" userName="elisabeta.trifan" r:id="rId525" minRId="3668" maxRId="3672">
    <sheetIdMap count="1">
      <sheetId val="1"/>
    </sheetIdMap>
  </header>
  <header guid="{88CA4AA3-12ED-458E-BBB9-AEF01F908CF6}" dateTime="2018-12-06T11:58:01" maxSheetId="2" userName="elisabeta.trifan" r:id="rId526" minRId="3673" maxRId="3680">
    <sheetIdMap count="1">
      <sheetId val="1"/>
    </sheetIdMap>
  </header>
  <header guid="{A6E10C77-D9B9-4335-8945-6F02353ACB6C}" dateTime="2018-12-06T11:58:12" maxSheetId="2" userName="elisabeta.trifan" r:id="rId527" minRId="3681" maxRId="3682">
    <sheetIdMap count="1">
      <sheetId val="1"/>
    </sheetIdMap>
  </header>
  <header guid="{F5574C41-704B-41BF-A08B-722416C0AED4}" dateTime="2018-12-06T16:07:47" maxSheetId="2" userName="elisabeta.trifan" r:id="rId528">
    <sheetIdMap count="1">
      <sheetId val="1"/>
    </sheetIdMap>
  </header>
  <header guid="{83099DA6-669B-467C-8C5C-EE41A2397D24}" dateTime="2018-12-06T16:23:59" maxSheetId="2" userName="elisabeta.trifan" r:id="rId529" minRId="3685">
    <sheetIdMap count="1">
      <sheetId val="1"/>
    </sheetIdMap>
  </header>
  <header guid="{726CB744-4DD2-4C8D-975E-52ED575A5F58}" dateTime="2018-12-06T16:24:07" maxSheetId="2" userName="elisabeta.trifan" r:id="rId530" minRId="3688">
    <sheetIdMap count="1">
      <sheetId val="1"/>
    </sheetIdMap>
  </header>
  <header guid="{43CA726C-91A9-43E6-A914-ACE17B803122}" dateTime="2018-12-06T16:24:49" maxSheetId="2" userName="elisabeta.trifan" r:id="rId531" minRId="3689">
    <sheetIdMap count="1">
      <sheetId val="1"/>
    </sheetIdMap>
  </header>
  <header guid="{310F747E-1F7F-498B-863D-D996797FC2CA}" dateTime="2018-12-06T17:05:07" maxSheetId="2" userName="elisabeta.trifan" r:id="rId532">
    <sheetIdMap count="1">
      <sheetId val="1"/>
    </sheetIdMap>
  </header>
  <header guid="{F878569D-FF1B-45FF-8D4D-4BD171556029}" dateTime="2018-12-06T17:09:16" maxSheetId="2" userName="ana.ionescu" r:id="rId533" minRId="3692" maxRId="3727">
    <sheetIdMap count="1">
      <sheetId val="1"/>
    </sheetIdMap>
  </header>
  <header guid="{380A659A-715E-43D8-9E50-0BDB5BB51E27}" dateTime="2018-12-06T17:11:00" maxSheetId="2" userName="ana.ionescu" r:id="rId534" minRId="3730" maxRId="3731">
    <sheetIdMap count="1">
      <sheetId val="1"/>
    </sheetIdMap>
  </header>
  <header guid="{2B4A3AE5-2597-46BA-B1C7-01284CE908F7}" dateTime="2018-12-06T17:14:15" maxSheetId="2" userName="ana.ionescu" r:id="rId535" minRId="3732" maxRId="3739">
    <sheetIdMap count="1">
      <sheetId val="1"/>
    </sheetIdMap>
  </header>
  <header guid="{3660A0DB-CCA5-4310-A985-78B14519419E}" dateTime="2018-12-06T17:14:56" maxSheetId="2" userName="ana.ionescu" r:id="rId536" minRId="3740" maxRId="3747">
    <sheetIdMap count="1">
      <sheetId val="1"/>
    </sheetIdMap>
  </header>
  <header guid="{1C5DB597-94A6-4DC1-A409-A0A3E4C5CA8A}" dateTime="2018-12-06T17:15:26" maxSheetId="2" userName="ana.ionescu" r:id="rId537" minRId="3748" maxRId="3749">
    <sheetIdMap count="1">
      <sheetId val="1"/>
    </sheetIdMap>
  </header>
  <header guid="{29F9A246-7C26-4AD0-8E2F-03AA20974849}" dateTime="2018-12-06T20:07:33" maxSheetId="2" userName="luminita.jipa" r:id="rId538" minRId="3750" maxRId="3758">
    <sheetIdMap count="1">
      <sheetId val="1"/>
    </sheetIdMap>
  </header>
  <header guid="{7182DB14-2306-4FE9-8DAD-88EA16CA4EC7}" dateTime="2018-12-06T20:43:45" maxSheetId="2" userName="luminita.jipa" r:id="rId539" minRId="3761" maxRId="3768">
    <sheetIdMap count="1">
      <sheetId val="1"/>
    </sheetIdMap>
  </header>
  <header guid="{6003B79D-E96F-418C-81C1-E397F216ED77}" dateTime="2018-12-06T21:11:34" maxSheetId="2" userName="luminita.jipa" r:id="rId540" minRId="3769" maxRId="3774">
    <sheetIdMap count="1">
      <sheetId val="1"/>
    </sheetIdMap>
  </header>
  <header guid="{D0A9BCE7-3330-44C9-A346-82D2C96E72F3}" dateTime="2018-12-07T09:02:10" maxSheetId="2" userName="luminita.jipa" r:id="rId541">
    <sheetIdMap count="1">
      <sheetId val="1"/>
    </sheetIdMap>
  </header>
  <header guid="{7AE04652-A258-422B-9DA8-6090C458E65F}" dateTime="2018-12-07T09:10:19" maxSheetId="2" userName="luminita.jipa" r:id="rId542" minRId="3777" maxRId="3783">
    <sheetIdMap count="1">
      <sheetId val="1"/>
    </sheetIdMap>
  </header>
  <header guid="{C0ECA2E9-C04A-426F-8A22-E43506975C30}" dateTime="2018-12-07T14:37:01" maxSheetId="2" userName="mariana.moraru" r:id="rId543" minRId="3786" maxRId="3827">
    <sheetIdMap count="1">
      <sheetId val="1"/>
    </sheetIdMap>
  </header>
  <header guid="{16F5E636-2352-47C0-9D2E-7F9112F2AEB9}" dateTime="2018-12-07T18:11:55" maxSheetId="2" userName="luminita.jipa" r:id="rId544" minRId="3830" maxRId="3839">
    <sheetIdMap count="1">
      <sheetId val="1"/>
    </sheetIdMap>
  </header>
  <header guid="{933AC900-CFA9-4486-91B2-ADC60840736E}" dateTime="2018-12-07T19:44:01" maxSheetId="2" userName="luminita.jipa" r:id="rId545" minRId="3842" maxRId="3855">
    <sheetIdMap count="1">
      <sheetId val="1"/>
    </sheetIdMap>
  </header>
  <header guid="{6C69C5A1-4AF9-4026-9998-661F408BA152}" dateTime="2018-12-08T11:57:58" maxSheetId="2" userName="luminita.jipa" r:id="rId546" minRId="3858" maxRId="3879">
    <sheetIdMap count="1">
      <sheetId val="1"/>
    </sheetIdMap>
  </header>
  <header guid="{E6FA6BD6-1C37-405D-A54C-98AC8781688E}" dateTime="2018-12-08T11:58:11" maxSheetId="2" userName="luminita.jipa" r:id="rId547" minRId="3882">
    <sheetIdMap count="1">
      <sheetId val="1"/>
    </sheetIdMap>
  </header>
  <header guid="{358CBD8A-D015-4EC4-ACA9-24FB3467EA8E}" dateTime="2018-12-08T11:58:29" maxSheetId="2" userName="luminita.jipa" r:id="rId548" minRId="3883" maxRId="3891">
    <sheetIdMap count="1">
      <sheetId val="1"/>
    </sheetIdMap>
  </header>
  <header guid="{E32209B2-75DB-44DB-8E03-3C8CEE1206A6}" dateTime="2018-12-10T09:29:15" maxSheetId="2" userName="elisabeta.trifan" r:id="rId549">
    <sheetIdMap count="1">
      <sheetId val="1"/>
    </sheetIdMap>
  </header>
  <header guid="{6A7A84AF-BDFD-46CD-93EA-F74841A2538A}" dateTime="2018-12-10T12:00:23" maxSheetId="2" userName="vlad.pereteanu" r:id="rId550">
    <sheetIdMap count="1">
      <sheetId val="1"/>
    </sheetIdMap>
  </header>
  <header guid="{6792F775-BF6F-4B86-B138-20C53D031E9B}" dateTime="2018-12-10T12:04:46" maxSheetId="2" userName="vlad.pereteanu" r:id="rId551" minRId="3896" maxRId="3898">
    <sheetIdMap count="1">
      <sheetId val="1"/>
    </sheetIdMap>
  </header>
  <header guid="{BC30C9FB-FEBA-4CEC-84A7-4CB53E622B07}" dateTime="2018-12-10T12:05:21" maxSheetId="2" userName="vlad.pereteanu" r:id="rId552" minRId="3899">
    <sheetIdMap count="1">
      <sheetId val="1"/>
    </sheetIdMap>
  </header>
  <header guid="{BB2A1402-D049-4490-BBEF-7C3FBBB375A5}" dateTime="2018-12-10T12:08:27" maxSheetId="2" userName="vlad.pereteanu" r:id="rId553" minRId="3900" maxRId="3901">
    <sheetIdMap count="1">
      <sheetId val="1"/>
    </sheetIdMap>
  </header>
  <header guid="{9F37BF91-DA7F-4C1C-B3DF-FB4211071A0F}" dateTime="2018-12-12T14:22:04" maxSheetId="2" userName="maria.petre" r:id="rId554" minRId="3902" maxRId="3903">
    <sheetIdMap count="1">
      <sheetId val="1"/>
    </sheetIdMap>
  </header>
  <header guid="{7028C5D8-DBBA-4274-B180-FAAF58EED206}" dateTime="2018-12-12T14:23:06" maxSheetId="2" userName="maria.petre" r:id="rId555" minRId="3906">
    <sheetIdMap count="1">
      <sheetId val="1"/>
    </sheetIdMap>
  </header>
  <header guid="{8466EE5E-56D0-4519-BF96-A03A11E9CA6A}" dateTime="2018-12-12T14:23:52" maxSheetId="2" userName="maria.petre" r:id="rId556">
    <sheetIdMap count="1">
      <sheetId val="1"/>
    </sheetIdMap>
  </header>
  <header guid="{AE6C267B-DDFD-4479-9402-F4BD831121B9}" dateTime="2018-12-12T14:38:03" maxSheetId="2" userName="maria.petre" r:id="rId557" minRId="3909" maxRId="3958">
    <sheetIdMap count="1">
      <sheetId val="1"/>
    </sheetIdMap>
  </header>
  <header guid="{11E98565-1C5D-4DCC-A72F-CA38CEDA6EC1}" dateTime="2018-12-12T14:42:10" maxSheetId="2" userName="maria.petre" r:id="rId558" minRId="3959" maxRId="3990">
    <sheetIdMap count="1">
      <sheetId val="1"/>
    </sheetIdMap>
  </header>
  <header guid="{38FB4E8A-BA85-41C7-B176-0227187B754A}" dateTime="2018-12-12T14:49:53" maxSheetId="2" userName="maria.petre" r:id="rId559" minRId="3991" maxRId="4151">
    <sheetIdMap count="1">
      <sheetId val="1"/>
    </sheetIdMap>
  </header>
  <header guid="{1B81EFA6-2C25-4134-9638-EC4D89EC9FBC}" dateTime="2018-12-12T15:00:55" maxSheetId="2" userName="maria.petre" r:id="rId560" minRId="4154" maxRId="4182">
    <sheetIdMap count="1">
      <sheetId val="1"/>
    </sheetIdMap>
  </header>
  <header guid="{23F4E888-F66B-461A-9BE7-6ADBC780E6CE}" dateTime="2018-12-12T15:07:15" maxSheetId="2" userName="maria.petre" r:id="rId561" minRId="4183" maxRId="4244">
    <sheetIdMap count="1">
      <sheetId val="1"/>
    </sheetIdMap>
  </header>
  <header guid="{9B2A80CA-3269-41E8-9D91-34456E5F4D78}" dateTime="2018-12-12T15:07:48" maxSheetId="2" userName="maria.petre" r:id="rId562" minRId="4245" maxRId="4256">
    <sheetIdMap count="1">
      <sheetId val="1"/>
    </sheetIdMap>
  </header>
  <header guid="{3B46A7BC-6044-4875-9A55-84055498FE6F}" dateTime="2018-12-12T15:08:37" maxSheetId="2" userName="maria.petre" r:id="rId563" minRId="4257" maxRId="4264">
    <sheetIdMap count="1">
      <sheetId val="1"/>
    </sheetIdMap>
  </header>
  <header guid="{24054D44-C0E2-47EB-99F3-BA554ECC90FF}" dateTime="2018-12-12T15:10:07" maxSheetId="2" userName="maria.petre" r:id="rId564" minRId="4265" maxRId="4272">
    <sheetIdMap count="1">
      <sheetId val="1"/>
    </sheetIdMap>
  </header>
  <header guid="{B21F1E43-EEB9-477B-ABAC-8EB00841337D}" dateTime="2018-12-12T15:12:16" maxSheetId="2" userName="maria.petre" r:id="rId565" minRId="4275" maxRId="4345">
    <sheetIdMap count="1">
      <sheetId val="1"/>
    </sheetIdMap>
  </header>
  <header guid="{9826BDA7-88CC-4EBD-90DC-E1242E228910}" dateTime="2018-12-12T15:13:21" maxSheetId="2" userName="maria.petre" r:id="rId566" minRId="4346" maxRId="4347">
    <sheetIdMap count="1">
      <sheetId val="1"/>
    </sheetIdMap>
  </header>
  <header guid="{AA795851-3AC8-4949-8EFA-40710ECE04A7}" dateTime="2018-12-12T15:14:47" maxSheetId="2" userName="maria.petre" r:id="rId567" minRId="4348" maxRId="4351">
    <sheetIdMap count="1">
      <sheetId val="1"/>
    </sheetIdMap>
  </header>
  <header guid="{09506D1A-8D47-4432-AD63-3D54FCEB7D41}" dateTime="2018-12-12T16:22:21" maxSheetId="2" userName="elisabeta.trifan" r:id="rId568" minRId="4352" maxRId="4357">
    <sheetIdMap count="1">
      <sheetId val="1"/>
    </sheetIdMap>
  </header>
  <header guid="{1C6AFD0E-D7EF-4867-9F74-6A48B4E7331E}" dateTime="2018-12-12T16:23:05" maxSheetId="2" userName="elisabeta.trifan" r:id="rId569" minRId="4360" maxRId="4361">
    <sheetIdMap count="1">
      <sheetId val="1"/>
    </sheetIdMap>
  </header>
  <header guid="{9B582018-422D-4DF4-863A-1EBCEBB3C94C}" dateTime="2018-12-12T16:23:09" maxSheetId="2" userName="elisabeta.trifan" r:id="rId570" minRId="4362">
    <sheetIdMap count="1">
      <sheetId val="1"/>
    </sheetIdMap>
  </header>
  <header guid="{14B8CB47-0E39-498D-98A7-3798E16BE329}" dateTime="2018-12-12T16:24:04" maxSheetId="2" userName="elisabeta.trifan" r:id="rId571" minRId="4363">
    <sheetIdMap count="1">
      <sheetId val="1"/>
    </sheetIdMap>
  </header>
  <header guid="{54BB1EC1-7007-4E03-B55D-6ED69D0F1107}" dateTime="2018-12-12T16:24:12" maxSheetId="2" userName="elisabeta.trifan" r:id="rId572" minRId="4364">
    <sheetIdMap count="1">
      <sheetId val="1"/>
    </sheetIdMap>
  </header>
  <header guid="{83950A60-2C05-4AAF-816E-C8C7A47CE151}" dateTime="2018-12-12T16:25:35" maxSheetId="2" userName="elisabeta.trifan" r:id="rId573" minRId="4365" maxRId="4366">
    <sheetIdMap count="1">
      <sheetId val="1"/>
    </sheetIdMap>
  </header>
  <header guid="{15A4BA16-6BCC-405F-ACE8-1426E7AE5F94}" dateTime="2018-12-12T16:26:39" maxSheetId="2" userName="elisabeta.trifan" r:id="rId574" minRId="4367" maxRId="4368">
    <sheetIdMap count="1">
      <sheetId val="1"/>
    </sheetIdMap>
  </header>
  <header guid="{E3058A46-D3F0-4285-9FE7-A08C8AEDD6CC}" dateTime="2018-12-12T16:27:09" maxSheetId="2" userName="elisabeta.trifan" r:id="rId575" minRId="4369" maxRId="4370">
    <sheetIdMap count="1">
      <sheetId val="1"/>
    </sheetIdMap>
  </header>
  <header guid="{D1FDF21F-23D8-4283-B6BB-E49157AF43E9}" dateTime="2018-12-12T16:27:28" maxSheetId="2" userName="elisabeta.trifan" r:id="rId576" minRId="4371" maxRId="4375">
    <sheetIdMap count="1">
      <sheetId val="1"/>
    </sheetIdMap>
  </header>
  <header guid="{7B397C80-5D65-47D3-8ADB-1AD460746AD9}" dateTime="2018-12-12T16:29:23" maxSheetId="2" userName="elisabeta.trifan" r:id="rId577" minRId="4378" maxRId="4380">
    <sheetIdMap count="1">
      <sheetId val="1"/>
    </sheetIdMap>
  </header>
  <header guid="{C80AF081-3EE9-469F-9302-4034590754B6}" dateTime="2018-12-12T16:34:25" maxSheetId="2" userName="elisabeta.trifan" r:id="rId578" minRId="4381" maxRId="4382">
    <sheetIdMap count="1">
      <sheetId val="1"/>
    </sheetIdMap>
  </header>
  <header guid="{47A3CF22-7BA4-4AD0-A882-235524AFCA78}" dateTime="2018-12-12T16:35:01" maxSheetId="2" userName="elisabeta.trifan" r:id="rId579" minRId="4383" maxRId="4384">
    <sheetIdMap count="1">
      <sheetId val="1"/>
    </sheetIdMap>
  </header>
  <header guid="{473B5181-B6F8-409C-8B4F-7CD05175593D}" dateTime="2018-12-12T16:56:04" maxSheetId="2" userName="maria.petre" r:id="rId580">
    <sheetIdMap count="1">
      <sheetId val="1"/>
    </sheetIdMap>
  </header>
  <header guid="{C078A131-04C4-4947-8AB6-3ED63699B5EE}" dateTime="2018-12-12T17:01:45" maxSheetId="2" userName="elisabeta.trifan" r:id="rId581" minRId="4385" maxRId="4389">
    <sheetIdMap count="1">
      <sheetId val="1"/>
    </sheetIdMap>
  </header>
  <header guid="{CBAD8C8F-CCE1-4254-BF15-ED98C0D3EE29}" dateTime="2018-12-12T17:03:30" maxSheetId="2" userName="elisabeta.trifan" r:id="rId582" minRId="4392" maxRId="4395">
    <sheetIdMap count="1">
      <sheetId val="1"/>
    </sheetIdMap>
  </header>
  <header guid="{89BD5169-1AFD-4425-AF76-7F064BEA14F0}" dateTime="2018-12-12T17:03:58" maxSheetId="2" userName="elisabeta.trifan" r:id="rId583" minRId="4398">
    <sheetIdMap count="1">
      <sheetId val="1"/>
    </sheetIdMap>
  </header>
  <header guid="{E581FD8C-C3A3-43B2-8B5A-FA7B8DF19718}" dateTime="2018-12-12T17:04:34" maxSheetId="2" userName="elisabeta.trifan" r:id="rId584" minRId="4399" maxRId="4400">
    <sheetIdMap count="1">
      <sheetId val="1"/>
    </sheetIdMap>
  </header>
  <header guid="{B7C1B061-150A-4E7E-AE28-79333707C261}" dateTime="2018-12-12T17:05:35" maxSheetId="2" userName="elisabeta.trifan" r:id="rId585" minRId="4401" maxRId="4402">
    <sheetIdMap count="1">
      <sheetId val="1"/>
    </sheetIdMap>
  </header>
  <header guid="{ADCF02FD-426D-4DF5-B275-DFC9A0AAD3BA}" dateTime="2018-12-12T17:05:59" maxSheetId="2" userName="elisabeta.trifan" r:id="rId586" minRId="4403" maxRId="4404">
    <sheetIdMap count="1">
      <sheetId val="1"/>
    </sheetIdMap>
  </header>
  <header guid="{55C3144B-7DF7-446A-B34D-F46A9C3D1FFF}" dateTime="2018-12-12T17:06:28" maxSheetId="2" userName="elisabeta.trifan" r:id="rId587" minRId="4405" maxRId="4406">
    <sheetIdMap count="1">
      <sheetId val="1"/>
    </sheetIdMap>
  </header>
  <header guid="{98F55750-81C8-4770-B10B-37368465DF57}" dateTime="2018-12-12T17:06:38" maxSheetId="2" userName="elisabeta.trifan" r:id="rId588" minRId="4407">
    <sheetIdMap count="1">
      <sheetId val="1"/>
    </sheetIdMap>
  </header>
  <header guid="{9558D572-E1DA-433E-940D-4B52FEE86463}" dateTime="2018-12-12T17:07:01" maxSheetId="2" userName="elisabeta.trifan" r:id="rId589" minRId="4408" maxRId="4412">
    <sheetIdMap count="1">
      <sheetId val="1"/>
    </sheetIdMap>
  </header>
  <header guid="{80ED1A9E-6C3A-4E3C-BB4F-0EB8DCAB998D}" dateTime="2018-12-12T17:07:39" maxSheetId="2" userName="elisabeta.trifan" r:id="rId590" minRId="4415" maxRId="4418">
    <sheetIdMap count="1">
      <sheetId val="1"/>
    </sheetIdMap>
  </header>
  <header guid="{D2BDE934-8620-43A1-83CD-BD7A76FED774}" dateTime="2018-12-12T17:08:12" maxSheetId="2" userName="elisabeta.trifan" r:id="rId591" minRId="4419">
    <sheetIdMap count="1">
      <sheetId val="1"/>
    </sheetIdMap>
  </header>
  <header guid="{49758F0E-726E-47F3-B35D-D203F318076E}" dateTime="2018-12-13T11:02:46" maxSheetId="2" userName="maria.petre" r:id="rId592" minRId="4420" maxRId="4451">
    <sheetIdMap count="1">
      <sheetId val="1"/>
    </sheetIdMap>
  </header>
  <header guid="{2FA58CCC-D188-45F9-9A6F-6DEDDFCBA9DB}" dateTime="2018-12-13T11:15:36" maxSheetId="2" userName="maria.petre" r:id="rId593" minRId="4454">
    <sheetIdMap count="1">
      <sheetId val="1"/>
    </sheetIdMap>
  </header>
  <header guid="{5D71B050-CF58-429C-A62B-3C3851468EFF}" dateTime="2018-12-13T11:16:40" maxSheetId="2" userName="maria.petre" r:id="rId594" minRId="4455">
    <sheetIdMap count="1">
      <sheetId val="1"/>
    </sheetIdMap>
  </header>
  <header guid="{5750B0BD-7181-46A1-AD19-4F6CFA772D81}" dateTime="2018-12-13T11:31:23" maxSheetId="2" userName="maria.petre" r:id="rId595" minRId="4456" maxRId="4458">
    <sheetIdMap count="1">
      <sheetId val="1"/>
    </sheetIdMap>
  </header>
  <header guid="{7A5D3BF4-0B2F-4C5A-8DD9-B4A3861105ED}" dateTime="2018-12-13T14:45:39" maxSheetId="2" userName="ana.ionescu" r:id="rId596" minRId="4459" maxRId="4489">
    <sheetIdMap count="1">
      <sheetId val="1"/>
    </sheetIdMap>
  </header>
  <header guid="{B328909E-46C7-4D43-811F-53F90CD9A729}" dateTime="2018-12-13T14:57:26" maxSheetId="2" userName="ana.ionescu" r:id="rId597" minRId="4492" maxRId="4501">
    <sheetIdMap count="1">
      <sheetId val="1"/>
    </sheetIdMap>
  </header>
  <header guid="{DE191AD3-7C6D-444D-A50E-B8C0FC679CBA}" dateTime="2018-12-13T14:58:40" maxSheetId="2" userName="ana.ionescu" r:id="rId598" minRId="4502" maxRId="4504">
    <sheetIdMap count="1">
      <sheetId val="1"/>
    </sheetIdMap>
  </header>
  <header guid="{B11D368F-14D4-4447-BA8A-E53CE48E1E09}" dateTime="2018-12-13T14:59:23" maxSheetId="2" userName="ana.ionescu" r:id="rId599" minRId="4505" maxRId="4513">
    <sheetIdMap count="1">
      <sheetId val="1"/>
    </sheetIdMap>
  </header>
  <header guid="{5A673633-E151-42E8-9C5A-28D4E7A959C7}" dateTime="2018-12-13T15:29:30" maxSheetId="2" userName="georgiana.dobre" r:id="rId600" minRId="4514" maxRId="4541">
    <sheetIdMap count="1">
      <sheetId val="1"/>
    </sheetIdMap>
  </header>
  <header guid="{CCCD66A8-AE7D-4610-B144-05CD79221349}" dateTime="2018-12-13T15:30:57" maxSheetId="2" userName="georgiana.dobre" r:id="rId601" minRId="4544">
    <sheetIdMap count="1">
      <sheetId val="1"/>
    </sheetIdMap>
  </header>
  <header guid="{60D25648-9800-40B6-AD33-22CEAFD4A28C}" dateTime="2018-12-13T15:31:47" maxSheetId="2" userName="georgiana.dobre" r:id="rId602" minRId="4547">
    <sheetIdMap count="1">
      <sheetId val="1"/>
    </sheetIdMap>
  </header>
  <header guid="{6EBADD6B-E1B5-493A-9883-E2FC36AEF0B2}" dateTime="2018-12-14T12:06:43" maxSheetId="2" userName="raluca.georgescu" r:id="rId603" minRId="4548" maxRId="4585">
    <sheetIdMap count="1">
      <sheetId val="1"/>
    </sheetIdMap>
  </header>
  <header guid="{3A4D1813-40C8-4252-8585-95C29DE08246}" dateTime="2018-12-14T12:53:23" maxSheetId="2" userName="ovidiu.dumitrache" r:id="rId604" minRId="4588" maxRId="4609">
    <sheetIdMap count="1">
      <sheetId val="1"/>
    </sheetIdMap>
  </header>
  <header guid="{7BFEA313-E683-4A27-85C4-458E3A551B6F}" dateTime="2018-12-14T13:05:09" maxSheetId="2" userName="Stefan Dragan" r:id="rId605" minRId="4612">
    <sheetIdMap count="1">
      <sheetId val="1"/>
    </sheetIdMap>
  </header>
  <header guid="{BDADFAA6-F14C-4D49-A39B-94E4B9DE2D3D}" dateTime="2018-12-14T13:06:23" maxSheetId="2" userName="Stefan Dragan" r:id="rId606" minRId="4615">
    <sheetIdMap count="1">
      <sheetId val="1"/>
    </sheetIdMap>
  </header>
  <header guid="{58940D69-2EC4-4BFF-AB32-5843FDD5C8BC}" dateTime="2018-12-14T13:08:57" maxSheetId="2" userName="Stefan Dragan" r:id="rId607" minRId="4616">
    <sheetIdMap count="1">
      <sheetId val="1"/>
    </sheetIdMap>
  </header>
  <header guid="{00799F9E-A460-402A-B742-2BD5F2AD5DE2}" dateTime="2018-12-14T13:33:41" maxSheetId="2" userName="elisabeta.trifan" r:id="rId608" minRId="4619">
    <sheetIdMap count="1">
      <sheetId val="1"/>
    </sheetIdMap>
  </header>
  <header guid="{6D0C463D-7CB3-400F-AAFE-B1ACA2D0CF3D}" dateTime="2018-12-14T13:53:50" maxSheetId="2" userName="elisabeta.trifan" r:id="rId609" minRId="4622" maxRId="4625">
    <sheetIdMap count="1">
      <sheetId val="1"/>
    </sheetIdMap>
  </header>
  <header guid="{2BCCBAA8-652C-4089-8AB2-DF0CC9442C88}" dateTime="2018-12-14T13:54:14" maxSheetId="2" userName="elisabeta.trifan" r:id="rId610" minRId="4628">
    <sheetIdMap count="1">
      <sheetId val="1"/>
    </sheetIdMap>
  </header>
  <header guid="{E8F84FE0-EEAE-47C4-ABE2-17BC0329FEB2}" dateTime="2018-12-14T13:54:51" maxSheetId="2" userName="elisabeta.trifan" r:id="rId611" minRId="4629">
    <sheetIdMap count="1">
      <sheetId val="1"/>
    </sheetIdMap>
  </header>
  <header guid="{0C904351-C6DA-4F2F-9D80-E7EA0F1F59CB}" dateTime="2018-12-14T13:55:08" maxSheetId="2" userName="elisabeta.trifan" r:id="rId612" minRId="4630">
    <sheetIdMap count="1">
      <sheetId val="1"/>
    </sheetIdMap>
  </header>
  <header guid="{DD096D1C-B21A-49F9-A183-202B39F263CB}" dateTime="2018-12-14T13:55:22" maxSheetId="2" userName="elisabeta.trifan" r:id="rId613" minRId="4631">
    <sheetIdMap count="1">
      <sheetId val="1"/>
    </sheetIdMap>
  </header>
  <header guid="{00F03C40-E5EB-4066-846B-41D52E4708CD}" dateTime="2018-12-14T13:55:45" maxSheetId="2" userName="elisabeta.trifan" r:id="rId614" minRId="4632">
    <sheetIdMap count="1">
      <sheetId val="1"/>
    </sheetIdMap>
  </header>
  <header guid="{BA929C77-55F0-40D8-BF27-3067A8B93153}" dateTime="2018-12-14T13:56:47" maxSheetId="2" userName="elisabeta.trifan" r:id="rId615" minRId="4633">
    <sheetIdMap count="1">
      <sheetId val="1"/>
    </sheetIdMap>
  </header>
  <header guid="{92D28368-9B63-4645-A478-05D935207A8E}" dateTime="2018-12-14T13:57:13" maxSheetId="2" userName="elisabeta.trifan" r:id="rId616" minRId="4634">
    <sheetIdMap count="1">
      <sheetId val="1"/>
    </sheetIdMap>
  </header>
  <header guid="{65CB514A-9C5A-40D8-A882-EBB62C328516}" dateTime="2018-12-14T13:57:49" maxSheetId="2" userName="elisabeta.trifan" r:id="rId617" minRId="4635">
    <sheetIdMap count="1">
      <sheetId val="1"/>
    </sheetIdMap>
  </header>
  <header guid="{77FAAC25-D370-491A-AC49-BC1374BE4531}" dateTime="2018-12-14T13:58:24" maxSheetId="2" userName="elisabeta.trifan" r:id="rId618" minRId="4636" maxRId="4640">
    <sheetIdMap count="1">
      <sheetId val="1"/>
    </sheetIdMap>
  </header>
  <header guid="{27C0A600-9FEE-480B-B67F-A7383224A7C0}" dateTime="2018-12-14T13:59:27" maxSheetId="2" userName="elisabeta.trifan" r:id="rId619" minRId="4641" maxRId="4642">
    <sheetIdMap count="1">
      <sheetId val="1"/>
    </sheetIdMap>
  </header>
  <header guid="{14D8D60E-F444-4374-8E5F-CC6D3FA62110}" dateTime="2018-12-14T14:04:52" maxSheetId="2" userName="elisabeta.trifan" r:id="rId620" minRId="4643" maxRId="4645">
    <sheetIdMap count="1">
      <sheetId val="1"/>
    </sheetIdMap>
  </header>
  <header guid="{7C451FE8-BE3F-41C5-A987-FEC4673C01BA}" dateTime="2018-12-14T14:05:30" maxSheetId="2" userName="elisabeta.trifan" r:id="rId621" minRId="4646" maxRId="4652">
    <sheetIdMap count="1">
      <sheetId val="1"/>
    </sheetIdMap>
  </header>
  <header guid="{C219DA2B-B123-4639-B5BE-41C8A7B44D7E}" dateTime="2018-12-14T14:05:39" maxSheetId="2" userName="elisabeta.trifan" r:id="rId622" minRId="4653">
    <sheetIdMap count="1">
      <sheetId val="1"/>
    </sheetIdMap>
  </header>
  <header guid="{D8BDEA9E-6DE3-4BD2-93DD-11F9DB7B18E1}" dateTime="2018-12-14T14:05:52" maxSheetId="2" userName="elisabeta.trifan" r:id="rId623">
    <sheetIdMap count="1">
      <sheetId val="1"/>
    </sheetIdMap>
  </header>
  <header guid="{7E5B6C60-5FFF-4182-9894-7A340C3DD1F9}" dateTime="2018-12-14T14:17:26" maxSheetId="2" userName="elisabeta.trifan" r:id="rId624" minRId="4654" maxRId="4656">
    <sheetIdMap count="1">
      <sheetId val="1"/>
    </sheetIdMap>
  </header>
  <header guid="{1E9E7377-1C09-47E3-8B26-CBD624E09E82}" dateTime="2018-12-14T14:17:40" maxSheetId="2" userName="elisabeta.trifan" r:id="rId625" minRId="4659">
    <sheetIdMap count="1">
      <sheetId val="1"/>
    </sheetIdMap>
  </header>
  <header guid="{E2A87680-6C12-4F07-8FA6-04DC3C0BAAD1}" dateTime="2018-12-14T14:18:22" maxSheetId="2" userName="elisabeta.trifan" r:id="rId626" minRId="4660" maxRId="4661">
    <sheetIdMap count="1">
      <sheetId val="1"/>
    </sheetIdMap>
  </header>
  <header guid="{7D19D0DE-8344-4936-BC45-E943F2F6CECF}" dateTime="2018-12-14T14:18:46" maxSheetId="2" userName="elisabeta.trifan" r:id="rId627" minRId="4662">
    <sheetIdMap count="1">
      <sheetId val="1"/>
    </sheetIdMap>
  </header>
  <header guid="{7DBCFC3E-7273-42F6-B49A-C2CC971C0B41}" dateTime="2018-12-14T14:18:59" maxSheetId="2" userName="elisabeta.trifan" r:id="rId628" minRId="4663">
    <sheetIdMap count="1">
      <sheetId val="1"/>
    </sheetIdMap>
  </header>
  <header guid="{B1780C69-5E8E-4388-89EE-35F8F95F8D7A}" dateTime="2018-12-14T14:19:04" maxSheetId="2" userName="elisabeta.trifan" r:id="rId629" minRId="4664">
    <sheetIdMap count="1">
      <sheetId val="1"/>
    </sheetIdMap>
  </header>
  <header guid="{5F3EED8D-A172-4AF6-A106-5BD35A81F3CD}" dateTime="2018-12-14T14:19:50" maxSheetId="2" userName="elisabeta.trifan" r:id="rId630" minRId="4665">
    <sheetIdMap count="1">
      <sheetId val="1"/>
    </sheetIdMap>
  </header>
  <header guid="{EAE6BC25-AD2B-4DD8-9D13-BC0E1F345BE1}" dateTime="2018-12-14T14:20:40" maxSheetId="2" userName="elisabeta.trifan" r:id="rId631" minRId="4666">
    <sheetIdMap count="1">
      <sheetId val="1"/>
    </sheetIdMap>
  </header>
  <header guid="{D589CE1F-432F-4CA4-95F9-2DE99665ADD4}" dateTime="2018-12-14T14:21:09" maxSheetId="2" userName="elisabeta.trifan" r:id="rId632" minRId="4667">
    <sheetIdMap count="1">
      <sheetId val="1"/>
    </sheetIdMap>
  </header>
  <header guid="{6980825F-17BA-4CE8-942C-B5EA1FD411C8}" dateTime="2018-12-14T14:21:37" maxSheetId="2" userName="elisabeta.trifan" r:id="rId633" minRId="4668">
    <sheetIdMap count="1">
      <sheetId val="1"/>
    </sheetIdMap>
  </header>
  <header guid="{14FB1C2F-7B3A-44F6-8A07-29B65D2D9BE5}" dateTime="2018-12-14T14:21:56" maxSheetId="2" userName="elisabeta.trifan" r:id="rId634" minRId="4669" maxRId="4673">
    <sheetIdMap count="1">
      <sheetId val="1"/>
    </sheetIdMap>
  </header>
  <header guid="{FB774208-BC95-4EFF-B8DB-11F07BB1BD9E}" dateTime="2018-12-14T14:22:27" maxSheetId="2" userName="elisabeta.trifan" r:id="rId635" minRId="4674" maxRId="4675">
    <sheetIdMap count="1">
      <sheetId val="1"/>
    </sheetIdMap>
  </header>
  <header guid="{5D22A461-55C0-4CAA-BFEA-16917CEF66C5}" dateTime="2018-12-14T14:22:50" maxSheetId="2" userName="elisabeta.trifan" r:id="rId636" minRId="4676">
    <sheetIdMap count="1">
      <sheetId val="1"/>
    </sheetIdMap>
  </header>
  <header guid="{0D3FDD41-5119-44A8-B89C-C1F897724431}" dateTime="2018-12-14T14:23:02" maxSheetId="2" userName="elisabeta.trifan" r:id="rId637" minRId="4677" maxRId="4678">
    <sheetIdMap count="1">
      <sheetId val="1"/>
    </sheetIdMap>
  </header>
  <header guid="{9AC00BE8-8A47-4916-8A03-8824537E861B}" dateTime="2018-12-14T14:23:07" maxSheetId="2" userName="elisabeta.trifan" r:id="rId638">
    <sheetIdMap count="1">
      <sheetId val="1"/>
    </sheetIdMap>
  </header>
  <header guid="{1EAE70C6-0458-49F8-9E5D-1365CCD51396}" dateTime="2018-12-14T14:23:29" maxSheetId="2" userName="elisabeta.trifan" r:id="rId639" minRId="4679" maxRId="4680">
    <sheetIdMap count="1">
      <sheetId val="1"/>
    </sheetIdMap>
  </header>
  <header guid="{3B5625D4-ACFC-4E41-B2C0-84EB2FDD7F2A}" dateTime="2018-12-14T14:23:42" maxSheetId="2" userName="elisabeta.trifan" r:id="rId640" minRId="4681">
    <sheetIdMap count="1">
      <sheetId val="1"/>
    </sheetIdMap>
  </header>
  <header guid="{54F6BB93-D738-4092-9EB8-8CDED2B50493}" dateTime="2018-12-14T14:23:53" maxSheetId="2" userName="elisabeta.trifan" r:id="rId641" minRId="4682">
    <sheetIdMap count="1">
      <sheetId val="1"/>
    </sheetIdMap>
  </header>
  <header guid="{5368BBD7-328A-4499-9292-99E6B082E0CD}" dateTime="2018-12-14T14:35:52" maxSheetId="2" userName="maria.petre" r:id="rId642" minRId="4683" maxRId="4703">
    <sheetIdMap count="1">
      <sheetId val="1"/>
    </sheetIdMap>
  </header>
  <header guid="{6EDA6579-9A08-490C-8FE0-4E451EA03ECE}" dateTime="2018-12-14T14:39:29" maxSheetId="2" userName="maria.petre" r:id="rId643" minRId="4706" maxRId="4737">
    <sheetIdMap count="1">
      <sheetId val="1"/>
    </sheetIdMap>
  </header>
  <header guid="{C2CE5EC3-0794-4538-9DFF-6C81636B17CF}" dateTime="2018-12-14T14:40:14" maxSheetId="2" userName="ana.ionescu" r:id="rId644" minRId="4740">
    <sheetIdMap count="1">
      <sheetId val="1"/>
    </sheetIdMap>
  </header>
  <header guid="{6A438252-208B-417A-ADD9-E57DD880C052}" dateTime="2018-12-14T14:43:57" maxSheetId="2" userName="ana.ionescu" r:id="rId645" minRId="4743" maxRId="4745">
    <sheetIdMap count="1">
      <sheetId val="1"/>
    </sheetIdMap>
  </header>
  <header guid="{79EBAC76-1446-421A-9593-FB6F670DFE2E}" dateTime="2018-12-14T14:45:07" maxSheetId="2" userName="maria.petre" r:id="rId646" minRId="4746" maxRId="4773">
    <sheetIdMap count="1">
      <sheetId val="1"/>
    </sheetIdMap>
  </header>
  <header guid="{4B82A92C-FADA-44F3-B491-4A4970B991EE}" dateTime="2018-12-14T14:50:22" maxSheetId="2" userName="maria.petre" r:id="rId647" minRId="4774">
    <sheetIdMap count="1">
      <sheetId val="1"/>
    </sheetIdMap>
  </header>
  <header guid="{41C6FE65-947C-4823-8475-8E611A0167B1}" dateTime="2018-12-14T14:50:32" maxSheetId="2" userName="maria.petre" r:id="rId648">
    <sheetIdMap count="1">
      <sheetId val="1"/>
    </sheetIdMap>
  </header>
  <header guid="{CC6511EB-565A-4EC6-9E84-96C605F4BE98}" dateTime="2018-12-14T14:51:29" maxSheetId="2" userName="maria.petre" r:id="rId649" minRId="4775">
    <sheetIdMap count="1">
      <sheetId val="1"/>
    </sheetIdMap>
  </header>
  <header guid="{47ABA549-6771-4B79-B56C-3721E03D321F}" dateTime="2018-12-14T14:53:22" maxSheetId="2" userName="maria.petre" r:id="rId650" minRId="4776" maxRId="4794">
    <sheetIdMap count="1">
      <sheetId val="1"/>
    </sheetIdMap>
  </header>
  <header guid="{F14C2BE5-F275-4CFD-989E-1C41F2C18C8A}" dateTime="2018-12-14T14:54:20" maxSheetId="2" userName="maria.petre" r:id="rId651">
    <sheetIdMap count="1">
      <sheetId val="1"/>
    </sheetIdMap>
  </header>
  <header guid="{F61B2D0A-EB68-438D-88E2-02F6983D377C}" dateTime="2018-12-14T15:50:51" maxSheetId="2" userName="elisabeta.trifan" r:id="rId652" minRId="4801" maxRId="4816">
    <sheetIdMap count="1">
      <sheetId val="1"/>
    </sheetIdMap>
  </header>
  <header guid="{70CB2EC7-4978-42FC-BE8C-176DD91E27DA}" dateTime="2018-12-14T16:01:31" maxSheetId="2" userName="elisabeta.trifan" r:id="rId653" minRId="4820" maxRId="4821">
    <sheetIdMap count="1">
      <sheetId val="1"/>
    </sheetIdMap>
  </header>
  <header guid="{4100F04A-0828-4BC7-8B02-BB960EA523A4}" dateTime="2018-12-14T16:02:09" maxSheetId="2" userName="elisabeta.trifan" r:id="rId654">
    <sheetIdMap count="1">
      <sheetId val="1"/>
    </sheetIdMap>
  </header>
  <header guid="{EAE94DD3-F21E-44FE-AA3F-A7AC4C10D7F7}" dateTime="2018-12-14T16:07:45" maxSheetId="2" userName="elisabeta.trifan" r:id="rId655" minRId="4822">
    <sheetIdMap count="1">
      <sheetId val="1"/>
    </sheetIdMap>
  </header>
  <header guid="{81B2CB60-F7A6-4A71-8CE3-4BD758ABD390}" dateTime="2018-12-19T09:01:25" maxSheetId="2" userName="elisabeta.trifan" r:id="rId656" minRId="4826" maxRId="4828">
    <sheetIdMap count="1">
      <sheetId val="1"/>
    </sheetIdMap>
  </header>
  <header guid="{768C80F1-F771-4359-B4D5-99831D01E0C7}" dateTime="2018-12-19T09:02:54" maxSheetId="2" userName="elisabeta.trifan" r:id="rId657" minRId="4832">
    <sheetIdMap count="1">
      <sheetId val="1"/>
    </sheetIdMap>
  </header>
  <header guid="{F8295C0B-DCB2-41B9-B3FA-9A06C7E7CD08}" dateTime="2018-12-19T09:03:13" maxSheetId="2" userName="elisabeta.trifan" r:id="rId658" minRId="4833">
    <sheetIdMap count="1">
      <sheetId val="1"/>
    </sheetIdMap>
  </header>
  <header guid="{F57C1AE3-4319-4F9F-9233-C53AB0B6F144}" dateTime="2018-12-19T09:04:23" maxSheetId="2" userName="elisabeta.trifan" r:id="rId659" minRId="4834">
    <sheetIdMap count="1">
      <sheetId val="1"/>
    </sheetIdMap>
  </header>
  <header guid="{E085798C-70E4-47D7-B420-5BB1007B1A54}" dateTime="2018-12-19T09:04:29" maxSheetId="2" userName="elisabeta.trifan" r:id="rId660" minRId="4835">
    <sheetIdMap count="1">
      <sheetId val="1"/>
    </sheetIdMap>
  </header>
  <header guid="{D0D1F22E-11C5-4AB8-8B0B-7A5D30E9AA77}" dateTime="2018-12-19T09:04:34" maxSheetId="2" userName="elisabeta.trifan" r:id="rId661" minRId="4836">
    <sheetIdMap count="1">
      <sheetId val="1"/>
    </sheetIdMap>
  </header>
  <header guid="{EF5DF232-4C91-4047-9D26-06ABEF4C4A69}" dateTime="2018-12-19T09:06:12" maxSheetId="2" userName="elisabeta.trifan" r:id="rId662" minRId="4837">
    <sheetIdMap count="1">
      <sheetId val="1"/>
    </sheetIdMap>
  </header>
  <header guid="{DC12DD90-1208-4B29-89A0-5796ED95B685}" dateTime="2018-12-19T09:06:47" maxSheetId="2" userName="elisabeta.trifan" r:id="rId663" minRId="4838">
    <sheetIdMap count="1">
      <sheetId val="1"/>
    </sheetIdMap>
  </header>
  <header guid="{3B842DF4-E474-4CA0-8237-46433C74D934}" dateTime="2018-12-19T09:07:33" maxSheetId="2" userName="elisabeta.trifan" r:id="rId664" minRId="4839">
    <sheetIdMap count="1">
      <sheetId val="1"/>
    </sheetIdMap>
  </header>
  <header guid="{35BADC06-9F78-4748-A7AF-29B11B0D4086}" dateTime="2018-12-19T09:08:24" maxSheetId="2" userName="elisabeta.trifan" r:id="rId665" minRId="4842">
    <sheetIdMap count="1">
      <sheetId val="1"/>
    </sheetIdMap>
  </header>
  <header guid="{9A745F46-7316-4A3D-BA47-504267DEC033}" dateTime="2018-12-19T09:08:32" maxSheetId="2" userName="elisabeta.trifan" r:id="rId666">
    <sheetIdMap count="1">
      <sheetId val="1"/>
    </sheetIdMap>
  </header>
  <header guid="{A0A35BC0-FBD2-4E6D-A93A-EC99B0727690}" dateTime="2018-12-19T09:08:39" maxSheetId="2" userName="elisabeta.trifan" r:id="rId667" minRId="4845">
    <sheetIdMap count="1">
      <sheetId val="1"/>
    </sheetIdMap>
  </header>
  <header guid="{4C9818B9-8C4D-4894-90C4-0870EAD3A68E}" dateTime="2018-12-19T09:09:19" maxSheetId="2" userName="elisabeta.trifan" r:id="rId668" minRId="4846">
    <sheetIdMap count="1">
      <sheetId val="1"/>
    </sheetIdMap>
  </header>
  <header guid="{7111A3D1-D5C3-4F61-8157-E1D5989BEA59}" dateTime="2018-12-19T09:09:51" maxSheetId="2" userName="elisabeta.trifan" r:id="rId669" minRId="4847" maxRId="4850">
    <sheetIdMap count="1">
      <sheetId val="1"/>
    </sheetIdMap>
  </header>
  <header guid="{65BE7764-5BB1-467A-A18A-64D14CE920BB}" dateTime="2018-12-19T09:10:19" maxSheetId="2" userName="elisabeta.trifan" r:id="rId670" minRId="4851" maxRId="4852">
    <sheetIdMap count="1">
      <sheetId val="1"/>
    </sheetIdMap>
  </header>
  <header guid="{DB8B6CA9-566C-4511-A173-9DA7F5C81EB8}" dateTime="2018-12-19T09:10:26" maxSheetId="2" userName="elisabeta.trifan" r:id="rId671">
    <sheetIdMap count="1">
      <sheetId val="1"/>
    </sheetIdMap>
  </header>
  <header guid="{89A6BC1C-FD21-45D6-926B-739E740B3D21}" dateTime="2018-12-19T09:12:07" maxSheetId="2" userName="elisabeta.trifan" r:id="rId672" minRId="4853">
    <sheetIdMap count="1">
      <sheetId val="1"/>
    </sheetIdMap>
  </header>
  <header guid="{FEC48225-3281-41D8-928B-BEA5C7833B8A}" dateTime="2018-12-19T09:29:43" maxSheetId="2" userName="elisabeta.trifan" r:id="rId673" minRId="4854">
    <sheetIdMap count="1">
      <sheetId val="1"/>
    </sheetIdMap>
  </header>
  <header guid="{75D98177-83C5-4F51-A3A4-61EF22E32AEB}" dateTime="2018-12-19T09:29:50" maxSheetId="2" userName="elisabeta.trifan" r:id="rId674" minRId="4855">
    <sheetIdMap count="1">
      <sheetId val="1"/>
    </sheetIdMap>
  </header>
  <header guid="{AE73AA39-F023-4AEF-8785-41325A25333C}" dateTime="2018-12-19T09:29:56" maxSheetId="2" userName="elisabeta.trifan" r:id="rId675" minRId="4856">
    <sheetIdMap count="1">
      <sheetId val="1"/>
    </sheetIdMap>
  </header>
  <header guid="{46DC6594-E260-4043-83D8-A4FD20968233}" dateTime="2018-12-19T09:30:20" maxSheetId="2" userName="elisabeta.trifan" r:id="rId676" minRId="4857">
    <sheetIdMap count="1">
      <sheetId val="1"/>
    </sheetIdMap>
  </header>
  <header guid="{C5C87C87-1CEF-4E88-A8D3-795370D21947}" dateTime="2018-12-19T09:30:26" maxSheetId="2" userName="elisabeta.trifan" r:id="rId677" minRId="4858">
    <sheetIdMap count="1">
      <sheetId val="1"/>
    </sheetIdMap>
  </header>
  <header guid="{E16779F4-19A1-4DC4-83F3-9A29D6ADC318}" dateTime="2018-12-19T09:30:51" maxSheetId="2" userName="elisabeta.trifan" r:id="rId678" minRId="4859" maxRId="4860">
    <sheetIdMap count="1">
      <sheetId val="1"/>
    </sheetIdMap>
  </header>
  <header guid="{026E6F80-1FE3-47D1-A7F6-1249E9D22B27}" dateTime="2018-12-19T09:31:03" maxSheetId="2" userName="elisabeta.trifan" r:id="rId679" minRId="4861">
    <sheetIdMap count="1">
      <sheetId val="1"/>
    </sheetIdMap>
  </header>
  <header guid="{D2A39C33-33DE-45CD-BBA6-960D4F90B31E}" dateTime="2018-12-19T09:31:40" maxSheetId="2" userName="elisabeta.trifan" r:id="rId680">
    <sheetIdMap count="1">
      <sheetId val="1"/>
    </sheetIdMap>
  </header>
  <header guid="{E3F21E5C-32F1-4455-A922-C01A472BFE37}" dateTime="2018-12-19T09:34:04" maxSheetId="2" userName="elisabeta.trifan" r:id="rId681" minRId="4862" maxRId="4865">
    <sheetIdMap count="1">
      <sheetId val="1"/>
    </sheetIdMap>
  </header>
  <header guid="{5D35C916-EF77-4AF5-BB07-4AFCD1903526}" dateTime="2018-12-19T09:34:40" maxSheetId="2" userName="maria.petre" r:id="rId682" minRId="4866" maxRId="4924">
    <sheetIdMap count="1">
      <sheetId val="1"/>
    </sheetIdMap>
  </header>
  <header guid="{19F377FE-65BA-40AD-A1BD-FF9A7EB91B14}" dateTime="2018-12-19T09:36:34" maxSheetId="2" userName="elisabeta.trifan" r:id="rId683" minRId="4927">
    <sheetIdMap count="1">
      <sheetId val="1"/>
    </sheetIdMap>
  </header>
  <header guid="{CCB8C302-E4F6-4E24-B131-CFE9FC42CF20}" dateTime="2018-12-19T09:36:50" maxSheetId="2" userName="maria.petre" r:id="rId684">
    <sheetIdMap count="1">
      <sheetId val="1"/>
    </sheetIdMap>
  </header>
  <header guid="{AEEFDA46-C1C1-4BBA-80F6-339893557F08}" dateTime="2018-12-19T09:37:31" maxSheetId="2" userName="maria.petre" r:id="rId685">
    <sheetIdMap count="1">
      <sheetId val="1"/>
    </sheetIdMap>
  </header>
  <header guid="{5E104340-0E1F-41C4-9CE5-B1A79B6F494F}" dateTime="2018-12-19T09:39:35" maxSheetId="2" userName="maria.petre" r:id="rId686" minRId="4928" maxRId="4931">
    <sheetIdMap count="1">
      <sheetId val="1"/>
    </sheetIdMap>
  </header>
  <header guid="{545E6368-299B-436D-82F6-1D8CB60B028C}" dateTime="2018-12-19T09:44:11" maxSheetId="2" userName="maria.petre" r:id="rId687" minRId="4932" maxRId="4939">
    <sheetIdMap count="1">
      <sheetId val="1"/>
    </sheetIdMap>
  </header>
  <header guid="{37B7518A-B61F-4C9D-8F01-7A9294A1579D}" dateTime="2018-12-19T09:45:37" maxSheetId="2" userName="maria.petre" r:id="rId688" minRId="4940">
    <sheetIdMap count="1">
      <sheetId val="1"/>
    </sheetIdMap>
  </header>
  <header guid="{F152548A-F792-48BD-B14F-6EE34583B353}" dateTime="2018-12-19T09:47:27" maxSheetId="2" userName="maria.petre" r:id="rId689" minRId="4941">
    <sheetIdMap count="1">
      <sheetId val="1"/>
    </sheetIdMap>
  </header>
  <header guid="{AECB0F26-EACA-45C8-BC42-0545A5FB3921}" dateTime="2018-12-19T09:48:47" maxSheetId="2" userName="maria.petre" r:id="rId690" minRId="4942">
    <sheetIdMap count="1">
      <sheetId val="1"/>
    </sheetIdMap>
  </header>
  <header guid="{377C9744-2D8A-4362-B3E5-BED7160248F2}" dateTime="2018-12-19T09:49:16" maxSheetId="2" userName="maria.petre" r:id="rId691" minRId="4943">
    <sheetIdMap count="1">
      <sheetId val="1"/>
    </sheetIdMap>
  </header>
  <header guid="{A66F340C-ADC0-4C92-AB38-589172CA4657}" dateTime="2018-12-19T09:51:06" maxSheetId="2" userName="maria.petre" r:id="rId692">
    <sheetIdMap count="1">
      <sheetId val="1"/>
    </sheetIdMap>
  </header>
  <header guid="{34C6B002-7DBF-408A-80EF-CA3A5F48AE4A}" dateTime="2018-12-19T10:09:13" maxSheetId="2" userName="maria.petre" r:id="rId693">
    <sheetIdMap count="1">
      <sheetId val="1"/>
    </sheetIdMap>
  </header>
  <header guid="{1BDE8DE7-0E42-4005-828A-13DFCB087780}" dateTime="2018-12-19T10:11:04" maxSheetId="2" userName="elisabeta.trifan" r:id="rId694" minRId="4946" maxRId="4947">
    <sheetIdMap count="1">
      <sheetId val="1"/>
    </sheetIdMap>
  </header>
  <header guid="{E07154A6-9B56-4B6A-AEF8-C2AD1FA958D7}" dateTime="2018-12-19T10:12:42" maxSheetId="2" userName="elisabeta.trifan" r:id="rId695" minRId="4950">
    <sheetIdMap count="1">
      <sheetId val="1"/>
    </sheetIdMap>
  </header>
  <header guid="{36EAE833-C862-4847-8A90-1764ADD2471E}" dateTime="2018-12-19T10:13:25" maxSheetId="2" userName="elisabeta.trifan" r:id="rId696" minRId="4951">
    <sheetIdMap count="1">
      <sheetId val="1"/>
    </sheetIdMap>
  </header>
  <header guid="{76FB7ED6-589F-43C0-94E4-66C79396DCE4}" dateTime="2018-12-19T10:15:13" maxSheetId="2" userName="elisabeta.trifan" r:id="rId697" minRId="4952">
    <sheetIdMap count="1">
      <sheetId val="1"/>
    </sheetIdMap>
  </header>
  <header guid="{A504EF21-C4DF-4235-BC74-8C332BAF315E}" dateTime="2018-12-19T10:18:37" maxSheetId="2" userName="raluca.georgescu" r:id="rId698" minRId="4953">
    <sheetIdMap count="1">
      <sheetId val="1"/>
    </sheetIdMap>
  </header>
  <header guid="{4A29223F-CC98-4947-A068-C4D16D51820D}" dateTime="2018-12-19T10:21:24" maxSheetId="2" userName="mariana.moraru" r:id="rId699" minRId="4956">
    <sheetIdMap count="1">
      <sheetId val="1"/>
    </sheetIdMap>
  </header>
  <header guid="{595B675E-504B-42FC-8C7C-3BA7D7C98C86}" dateTime="2018-12-19T10:22:25" maxSheetId="2" userName="raluca.georgescu" r:id="rId700" minRId="4959">
    <sheetIdMap count="1">
      <sheetId val="1"/>
    </sheetIdMap>
  </header>
  <header guid="{BAF72237-9D98-4661-AF6C-91CC57DBECA7}" dateTime="2018-12-19T10:23:11" maxSheetId="2" userName="elisabeta.trifan" r:id="rId701" minRId="4960">
    <sheetIdMap count="1">
      <sheetId val="1"/>
    </sheetIdMap>
  </header>
  <header guid="{CFF33A9B-174B-455F-A692-A902CF0AFBB0}" dateTime="2018-12-19T10:24:39" maxSheetId="2" userName="elisabeta.trifan" r:id="rId702" minRId="4961">
    <sheetIdMap count="1">
      <sheetId val="1"/>
    </sheetIdMap>
  </header>
  <header guid="{A1B1FE25-346A-4801-BC24-155271DF14D3}" dateTime="2018-12-19T10:29:12" maxSheetId="2" userName="cristian.airinei" r:id="rId703" minRId="4962">
    <sheetIdMap count="1">
      <sheetId val="1"/>
    </sheetIdMap>
  </header>
  <header guid="{861B51A3-B4B9-41F3-998F-3F90C9A3A983}" dateTime="2018-12-19T11:31:01" maxSheetId="2" userName="elisabeta.trifan" r:id="rId704" minRId="4965">
    <sheetIdMap count="1">
      <sheetId val="1"/>
    </sheetIdMap>
  </header>
  <header guid="{0CC21464-C2B5-4F6C-811B-3B7A874D41AC}" dateTime="2018-12-19T11:33:46" maxSheetId="2" userName="elisabeta.trifan" r:id="rId705">
    <sheetIdMap count="1">
      <sheetId val="1"/>
    </sheetIdMap>
  </header>
  <header guid="{B505A643-6004-48E5-BF6D-3D43C024262F}" dateTime="2018-12-21T13:57:14" maxSheetId="2" userName="cristian.airinei" r:id="rId706" minRId="4970" maxRId="4971">
    <sheetIdMap count="1">
      <sheetId val="1"/>
    </sheetIdMap>
  </header>
  <header guid="{2349F157-2A9D-4250-BF07-6DDB0BF879A2}" dateTime="2018-12-21T15:12:30" maxSheetId="2" userName="mariana.moraru" r:id="rId707" minRId="4974" maxRId="4999">
    <sheetIdMap count="1">
      <sheetId val="1"/>
    </sheetIdMap>
  </header>
  <header guid="{9A412593-B481-4CC6-9101-84636B2CCFDC}" dateTime="2018-12-21T15:15:36" maxSheetId="2" userName="mariana.moraru" r:id="rId708" minRId="5002">
    <sheetIdMap count="1">
      <sheetId val="1"/>
    </sheetIdMap>
  </header>
  <header guid="{C1743D4B-6586-4D20-91F3-EB2084BF4BFC}" dateTime="2018-12-28T12:52:01" maxSheetId="2" userName="steluta.bulaceanu" r:id="rId709">
    <sheetIdMap count="1">
      <sheetId val="1"/>
    </sheetIdMap>
  </header>
  <header guid="{CA9E00DA-7039-4EBA-AE30-E78C3FC82EF6}" dateTime="2018-12-28T15:57:59" maxSheetId="2" userName="mircea.pavel" r:id="rId710" minRId="5005" maxRId="5369">
    <sheetIdMap count="1">
      <sheetId val="1"/>
    </sheetIdMap>
  </header>
  <header guid="{8BC16696-0E39-4656-A6FB-ED93A16F335D}" dateTime="2018-12-28T15:59:12" maxSheetId="2" userName="mircea.pavel" r:id="rId711" minRId="5372" maxRId="5391">
    <sheetIdMap count="1">
      <sheetId val="1"/>
    </sheetIdMap>
  </header>
  <header guid="{62794E8E-8DC8-41A7-9791-3C155112BA2C}" dateTime="2018-12-28T16:04:02" maxSheetId="2" userName="mircea.pavel" r:id="rId712" minRId="5392" maxRId="5766">
    <sheetIdMap count="1">
      <sheetId val="1"/>
    </sheetIdMap>
  </header>
  <header guid="{36690813-C01A-47E4-9DFB-4253C1F28CFB}" dateTime="2018-12-28T16:06:36" maxSheetId="2" userName="mircea.pavel" r:id="rId713" minRId="5767" maxRId="5769">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005" sId="1" ref="A7:XFD7" action="deleteRow">
    <undo index="65535" exp="area" ref3D="1" dr="$A$7:$DG$496" dn="Z_E875C76B_3648_4C9A_A6B2_C3654837AAAC_.wvu.FilterData" sId="1"/>
    <undo index="65535" exp="area" ref3D="1" dr="$H$1:$N$1048576" dn="Z_65B035E3_87FA_46C5_996E_864F2C8D0EBC_.wvu.Cols" sId="1"/>
    <undo index="65535" exp="area" ref3D="1" dr="$A$7:$DG$496" dn="Z_B5BED753_4D8C_498E_8AE1_A08F7C0956F7_.wvu.FilterData" sId="1"/>
    <undo index="65535" exp="area" ref3D="1" dr="$A$7:$DG$496" dn="Z_7C1B4D6D_D666_48DD_AB17_E00791B6F0B6_.wvu.FilterData" sId="1"/>
    <undo index="65535" exp="area" ref3D="1" dr="$A$7:$DG$7" dn="Z_6C96816B_17C2_4EA9_846E_8E6B5AD26B6D_.wvu.FilterData" sId="1"/>
    <undo index="65535" exp="area" ref3D="1" dr="$A$7:$DG$496" dn="Z_340EDCDE_FAE5_4319_AEAD_F8264DCA5D27_.wvu.FilterData" sId="1"/>
    <undo index="65535" exp="area" ref3D="1" dr="$A$7:$DG$496" dn="Z_2A657C48_B241_4C19_9A74_98ECFC665F2A_.wvu.FilterData" sId="1"/>
    <rfmt sheetId="1" xfDxf="1" sqref="A7:XFD7" start="0" length="0"/>
    <rfmt sheetId="1" sqref="A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F7" t="inlineStr">
        <is>
          <t>test</t>
        </is>
      </nc>
      <n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fmt sheetId="1" sqref="G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7" start="0" length="0">
      <dxf>
        <font>
          <b/>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T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U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V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W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X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Y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Z7"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A7"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B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AC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D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E7" start="0" length="0">
      <dxf>
        <font>
          <b/>
          <sz val="12"/>
          <color auto="1"/>
          <name val="Calibri"/>
          <family val="2"/>
          <charset val="238"/>
          <scheme val="minor"/>
        </font>
        <numFmt numFmtId="4" formatCode="#,##0.00"/>
        <fill>
          <patternFill patternType="solid">
            <bgColor theme="0"/>
          </patternFill>
        </fill>
        <alignment vertical="center" wrapText="1"/>
        <border outline="0">
          <left style="thin">
            <color indexed="64"/>
          </left>
          <right style="thin">
            <color indexed="64"/>
          </right>
          <top style="thin">
            <color indexed="64"/>
          </top>
          <bottom style="thin">
            <color indexed="64"/>
          </bottom>
        </border>
      </dxf>
    </rfmt>
    <rfmt sheetId="1" sqref="AF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G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H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I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J7" start="0" length="0">
      <dxf>
        <font>
          <b/>
          <sz val="12"/>
          <color auto="1"/>
          <name val="Calibri"/>
          <family val="2"/>
          <charset val="238"/>
          <scheme val="minor"/>
        </font>
        <numFmt numFmtId="3" formatCode="#,##0"/>
        <alignment vertical="center" wrapText="1"/>
        <border outline="0">
          <left style="thin">
            <color indexed="64"/>
          </left>
          <right style="thin">
            <color indexed="64"/>
          </right>
          <bottom style="thin">
            <color indexed="64"/>
          </bottom>
        </border>
      </dxf>
    </rfmt>
    <rfmt sheetId="1" sqref="AK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L7" start="0" length="0">
      <dxf>
        <font>
          <sz val="12"/>
          <color theme="1"/>
          <name val="Calibri"/>
          <family val="2"/>
          <charset val="238"/>
          <scheme val="minor"/>
        </font>
      </dxf>
    </rfmt>
  </rrc>
  <rrc rId="5006" sId="1" ref="A7:XFD7" action="deleteRow">
    <undo index="65535" exp="area" dr="$F$7:$F$496" r="AK521" sId="1"/>
    <undo index="0" exp="area" dr="AK$7:AK$496" r="AK521" sId="1"/>
    <undo index="65535" exp="area" dr="$F$7:$F$496" r="AJ521" sId="1"/>
    <undo index="0" exp="area" dr="AJ$7:AJ$496" r="AJ521" sId="1"/>
    <undo index="65535" exp="area" dr="$F$7:$F$496" r="AG521" sId="1"/>
    <undo index="0" exp="area" dr="AG$7:AG$496" r="AG521" sId="1"/>
    <undo index="65535" exp="area" dr="$F$7:$F$496" r="AF521" sId="1"/>
    <undo index="0" exp="area" dr="AF$7:AF$496" r="AF521" sId="1"/>
    <undo index="65535" exp="area" dr="$F$7:$F$496" r="AE521" sId="1"/>
    <undo index="0" exp="area" dr="AE$7:AE$496" r="AE521" sId="1"/>
    <undo index="65535" exp="area" dr="$F$7:$F$496" r="AD521" sId="1"/>
    <undo index="0" exp="area" dr="AD$7:AD$496" r="AD521" sId="1"/>
    <undo index="65535" exp="area" dr="$F$7:$F$496" r="AC521" sId="1"/>
    <undo index="0" exp="area" dr="AC$7:AC$496" r="AC521" sId="1"/>
    <undo index="65535" exp="area" dr="$F$7:$F$496" r="AB521" sId="1"/>
    <undo index="0" exp="area" dr="AB$7:AB$496" r="AB521" sId="1"/>
    <undo index="65535" exp="area" dr="$F$7:$F$496" r="X521" sId="1"/>
    <undo index="0" exp="area" dr="X$7:X$496" r="X521" sId="1"/>
    <undo index="65535" exp="area" dr="$F$7:$F$496" r="W521" sId="1"/>
    <undo index="0" exp="area" dr="W$7:W$496" r="W521" sId="1"/>
    <undo index="65535" exp="area" dr="$F$7:$F$496" r="V521" sId="1"/>
    <undo index="0" exp="area" dr="V$7:V$496" r="V521" sId="1"/>
    <undo index="65535" exp="area" dr="$F$7:$F$496" r="U521" sId="1"/>
    <undo index="0" exp="area" dr="U$7:U$496" r="U521" sId="1"/>
    <undo index="65535" exp="area" dr="$F$7:$F$496" r="T521" sId="1"/>
    <undo index="0" exp="area" dr="T$7:T$496" r="T521" sId="1"/>
    <undo index="65535" exp="area" dr="$F$7:$F$496" r="S521" sId="1"/>
    <undo index="0" exp="area" dr="S$7:S$496" r="S521" sId="1"/>
    <undo index="65535" exp="area" dr="$F$7:$F$496" r="AK519" sId="1"/>
    <undo index="0" exp="area" dr="AK$7:AK$496" r="AK519" sId="1"/>
    <undo index="65535" exp="area" dr="$F$7:$F$496" r="AJ519" sId="1"/>
    <undo index="0" exp="area" dr="AJ$7:AJ$496" r="AJ519" sId="1"/>
    <undo index="65535" exp="area" dr="$F$7:$F$496" r="AG519" sId="1"/>
    <undo index="0" exp="area" dr="AG$7:AG$496" r="AG519" sId="1"/>
    <undo index="65535" exp="area" dr="$F$7:$F$496" r="AF519" sId="1"/>
    <undo index="0" exp="area" dr="AF$7:AF$496" r="AF519" sId="1"/>
    <undo index="65535" exp="area" dr="$F$7:$F$496" r="AE519" sId="1"/>
    <undo index="0" exp="area" dr="AE$7:AE$496" r="AE519" sId="1"/>
    <undo index="65535" exp="area" dr="$F$7:$F$496" r="AD519" sId="1"/>
    <undo index="0" exp="area" dr="AD$7:AD$496" r="AD519" sId="1"/>
    <undo index="65535" exp="area" dr="$F$7:$F$496" r="AC519" sId="1"/>
    <undo index="0" exp="area" dr="AC$7:AC$496" r="AC519" sId="1"/>
    <undo index="65535" exp="area" dr="$F$7:$F$496" r="AB519" sId="1"/>
    <undo index="0" exp="area" dr="AB$7:AB$496" r="AB519" sId="1"/>
    <undo index="65535" exp="area" dr="$F$7:$F$496" r="AA519" sId="1"/>
    <undo index="0" exp="area" dr="AA$7:AA$496" r="AA519" sId="1"/>
    <undo index="65535" exp="area" dr="$F$7:$F$496" r="Z519" sId="1"/>
    <undo index="0" exp="area" dr="Z$7:Z$496" r="Z519" sId="1"/>
    <undo index="65535" exp="area" dr="$F$7:$F$496" r="Y519" sId="1"/>
    <undo index="0" exp="area" dr="Y$7:Y$496" r="Y519" sId="1"/>
    <undo index="65535" exp="area" dr="$F$7:$F$496" r="X519" sId="1"/>
    <undo index="0" exp="area" dr="X$7:X$496" r="X519" sId="1"/>
    <undo index="65535" exp="area" dr="$F$7:$F$496" r="W519" sId="1"/>
    <undo index="0" exp="area" dr="W$7:W$496" r="W519" sId="1"/>
    <undo index="65535" exp="area" dr="$F$7:$F$496" r="V519" sId="1"/>
    <undo index="0" exp="area" dr="V$7:V$496" r="V519" sId="1"/>
    <undo index="65535" exp="area" dr="$F$7:$F$496" r="U519" sId="1"/>
    <undo index="0" exp="area" dr="U$7:U$496" r="U519" sId="1"/>
    <undo index="65535" exp="area" dr="$F$7:$F$496" r="T519" sId="1"/>
    <undo index="0" exp="area" dr="T$7:T$496" r="T519" sId="1"/>
    <undo index="65535" exp="area" dr="$F$7:$F$496" r="S519" sId="1"/>
    <undo index="0" exp="area" dr="S$7:S$496" r="S519" sId="1"/>
    <undo index="0" exp="area" dr="F$7:F$496" r="D519" sId="1"/>
    <undo index="65535" exp="area" dr="$F$7:$F$496" r="AK518" sId="1"/>
    <undo index="0" exp="area" dr="AK$7:AK$496" r="AK518" sId="1"/>
    <undo index="65535" exp="area" dr="$F$7:$F$496" r="AJ518" sId="1"/>
    <undo index="0" exp="area" dr="AJ$7:AJ$496" r="AJ518" sId="1"/>
    <undo index="65535" exp="area" dr="$F$7:$F$496" r="AG518" sId="1"/>
    <undo index="0" exp="area" dr="AG$7:AG$496" r="AG518" sId="1"/>
    <undo index="65535" exp="area" dr="$F$7:$F$496" r="AF518" sId="1"/>
    <undo index="0" exp="area" dr="AF$7:AF$496" r="AF518" sId="1"/>
    <undo index="65535" exp="area" dr="$F$7:$F$496" r="AE518" sId="1"/>
    <undo index="0" exp="area" dr="AE$7:AE$496" r="AE518" sId="1"/>
    <undo index="65535" exp="area" dr="$F$7:$F$496" r="AD518" sId="1"/>
    <undo index="0" exp="area" dr="AD$7:AD$496" r="AD518" sId="1"/>
    <undo index="65535" exp="area" dr="$F$7:$F$496" r="AC518" sId="1"/>
    <undo index="0" exp="area" dr="AC$7:AC$496" r="AC518" sId="1"/>
    <undo index="65535" exp="area" dr="$F$7:$F$496" r="AB518" sId="1"/>
    <undo index="0" exp="area" dr="AB$7:AB$496" r="AB518" sId="1"/>
    <undo index="65535" exp="area" dr="$F$7:$F$496" r="AA518" sId="1"/>
    <undo index="0" exp="area" dr="AA$7:AA$496" r="AA518" sId="1"/>
    <undo index="65535" exp="area" dr="$F$7:$F$496" r="Z518" sId="1"/>
    <undo index="0" exp="area" dr="Z$7:Z$496" r="Z518" sId="1"/>
    <undo index="65535" exp="area" dr="$F$7:$F$496" r="Y518" sId="1"/>
    <undo index="0" exp="area" dr="Y$7:Y$496" r="Y518" sId="1"/>
    <undo index="65535" exp="area" dr="$F$7:$F$496" r="X518" sId="1"/>
    <undo index="0" exp="area" dr="X$7:X$496" r="X518" sId="1"/>
    <undo index="65535" exp="area" dr="$F$7:$F$496" r="W518" sId="1"/>
    <undo index="0" exp="area" dr="W$7:W$496" r="W518" sId="1"/>
    <undo index="65535" exp="area" dr="$F$7:$F$496" r="V518" sId="1"/>
    <undo index="0" exp="area" dr="V$7:V$496" r="V518" sId="1"/>
    <undo index="65535" exp="area" dr="$F$7:$F$496" r="U518" sId="1"/>
    <undo index="0" exp="area" dr="U$7:U$496" r="U518" sId="1"/>
    <undo index="65535" exp="area" dr="$F$7:$F$496" r="T518" sId="1"/>
    <undo index="0" exp="area" dr="T$7:T$496" r="T518" sId="1"/>
    <undo index="65535" exp="area" dr="$F$7:$F$496" r="S518" sId="1"/>
    <undo index="0" exp="area" dr="S$7:S$496" r="S518" sId="1"/>
    <undo index="0" exp="area" dr="F$7:F$496" r="D518" sId="1"/>
    <undo index="65535" exp="area" dr="$F$7:$F$496" r="AK517" sId="1"/>
    <undo index="0" exp="area" dr="AK$7:AK$496" r="AK517" sId="1"/>
    <undo index="65535" exp="area" dr="$F$7:$F$496" r="AJ517" sId="1"/>
    <undo index="0" exp="area" dr="AJ$7:AJ$496" r="AJ517" sId="1"/>
    <undo index="65535" exp="area" dr="$F$7:$F$496" r="AG517" sId="1"/>
    <undo index="0" exp="area" dr="AG$7:AG$496" r="AG517" sId="1"/>
    <undo index="65535" exp="area" dr="$F$7:$F$496" r="AF517" sId="1"/>
    <undo index="0" exp="area" dr="AF$7:AF$496" r="AF517" sId="1"/>
    <undo index="65535" exp="area" dr="$F$7:$F$496" r="AE517" sId="1"/>
    <undo index="0" exp="area" dr="AE$7:AE$496" r="AE517" sId="1"/>
    <undo index="65535" exp="area" dr="$F$7:$F$496" r="AD517" sId="1"/>
    <undo index="0" exp="area" dr="AD$7:AD$496" r="AD517" sId="1"/>
    <undo index="65535" exp="area" dr="$F$7:$F$496" r="AC517" sId="1"/>
    <undo index="0" exp="area" dr="AC$7:AC$496" r="AC517" sId="1"/>
    <undo index="65535" exp="area" dr="$F$7:$F$496" r="AB517" sId="1"/>
    <undo index="0" exp="area" dr="AB$7:AB$496" r="AB517" sId="1"/>
    <undo index="65535" exp="area" dr="$F$7:$F$496" r="AA517" sId="1"/>
    <undo index="0" exp="area" dr="AA$7:AA$496" r="AA517" sId="1"/>
    <undo index="65535" exp="area" dr="$F$7:$F$496" r="Z517" sId="1"/>
    <undo index="0" exp="area" dr="Z$7:Z$496" r="Z517" sId="1"/>
    <undo index="65535" exp="area" dr="$F$7:$F$496" r="Y517" sId="1"/>
    <undo index="0" exp="area" dr="Y$7:Y$496" r="Y517" sId="1"/>
    <undo index="65535" exp="area" dr="$F$7:$F$496" r="X517" sId="1"/>
    <undo index="0" exp="area" dr="X$7:X$496" r="X517" sId="1"/>
    <undo index="65535" exp="area" dr="$F$7:$F$496" r="W517" sId="1"/>
    <undo index="0" exp="area" dr="W$7:W$496" r="W517" sId="1"/>
    <undo index="65535" exp="area" dr="$F$7:$F$496" r="V517" sId="1"/>
    <undo index="0" exp="area" dr="V$7:V$496" r="V517" sId="1"/>
    <undo index="65535" exp="area" dr="$F$7:$F$496" r="U517" sId="1"/>
    <undo index="0" exp="area" dr="U$7:U$496" r="U517" sId="1"/>
    <undo index="65535" exp="area" dr="$F$7:$F$496" r="T517" sId="1"/>
    <undo index="0" exp="area" dr="T$7:T$496" r="T517" sId="1"/>
    <undo index="65535" exp="area" dr="$F$7:$F$496" r="S517" sId="1"/>
    <undo index="0" exp="area" dr="S$7:S$496" r="S517" sId="1"/>
    <undo index="0" exp="area" dr="F$7:F$496" r="D517" sId="1"/>
    <undo index="65535" exp="area" dr="$F$7:$F$496" r="AK516" sId="1"/>
    <undo index="0" exp="area" dr="AK$7:AK$496" r="AK516" sId="1"/>
    <undo index="65535" exp="area" dr="$F$7:$F$496" r="AJ516" sId="1"/>
    <undo index="0" exp="area" dr="AJ$7:AJ$496" r="AJ516" sId="1"/>
    <undo index="65535" exp="area" dr="$F$7:$F$496" r="AG516" sId="1"/>
    <undo index="0" exp="area" dr="AG$7:AG$496" r="AG516" sId="1"/>
    <undo index="65535" exp="area" dr="$F$7:$F$496" r="AF516" sId="1"/>
    <undo index="0" exp="area" dr="AF$7:AF$496" r="AF516" sId="1"/>
    <undo index="65535" exp="area" dr="$F$7:$F$496" r="AE516" sId="1"/>
    <undo index="0" exp="area" dr="AE$7:AE$496" r="AE516" sId="1"/>
    <undo index="65535" exp="area" dr="$F$7:$F$496" r="AD516" sId="1"/>
    <undo index="0" exp="area" dr="AD$7:AD$496" r="AD516" sId="1"/>
    <undo index="65535" exp="area" dr="$F$7:$F$496" r="AC516" sId="1"/>
    <undo index="0" exp="area" dr="AC$7:AC$496" r="AC516" sId="1"/>
    <undo index="65535" exp="area" dr="$F$7:$F$496" r="AB516" sId="1"/>
    <undo index="0" exp="area" dr="AB$7:AB$496" r="AB516" sId="1"/>
    <undo index="65535" exp="area" dr="$F$7:$F$496" r="AA516" sId="1"/>
    <undo index="0" exp="area" dr="AA$7:AA$496" r="AA516" sId="1"/>
    <undo index="65535" exp="area" dr="$F$7:$F$496" r="Z516" sId="1"/>
    <undo index="0" exp="area" dr="Z$7:Z$496" r="Z516" sId="1"/>
    <undo index="65535" exp="area" dr="$F$7:$F$496" r="Y516" sId="1"/>
    <undo index="0" exp="area" dr="Y$7:Y$496" r="Y516" sId="1"/>
    <undo index="65535" exp="area" dr="$F$7:$F$496" r="X516" sId="1"/>
    <undo index="0" exp="area" dr="X$7:X$496" r="X516" sId="1"/>
    <undo index="65535" exp="area" dr="$F$7:$F$496" r="W516" sId="1"/>
    <undo index="0" exp="area" dr="W$7:W$496" r="W516" sId="1"/>
    <undo index="65535" exp="area" dr="$F$7:$F$496" r="V516" sId="1"/>
    <undo index="0" exp="area" dr="V$7:V$496" r="V516" sId="1"/>
    <undo index="65535" exp="area" dr="$F$7:$F$496" r="U516" sId="1"/>
    <undo index="0" exp="area" dr="U$7:U$496" r="U516" sId="1"/>
    <undo index="65535" exp="area" dr="$F$7:$F$496" r="T516" sId="1"/>
    <undo index="0" exp="area" dr="T$7:T$496" r="T516" sId="1"/>
    <undo index="65535" exp="area" dr="$F$7:$F$496" r="S516" sId="1"/>
    <undo index="0" exp="area" dr="S$7:S$496" r="S516" sId="1"/>
    <undo index="0" exp="area" dr="F$7:F$496" r="D516" sId="1"/>
    <undo index="65535" exp="area" dr="$F$7:$F$496" r="AK515" sId="1"/>
    <undo index="0" exp="area" dr="AK$7:AK$496" r="AK515" sId="1"/>
    <undo index="65535" exp="area" dr="$F$7:$F$496" r="AJ515" sId="1"/>
    <undo index="0" exp="area" dr="AJ$7:AJ$496" r="AJ515" sId="1"/>
    <undo index="65535" exp="area" dr="$F$7:$F$496" r="AG515" sId="1"/>
    <undo index="0" exp="area" dr="AG$7:AG$496" r="AG515" sId="1"/>
    <undo index="65535" exp="area" dr="$F$7:$F$496" r="AF515" sId="1"/>
    <undo index="0" exp="area" dr="AF$7:AF$496" r="AF515" sId="1"/>
    <undo index="65535" exp="area" dr="$F$7:$F$496" r="AE515" sId="1"/>
    <undo index="0" exp="area" dr="AE$7:AE$496" r="AE515" sId="1"/>
    <undo index="65535" exp="area" dr="$F$7:$F$496" r="AD515" sId="1"/>
    <undo index="0" exp="area" dr="AD$7:AD$496" r="AD515" sId="1"/>
    <undo index="65535" exp="area" dr="$F$7:$F$496" r="AC515" sId="1"/>
    <undo index="0" exp="area" dr="AC$7:AC$496" r="AC515" sId="1"/>
    <undo index="65535" exp="area" dr="$F$7:$F$496" r="AB515" sId="1"/>
    <undo index="0" exp="area" dr="AB$7:AB$496" r="AB515" sId="1"/>
    <undo index="65535" exp="area" dr="$F$7:$F$496" r="AA515" sId="1"/>
    <undo index="0" exp="area" dr="AA$7:AA$496" r="AA515" sId="1"/>
    <undo index="65535" exp="area" dr="$F$7:$F$496" r="Z515" sId="1"/>
    <undo index="0" exp="area" dr="Z$7:Z$496" r="Z515" sId="1"/>
    <undo index="65535" exp="area" dr="$F$7:$F$496" r="Y515" sId="1"/>
    <undo index="0" exp="area" dr="Y$7:Y$496" r="Y515" sId="1"/>
    <undo index="65535" exp="area" dr="$F$7:$F$496" r="X515" sId="1"/>
    <undo index="0" exp="area" dr="X$7:X$496" r="X515" sId="1"/>
    <undo index="65535" exp="area" dr="$F$7:$F$496" r="W515" sId="1"/>
    <undo index="0" exp="area" dr="W$7:W$496" r="W515" sId="1"/>
    <undo index="65535" exp="area" dr="$F$7:$F$496" r="V515" sId="1"/>
    <undo index="0" exp="area" dr="V$7:V$496" r="V515" sId="1"/>
    <undo index="65535" exp="area" dr="$F$7:$F$496" r="U515" sId="1"/>
    <undo index="0" exp="area" dr="U$7:U$496" r="U515" sId="1"/>
    <undo index="65535" exp="area" dr="$F$7:$F$496" r="T515" sId="1"/>
    <undo index="0" exp="area" dr="T$7:T$496" r="T515" sId="1"/>
    <undo index="65535" exp="area" dr="$F$7:$F$496" r="S515" sId="1"/>
    <undo index="0" exp="area" dr="S$7:S$496" r="S515" sId="1"/>
    <undo index="0" exp="area" dr="F$7:F$496" r="D515" sId="1"/>
    <undo index="65535" exp="area" dr="$F$7:$F$496" r="AK513" sId="1"/>
    <undo index="0" exp="area" dr="AK$7:AK$496" r="AK513" sId="1"/>
    <undo index="65535" exp="area" dr="$F$7:$F$496" r="AJ513" sId="1"/>
    <undo index="0" exp="area" dr="AJ$7:AJ$496" r="AJ513" sId="1"/>
    <undo index="65535" exp="area" dr="$F$7:$F$496" r="AG513" sId="1"/>
    <undo index="0" exp="area" dr="AG$7:AG$496" r="AG513" sId="1"/>
    <undo index="65535" exp="area" dr="$F$7:$F$496" r="AF513" sId="1"/>
    <undo index="0" exp="area" dr="AF$7:AF$496" r="AF513" sId="1"/>
    <undo index="65535" exp="area" dr="$F$7:$F$496" r="AE513" sId="1"/>
    <undo index="0" exp="area" dr="AE$7:AE$496" r="AE513" sId="1"/>
    <undo index="65535" exp="area" dr="$F$7:$F$496" r="AD513" sId="1"/>
    <undo index="0" exp="area" dr="AD$7:AD$496" r="AD513" sId="1"/>
    <undo index="65535" exp="area" dr="$F$7:$F$496" r="AC513" sId="1"/>
    <undo index="0" exp="area" dr="AC$7:AC$496" r="AC513" sId="1"/>
    <undo index="65535" exp="area" dr="$F$7:$F$496" r="AB513" sId="1"/>
    <undo index="0" exp="area" dr="AB$7:AB$496" r="AB513" sId="1"/>
    <undo index="65535" exp="area" dr="$F$7:$F$496" r="AA513" sId="1"/>
    <undo index="0" exp="area" dr="AA$7:AA$496" r="AA513" sId="1"/>
    <undo index="65535" exp="area" dr="$F$7:$F$496" r="Z513" sId="1"/>
    <undo index="0" exp="area" dr="Z$7:Z$496" r="Z513" sId="1"/>
    <undo index="65535" exp="area" dr="$F$7:$F$496" r="Y513" sId="1"/>
    <undo index="0" exp="area" dr="Y$7:Y$496" r="Y513" sId="1"/>
    <undo index="65535" exp="area" dr="$F$7:$F$496" r="X513" sId="1"/>
    <undo index="0" exp="area" dr="X$7:X$496" r="X513" sId="1"/>
    <undo index="65535" exp="area" dr="$F$7:$F$496" r="W513" sId="1"/>
    <undo index="0" exp="area" dr="W$7:W$496" r="W513" sId="1"/>
    <undo index="65535" exp="area" dr="$F$7:$F$496" r="V513" sId="1"/>
    <undo index="0" exp="area" dr="V$7:V$496" r="V513" sId="1"/>
    <undo index="65535" exp="area" dr="$F$7:$F$496" r="U513" sId="1"/>
    <undo index="0" exp="area" dr="U$7:U$496" r="U513" sId="1"/>
    <undo index="65535" exp="area" dr="$F$7:$F$496" r="T513" sId="1"/>
    <undo index="0" exp="area" dr="T$7:T$496" r="T513" sId="1"/>
    <undo index="65535" exp="area" dr="$F$7:$F$496" r="S513" sId="1"/>
    <undo index="0" exp="area" dr="S$7:S$496" r="S513" sId="1"/>
    <undo index="0" exp="area" dr="F$7:F$496" r="D513" sId="1"/>
    <undo index="65535" exp="area" dr="$F$7:$F$496" r="AK512" sId="1"/>
    <undo index="0" exp="area" dr="AK$7:AK$496" r="AK512" sId="1"/>
    <undo index="65535" exp="area" dr="$F$7:$F$496" r="AJ512" sId="1"/>
    <undo index="0" exp="area" dr="AJ$7:AJ$496" r="AJ512" sId="1"/>
    <undo index="65535" exp="area" dr="$F$7:$F$496" r="AG512" sId="1"/>
    <undo index="0" exp="area" dr="AG$7:AG$496" r="AG512" sId="1"/>
    <undo index="65535" exp="area" dr="$F$7:$F$496" r="AF512" sId="1"/>
    <undo index="0" exp="area" dr="AF$7:AF$496" r="AF512" sId="1"/>
    <undo index="65535" exp="area" dr="$F$7:$F$496" r="AE512" sId="1"/>
    <undo index="0" exp="area" dr="AE$7:AE$496" r="AE512" sId="1"/>
    <undo index="65535" exp="area" dr="$F$7:$F$496" r="AD512" sId="1"/>
    <undo index="0" exp="area" dr="AD$7:AD$496" r="AD512" sId="1"/>
    <undo index="65535" exp="area" dr="$F$7:$F$496" r="AC512" sId="1"/>
    <undo index="0" exp="area" dr="AC$7:AC$496" r="AC512" sId="1"/>
    <undo index="65535" exp="area" dr="$F$7:$F$496" r="AB512" sId="1"/>
    <undo index="0" exp="area" dr="AB$7:AB$496" r="AB512" sId="1"/>
    <undo index="65535" exp="area" dr="$F$7:$F$496" r="AA512" sId="1"/>
    <undo index="0" exp="area" dr="AA$7:AA$496" r="AA512" sId="1"/>
    <undo index="65535" exp="area" dr="$F$7:$F$496" r="Z512" sId="1"/>
    <undo index="0" exp="area" dr="Z$7:Z$496" r="Z512" sId="1"/>
    <undo index="65535" exp="area" dr="$F$7:$F$496" r="Y512" sId="1"/>
    <undo index="0" exp="area" dr="Y$7:Y$496" r="Y512" sId="1"/>
    <undo index="65535" exp="area" dr="$F$7:$F$496" r="X512" sId="1"/>
    <undo index="0" exp="area" dr="X$7:X$496" r="X512" sId="1"/>
    <undo index="65535" exp="area" dr="$F$7:$F$496" r="W512" sId="1"/>
    <undo index="0" exp="area" dr="W$7:W$496" r="W512" sId="1"/>
    <undo index="65535" exp="area" dr="$F$7:$F$496" r="V512" sId="1"/>
    <undo index="0" exp="area" dr="V$7:V$496" r="V512" sId="1"/>
    <undo index="65535" exp="area" dr="$F$7:$F$496" r="U512" sId="1"/>
    <undo index="0" exp="area" dr="U$7:U$496" r="U512" sId="1"/>
    <undo index="65535" exp="area" dr="$F$7:$F$496" r="T512" sId="1"/>
    <undo index="0" exp="area" dr="T$7:T$496" r="T512" sId="1"/>
    <undo index="65535" exp="area" dr="$F$7:$F$496" r="S512" sId="1"/>
    <undo index="0" exp="area" dr="S$7:S$496" r="S512" sId="1"/>
    <undo index="0" exp="area" dr="F$7:F$496" r="D512" sId="1"/>
    <undo index="65535" exp="area" dr="$F$7:$F$496" r="AK511" sId="1"/>
    <undo index="0" exp="area" dr="AK$7:AK$496" r="AK511" sId="1"/>
    <undo index="65535" exp="area" dr="$F$7:$F$496" r="AJ511" sId="1"/>
    <undo index="0" exp="area" dr="AJ$7:AJ$496" r="AJ511" sId="1"/>
    <undo index="65535" exp="area" dr="$F$7:$F$496" r="AG511" sId="1"/>
    <undo index="0" exp="area" dr="AG$7:AG$496" r="AG511" sId="1"/>
    <undo index="65535" exp="area" dr="$F$7:$F$496" r="AF511" sId="1"/>
    <undo index="0" exp="area" dr="AF$7:AF$496" r="AF511" sId="1"/>
    <undo index="65535" exp="area" dr="$F$7:$F$496" r="AE511" sId="1"/>
    <undo index="0" exp="area" dr="AE$7:AE$496" r="AE511" sId="1"/>
    <undo index="65535" exp="area" dr="$F$7:$F$496" r="AD511" sId="1"/>
    <undo index="0" exp="area" dr="AD$7:AD$496" r="AD511" sId="1"/>
    <undo index="65535" exp="area" dr="$F$7:$F$496" r="AC511" sId="1"/>
    <undo index="0" exp="area" dr="AC$7:AC$496" r="AC511" sId="1"/>
    <undo index="65535" exp="area" dr="$F$7:$F$496" r="AB511" sId="1"/>
    <undo index="0" exp="area" dr="AB$7:AB$496" r="AB511" sId="1"/>
    <undo index="65535" exp="area" dr="$F$7:$F$496" r="AA511" sId="1"/>
    <undo index="0" exp="area" dr="AA$7:AA$496" r="AA511" sId="1"/>
    <undo index="65535" exp="area" dr="$F$7:$F$496" r="Z511" sId="1"/>
    <undo index="0" exp="area" dr="Z$7:Z$496" r="Z511" sId="1"/>
    <undo index="65535" exp="area" dr="$F$7:$F$496" r="Y511" sId="1"/>
    <undo index="0" exp="area" dr="Y$7:Y$496" r="Y511" sId="1"/>
    <undo index="65535" exp="area" dr="$F$7:$F$496" r="X511" sId="1"/>
    <undo index="0" exp="area" dr="X$7:X$496" r="X511" sId="1"/>
    <undo index="65535" exp="area" dr="$F$7:$F$496" r="W511" sId="1"/>
    <undo index="0" exp="area" dr="W$7:W$496" r="W511" sId="1"/>
    <undo index="65535" exp="area" dr="$F$7:$F$496" r="V511" sId="1"/>
    <undo index="0" exp="area" dr="V$7:V$496" r="V511" sId="1"/>
    <undo index="65535" exp="area" dr="$F$7:$F$496" r="U511" sId="1"/>
    <undo index="0" exp="area" dr="U$7:U$496" r="U511" sId="1"/>
    <undo index="65535" exp="area" dr="$F$7:$F$496" r="T511" sId="1"/>
    <undo index="0" exp="area" dr="T$7:T$496" r="T511" sId="1"/>
    <undo index="65535" exp="area" dr="$F$7:$F$496" r="S511" sId="1"/>
    <undo index="0" exp="area" dr="S$7:S$496" r="S511" sId="1"/>
    <undo index="0" exp="area" dr="F$7:F$496" r="D511" sId="1"/>
    <undo index="65535" exp="area" dr="$F$7:$F$496" r="AK510" sId="1"/>
    <undo index="0" exp="area" dr="AK$7:AK$496" r="AK510" sId="1"/>
    <undo index="65535" exp="area" dr="$F$7:$F$496" r="AJ510" sId="1"/>
    <undo index="0" exp="area" dr="AJ$7:AJ$496" r="AJ510" sId="1"/>
    <undo index="65535" exp="area" dr="$F$7:$F$496" r="AG510" sId="1"/>
    <undo index="0" exp="area" dr="AG$7:AG$496" r="AG510" sId="1"/>
    <undo index="65535" exp="area" dr="$F$7:$F$496" r="AF510" sId="1"/>
    <undo index="0" exp="area" dr="AF$7:AF$496" r="AF510" sId="1"/>
    <undo index="65535" exp="area" dr="$F$7:$F$496" r="AE510" sId="1"/>
    <undo index="0" exp="area" dr="AE$7:AE$496" r="AE510" sId="1"/>
    <undo index="65535" exp="area" dr="$F$7:$F$496" r="AD510" sId="1"/>
    <undo index="0" exp="area" dr="AD$7:AD$496" r="AD510" sId="1"/>
    <undo index="65535" exp="area" dr="$F$7:$F$496" r="AC510" sId="1"/>
    <undo index="0" exp="area" dr="AC$7:AC$496" r="AC510" sId="1"/>
    <undo index="65535" exp="area" dr="$F$7:$F$496" r="AB510" sId="1"/>
    <undo index="0" exp="area" dr="AB$7:AB$496" r="AB510" sId="1"/>
    <undo index="65535" exp="area" dr="$F$7:$F$496" r="AA510" sId="1"/>
    <undo index="0" exp="area" dr="AA$7:AA$496" r="AA510" sId="1"/>
    <undo index="65535" exp="area" dr="$F$7:$F$496" r="Z510" sId="1"/>
    <undo index="0" exp="area" dr="Z$7:Z$496" r="Z510" sId="1"/>
    <undo index="65535" exp="area" dr="$F$7:$F$496" r="Y510" sId="1"/>
    <undo index="0" exp="area" dr="Y$7:Y$496" r="Y510" sId="1"/>
    <undo index="65535" exp="area" dr="$F$7:$F$496" r="X510" sId="1"/>
    <undo index="0" exp="area" dr="X$7:X$496" r="X510" sId="1"/>
    <undo index="65535" exp="area" dr="$F$7:$F$496" r="W510" sId="1"/>
    <undo index="0" exp="area" dr="W$7:W$496" r="W510" sId="1"/>
    <undo index="65535" exp="area" dr="$F$7:$F$496" r="V510" sId="1"/>
    <undo index="0" exp="area" dr="V$7:V$496" r="V510" sId="1"/>
    <undo index="65535" exp="area" dr="$F$7:$F$496" r="U510" sId="1"/>
    <undo index="0" exp="area" dr="U$7:U$496" r="U510" sId="1"/>
    <undo index="65535" exp="area" dr="$F$7:$F$496" r="T510" sId="1"/>
    <undo index="0" exp="area" dr="T$7:T$496" r="T510" sId="1"/>
    <undo index="65535" exp="area" dr="$F$7:$F$496" r="S510" sId="1"/>
    <undo index="0" exp="area" dr="S$7:S$496" r="S510" sId="1"/>
    <undo index="0" exp="area" dr="F$7:F$496" r="D510" sId="1"/>
    <undo index="65535" exp="area" dr="$F$7:$F$496" r="AK509" sId="1"/>
    <undo index="0" exp="area" dr="AK$7:AK$496" r="AK509" sId="1"/>
    <undo index="65535" exp="area" dr="$F$7:$F$496" r="AJ509" sId="1"/>
    <undo index="0" exp="area" dr="AJ$7:AJ$496" r="AJ509" sId="1"/>
    <undo index="65535" exp="area" dr="$F$7:$F$496" r="AG509" sId="1"/>
    <undo index="0" exp="area" dr="AG$7:AG$496" r="AG509" sId="1"/>
    <undo index="65535" exp="area" dr="$F$7:$F$496" r="AF509" sId="1"/>
    <undo index="0" exp="area" dr="AF$7:AF$496" r="AF509" sId="1"/>
    <undo index="65535" exp="area" dr="$F$7:$F$496" r="AE509" sId="1"/>
    <undo index="0" exp="area" dr="AE$7:AE$496" r="AE509" sId="1"/>
    <undo index="65535" exp="area" dr="$F$7:$F$496" r="AD509" sId="1"/>
    <undo index="0" exp="area" dr="AD$7:AD$496" r="AD509" sId="1"/>
    <undo index="65535" exp="area" dr="$F$7:$F$496" r="AC509" sId="1"/>
    <undo index="0" exp="area" dr="AC$7:AC$496" r="AC509" sId="1"/>
    <undo index="65535" exp="area" dr="$F$7:$F$496" r="AB509" sId="1"/>
    <undo index="0" exp="area" dr="AB$7:AB$496" r="AB509" sId="1"/>
    <undo index="65535" exp="area" dr="$F$7:$F$496" r="AA509" sId="1"/>
    <undo index="0" exp="area" dr="AA$7:AA$496" r="AA509" sId="1"/>
    <undo index="65535" exp="area" dr="$F$7:$F$496" r="Z509" sId="1"/>
    <undo index="0" exp="area" dr="Z$7:Z$496" r="Z509" sId="1"/>
    <undo index="65535" exp="area" dr="$F$7:$F$496" r="Y509" sId="1"/>
    <undo index="0" exp="area" dr="Y$7:Y$496" r="Y509" sId="1"/>
    <undo index="65535" exp="area" dr="$F$7:$F$496" r="X509" sId="1"/>
    <undo index="0" exp="area" dr="X$7:X$496" r="X509" sId="1"/>
    <undo index="65535" exp="area" dr="$F$7:$F$496" r="W509" sId="1"/>
    <undo index="0" exp="area" dr="W$7:W$496" r="W509" sId="1"/>
    <undo index="65535" exp="area" dr="$F$7:$F$496" r="V509" sId="1"/>
    <undo index="0" exp="area" dr="V$7:V$496" r="V509" sId="1"/>
    <undo index="65535" exp="area" dr="$F$7:$F$496" r="U509" sId="1"/>
    <undo index="0" exp="area" dr="U$7:U$496" r="U509" sId="1"/>
    <undo index="65535" exp="area" dr="$F$7:$F$496" r="T509" sId="1"/>
    <undo index="0" exp="area" dr="T$7:T$496" r="T509" sId="1"/>
    <undo index="65535" exp="area" dr="$F$7:$F$496" r="S509" sId="1"/>
    <undo index="0" exp="area" dr="S$7:S$496" r="S509" sId="1"/>
    <undo index="0" exp="area" dr="F$7:F$496" r="D509" sId="1"/>
    <undo index="65535" exp="area" dr="$F$7:$F$496" r="AK508" sId="1"/>
    <undo index="0" exp="area" dr="AK$7:AK$496" r="AK508" sId="1"/>
    <undo index="65535" exp="area" dr="$F$7:$F$496" r="AJ508" sId="1"/>
    <undo index="0" exp="area" dr="AJ$7:AJ$496" r="AJ508" sId="1"/>
    <undo index="65535" exp="area" dr="$F$7:$F$496" r="AG508" sId="1"/>
    <undo index="0" exp="area" dr="AG$7:AG$496" r="AG508" sId="1"/>
    <undo index="65535" exp="area" dr="$F$7:$F$496" r="AF508" sId="1"/>
    <undo index="0" exp="area" dr="AF$7:AF$496" r="AF508" sId="1"/>
    <undo index="65535" exp="area" dr="$F$7:$F$496" r="AE508" sId="1"/>
    <undo index="0" exp="area" dr="AE$7:AE$496" r="AE508" sId="1"/>
    <undo index="65535" exp="area" dr="$F$7:$F$496" r="AD508" sId="1"/>
    <undo index="0" exp="area" dr="AD$7:AD$496" r="AD508" sId="1"/>
    <undo index="65535" exp="area" dr="$F$7:$F$496" r="AC508" sId="1"/>
    <undo index="0" exp="area" dr="AC$7:AC$496" r="AC508" sId="1"/>
    <undo index="65535" exp="area" dr="$F$7:$F$496" r="AB508" sId="1"/>
    <undo index="0" exp="area" dr="AB$7:AB$496" r="AB508" sId="1"/>
    <undo index="65535" exp="area" dr="$F$7:$F$496" r="AA508" sId="1"/>
    <undo index="0" exp="area" dr="AA$7:AA$496" r="AA508" sId="1"/>
    <undo index="65535" exp="area" dr="$F$7:$F$496" r="Z508" sId="1"/>
    <undo index="0" exp="area" dr="Z$7:Z$496" r="Z508" sId="1"/>
    <undo index="65535" exp="area" dr="$F$7:$F$496" r="Y508" sId="1"/>
    <undo index="0" exp="area" dr="Y$7:Y$496" r="Y508" sId="1"/>
    <undo index="65535" exp="area" dr="$F$7:$F$496" r="X508" sId="1"/>
    <undo index="0" exp="area" dr="X$7:X$496" r="X508" sId="1"/>
    <undo index="65535" exp="area" dr="$F$7:$F$496" r="W508" sId="1"/>
    <undo index="0" exp="area" dr="W$7:W$496" r="W508" sId="1"/>
    <undo index="65535" exp="area" dr="$F$7:$F$496" r="V508" sId="1"/>
    <undo index="0" exp="area" dr="V$7:V$496" r="V508" sId="1"/>
    <undo index="65535" exp="area" dr="$F$7:$F$496" r="U508" sId="1"/>
    <undo index="0" exp="area" dr="U$7:U$496" r="U508" sId="1"/>
    <undo index="65535" exp="area" dr="$F$7:$F$496" r="T508" sId="1"/>
    <undo index="0" exp="area" dr="T$7:T$496" r="T508" sId="1"/>
    <undo index="65535" exp="area" dr="$F$7:$F$496" r="S508" sId="1"/>
    <undo index="0" exp="area" dr="S$7:S$496" r="S508" sId="1"/>
    <undo index="0" exp="area" dr="F$7:F$496" r="D508" sId="1"/>
    <undo index="65535" exp="area" dr="$F$7:$F$496" r="AK507" sId="1"/>
    <undo index="0" exp="area" dr="AK$7:AK$496" r="AK507" sId="1"/>
    <undo index="65535" exp="area" dr="$F$7:$F$496" r="AJ507" sId="1"/>
    <undo index="0" exp="area" dr="AJ$7:AJ$496" r="AJ507" sId="1"/>
    <undo index="65535" exp="area" dr="$F$7:$F$496" r="AG507" sId="1"/>
    <undo index="0" exp="area" dr="AG$7:AG$496" r="AG507" sId="1"/>
    <undo index="65535" exp="area" dr="$F$7:$F$496" r="AF507" sId="1"/>
    <undo index="0" exp="area" dr="AF$7:AF$496" r="AF507" sId="1"/>
    <undo index="65535" exp="area" dr="$F$7:$F$496" r="AE507" sId="1"/>
    <undo index="0" exp="area" dr="AE$7:AE$496" r="AE507" sId="1"/>
    <undo index="65535" exp="area" dr="$F$7:$F$496" r="AD507" sId="1"/>
    <undo index="0" exp="area" dr="AD$7:AD$496" r="AD507" sId="1"/>
    <undo index="65535" exp="area" dr="$F$7:$F$496" r="AC507" sId="1"/>
    <undo index="0" exp="area" dr="AC$7:AC$496" r="AC507" sId="1"/>
    <undo index="65535" exp="area" dr="$F$7:$F$496" r="AB507" sId="1"/>
    <undo index="0" exp="area" dr="AB$7:AB$496" r="AB507" sId="1"/>
    <undo index="65535" exp="area" dr="$F$7:$F$496" r="AA507" sId="1"/>
    <undo index="0" exp="area" dr="AA$7:AA$496" r="AA507" sId="1"/>
    <undo index="65535" exp="area" dr="$F$7:$F$496" r="Z507" sId="1"/>
    <undo index="0" exp="area" dr="Z$7:Z$496" r="Z507" sId="1"/>
    <undo index="65535" exp="area" dr="$F$7:$F$496" r="Y507" sId="1"/>
    <undo index="0" exp="area" dr="Y$7:Y$496" r="Y507" sId="1"/>
    <undo index="65535" exp="area" dr="$F$7:$F$496" r="X507" sId="1"/>
    <undo index="0" exp="area" dr="X$7:X$496" r="X507" sId="1"/>
    <undo index="65535" exp="area" dr="$F$7:$F$496" r="W507" sId="1"/>
    <undo index="0" exp="area" dr="W$7:W$496" r="W507" sId="1"/>
    <undo index="65535" exp="area" dr="$F$7:$F$496" r="V507" sId="1"/>
    <undo index="0" exp="area" dr="V$7:V$496" r="V507" sId="1"/>
    <undo index="65535" exp="area" dr="$F$7:$F$496" r="U507" sId="1"/>
    <undo index="0" exp="area" dr="U$7:U$496" r="U507" sId="1"/>
    <undo index="65535" exp="area" dr="$F$7:$F$496" r="T507" sId="1"/>
    <undo index="0" exp="area" dr="T$7:T$496" r="T507" sId="1"/>
    <undo index="65535" exp="area" dr="$F$7:$F$496" r="S507" sId="1"/>
    <undo index="0" exp="area" dr="S$7:S$496" r="S507" sId="1"/>
    <undo index="0" exp="area" dr="F$7:F$496" r="D507" sId="1"/>
    <undo index="65535" exp="area" dr="$F$7:$F$496" r="AK506" sId="1"/>
    <undo index="0" exp="area" dr="AK$7:AK$496" r="AK506" sId="1"/>
    <undo index="65535" exp="area" dr="$F$7:$F$496" r="AJ506" sId="1"/>
    <undo index="0" exp="area" dr="AJ$7:AJ$496" r="AJ506" sId="1"/>
    <undo index="65535" exp="area" dr="$F$7:$F$496" r="AG506" sId="1"/>
    <undo index="0" exp="area" dr="AG$7:AG$496" r="AG506" sId="1"/>
    <undo index="65535" exp="area" dr="$F$7:$F$496" r="AF506" sId="1"/>
    <undo index="0" exp="area" dr="AF$7:AF$496" r="AF506" sId="1"/>
    <undo index="65535" exp="area" dr="$F$7:$F$496" r="AE506" sId="1"/>
    <undo index="0" exp="area" dr="AE$7:AE$496" r="AE506" sId="1"/>
    <undo index="65535" exp="area" dr="$F$7:$F$496" r="AD506" sId="1"/>
    <undo index="0" exp="area" dr="AD$7:AD$496" r="AD506" sId="1"/>
    <undo index="65535" exp="area" dr="$F$7:$F$496" r="AC506" sId="1"/>
    <undo index="0" exp="area" dr="AC$7:AC$496" r="AC506" sId="1"/>
    <undo index="65535" exp="area" dr="$F$7:$F$496" r="AB506" sId="1"/>
    <undo index="0" exp="area" dr="AB$7:AB$496" r="AB506" sId="1"/>
    <undo index="65535" exp="area" dr="$F$7:$F$496" r="AA506" sId="1"/>
    <undo index="0" exp="area" dr="AA$7:AA$496" r="AA506" sId="1"/>
    <undo index="65535" exp="area" dr="$F$7:$F$496" r="Z506" sId="1"/>
    <undo index="0" exp="area" dr="Z$7:Z$496" r="Z506" sId="1"/>
    <undo index="65535" exp="area" dr="$F$7:$F$496" r="Y506" sId="1"/>
    <undo index="0" exp="area" dr="Y$7:Y$496" r="Y506" sId="1"/>
    <undo index="65535" exp="area" dr="$F$7:$F$496" r="X506" sId="1"/>
    <undo index="0" exp="area" dr="X$7:X$496" r="X506" sId="1"/>
    <undo index="65535" exp="area" dr="$F$7:$F$496" r="W506" sId="1"/>
    <undo index="0" exp="area" dr="W$7:W$496" r="W506" sId="1"/>
    <undo index="65535" exp="area" dr="$F$7:$F$496" r="V506" sId="1"/>
    <undo index="0" exp="area" dr="V$7:V$496" r="V506" sId="1"/>
    <undo index="65535" exp="area" dr="$F$7:$F$496" r="U506" sId="1"/>
    <undo index="0" exp="area" dr="U$7:U$496" r="U506" sId="1"/>
    <undo index="65535" exp="area" dr="$F$7:$F$496" r="T506" sId="1"/>
    <undo index="0" exp="area" dr="T$7:T$496" r="T506" sId="1"/>
    <undo index="65535" exp="area" dr="$F$7:$F$496" r="S506" sId="1"/>
    <undo index="0" exp="area" dr="S$7:S$496" r="S506" sId="1"/>
    <undo index="0" exp="area" dr="F$7:F$496" r="D506" sId="1"/>
    <undo index="65535" exp="area" dr="$F$7:$F$496" r="AK504" sId="1"/>
    <undo index="0" exp="area" dr="AK$7:AK$496" r="AK504" sId="1"/>
    <undo index="65535" exp="area" dr="$F$7:$F$496" r="AJ504" sId="1"/>
    <undo index="0" exp="area" dr="AJ$7:AJ$496" r="AJ504" sId="1"/>
    <undo index="65535" exp="area" dr="$F$7:$F$496" r="AG504" sId="1"/>
    <undo index="0" exp="area" dr="AG$7:AG$496" r="AG504" sId="1"/>
    <undo index="65535" exp="area" dr="$F$7:$F$496" r="AF504" sId="1"/>
    <undo index="0" exp="area" dr="AF$7:AF$496" r="AF504" sId="1"/>
    <undo index="65535" exp="area" dr="$F$7:$F$496" r="AE504" sId="1"/>
    <undo index="0" exp="area" dr="AE$7:AE$496" r="AE504" sId="1"/>
    <undo index="65535" exp="area" dr="$F$7:$F$496" r="AD504" sId="1"/>
    <undo index="0" exp="area" dr="AD$7:AD$496" r="AD504" sId="1"/>
    <undo index="65535" exp="area" dr="$F$7:$F$496" r="AC504" sId="1"/>
    <undo index="0" exp="area" dr="AC$7:AC$496" r="AC504" sId="1"/>
    <undo index="65535" exp="area" dr="$F$7:$F$496" r="AB504" sId="1"/>
    <undo index="0" exp="area" dr="AB$7:AB$496" r="AB504" sId="1"/>
    <undo index="65535" exp="area" dr="$F$7:$F$496" r="AA504" sId="1"/>
    <undo index="0" exp="area" dr="AA$7:AA$496" r="AA504" sId="1"/>
    <undo index="65535" exp="area" dr="$F$7:$F$496" r="Z504" sId="1"/>
    <undo index="0" exp="area" dr="Z$7:Z$496" r="Z504" sId="1"/>
    <undo index="65535" exp="area" dr="$F$7:$F$496" r="Y504" sId="1"/>
    <undo index="0" exp="area" dr="Y$7:Y$496" r="Y504" sId="1"/>
    <undo index="65535" exp="area" dr="$F$7:$F$496" r="X504" sId="1"/>
    <undo index="0" exp="area" dr="X$7:X$496" r="X504" sId="1"/>
    <undo index="65535" exp="area" dr="$F$7:$F$496" r="W504" sId="1"/>
    <undo index="0" exp="area" dr="W$7:W$496" r="W504" sId="1"/>
    <undo index="65535" exp="area" dr="$F$7:$F$496" r="V504" sId="1"/>
    <undo index="0" exp="area" dr="V$7:V$496" r="V504" sId="1"/>
    <undo index="65535" exp="area" dr="$F$7:$F$496" r="U504" sId="1"/>
    <undo index="0" exp="area" dr="U$7:U$496" r="U504" sId="1"/>
    <undo index="65535" exp="area" dr="$F$7:$F$496" r="T504" sId="1"/>
    <undo index="0" exp="area" dr="T$7:T$496" r="T504" sId="1"/>
    <undo index="65535" exp="area" dr="$F$7:$F$496" r="S504" sId="1"/>
    <undo index="0" exp="area" dr="S$7:S$496" r="S504" sId="1"/>
    <undo index="0" exp="area" dr="F$7:F$496" r="D504" sId="1"/>
    <undo index="65535" exp="area" dr="$F$7:$F$496" r="AK503" sId="1"/>
    <undo index="0" exp="area" dr="AK$7:AK$496" r="AK503" sId="1"/>
    <undo index="65535" exp="area" dr="$F$7:$F$496" r="AJ503" sId="1"/>
    <undo index="0" exp="area" dr="AJ$7:AJ$496" r="AJ503" sId="1"/>
    <undo index="65535" exp="area" dr="$F$7:$F$496" r="AG503" sId="1"/>
    <undo index="0" exp="area" dr="AG$7:AG$496" r="AG503" sId="1"/>
    <undo index="65535" exp="area" dr="$F$7:$F$496" r="AF503" sId="1"/>
    <undo index="0" exp="area" dr="AF$7:AF$496" r="AF503" sId="1"/>
    <undo index="65535" exp="area" dr="$F$7:$F$496" r="AE503" sId="1"/>
    <undo index="0" exp="area" dr="AE$7:AE$496" r="AE503" sId="1"/>
    <undo index="65535" exp="area" dr="$F$7:$F$496" r="AD503" sId="1"/>
    <undo index="0" exp="area" dr="AD$7:AD$496" r="AD503" sId="1"/>
    <undo index="65535" exp="area" dr="$F$7:$F$496" r="AC503" sId="1"/>
    <undo index="0" exp="area" dr="AC$7:AC$496" r="AC503" sId="1"/>
    <undo index="65535" exp="area" dr="$F$7:$F$496" r="AB503" sId="1"/>
    <undo index="0" exp="area" dr="AB$7:AB$496" r="AB503" sId="1"/>
    <undo index="65535" exp="area" dr="$F$7:$F$496" r="AA503" sId="1"/>
    <undo index="0" exp="area" dr="AA$7:AA$496" r="AA503" sId="1"/>
    <undo index="65535" exp="area" dr="$F$7:$F$496" r="Z503" sId="1"/>
    <undo index="0" exp="area" dr="Z$7:Z$496" r="Z503" sId="1"/>
    <undo index="65535" exp="area" dr="$F$7:$F$496" r="Y503" sId="1"/>
    <undo index="0" exp="area" dr="Y$7:Y$496" r="Y503" sId="1"/>
    <undo index="65535" exp="area" dr="$F$7:$F$496" r="X503" sId="1"/>
    <undo index="0" exp="area" dr="X$7:X$496" r="X503" sId="1"/>
    <undo index="65535" exp="area" dr="$F$7:$F$496" r="W503" sId="1"/>
    <undo index="0" exp="area" dr="W$7:W$496" r="W503" sId="1"/>
    <undo index="65535" exp="area" dr="$F$7:$F$496" r="V503" sId="1"/>
    <undo index="0" exp="area" dr="V$7:V$496" r="V503" sId="1"/>
    <undo index="65535" exp="area" dr="$F$7:$F$496" r="U503" sId="1"/>
    <undo index="0" exp="area" dr="U$7:U$496" r="U503" sId="1"/>
    <undo index="65535" exp="area" dr="$F$7:$F$496" r="T503" sId="1"/>
    <undo index="0" exp="area" dr="T$7:T$496" r="T503" sId="1"/>
    <undo index="65535" exp="area" dr="$F$7:$F$496" r="S503" sId="1"/>
    <undo index="0" exp="area" dr="S$7:S$496" r="S503" sId="1"/>
    <undo index="0" exp="area" dr="F$7:F$496" r="D503" sId="1"/>
    <undo index="65535" exp="area" dr="$F$7:$F$496" r="AK502" sId="1"/>
    <undo index="0" exp="area" dr="AK$7:AK$496" r="AK502" sId="1"/>
    <undo index="65535" exp="area" dr="$F$7:$F$496" r="AJ502" sId="1"/>
    <undo index="0" exp="area" dr="AJ$7:AJ$496" r="AJ502" sId="1"/>
    <undo index="65535" exp="area" dr="$F$7:$F$496" r="AG502" sId="1"/>
    <undo index="0" exp="area" dr="AG$7:AG$496" r="AG502" sId="1"/>
    <undo index="65535" exp="area" dr="$F$7:$F$496" r="AF502" sId="1"/>
    <undo index="0" exp="area" dr="AF$7:AF$496" r="AF502" sId="1"/>
    <undo index="65535" exp="area" dr="$F$7:$F$496" r="AE502" sId="1"/>
    <undo index="0" exp="area" dr="AE$7:AE$496" r="AE502" sId="1"/>
    <undo index="65535" exp="area" dr="$F$7:$F$496" r="AD502" sId="1"/>
    <undo index="0" exp="area" dr="AD$7:AD$496" r="AD502" sId="1"/>
    <undo index="65535" exp="area" dr="$F$7:$F$496" r="AC502" sId="1"/>
    <undo index="0" exp="area" dr="AC$7:AC$496" r="AC502" sId="1"/>
    <undo index="65535" exp="area" dr="$F$7:$F$496" r="AB502" sId="1"/>
    <undo index="0" exp="area" dr="AB$7:AB$496" r="AB502" sId="1"/>
    <undo index="65535" exp="area" dr="$F$7:$F$496" r="AA502" sId="1"/>
    <undo index="0" exp="area" dr="AA$7:AA$496" r="AA502" sId="1"/>
    <undo index="65535" exp="area" dr="$F$7:$F$496" r="Z502" sId="1"/>
    <undo index="0" exp="area" dr="Z$7:Z$496" r="Z502" sId="1"/>
    <undo index="65535" exp="area" dr="$F$7:$F$496" r="Y502" sId="1"/>
    <undo index="0" exp="area" dr="Y$7:Y$496" r="Y502" sId="1"/>
    <undo index="65535" exp="area" dr="$F$7:$F$496" r="X502" sId="1"/>
    <undo index="0" exp="area" dr="X$7:X$496" r="X502" sId="1"/>
    <undo index="65535" exp="area" dr="$F$7:$F$496" r="W502" sId="1"/>
    <undo index="0" exp="area" dr="W$7:W$496" r="W502" sId="1"/>
    <undo index="65535" exp="area" dr="$F$7:$F$496" r="V502" sId="1"/>
    <undo index="0" exp="area" dr="V$7:V$496" r="V502" sId="1"/>
    <undo index="65535" exp="area" dr="$F$7:$F$496" r="U502" sId="1"/>
    <undo index="0" exp="area" dr="U$7:U$496" r="U502" sId="1"/>
    <undo index="65535" exp="area" dr="$F$7:$F$496" r="T502" sId="1"/>
    <undo index="0" exp="area" dr="T$7:T$496" r="T502" sId="1"/>
    <undo index="65535" exp="area" dr="$F$7:$F$496" r="S502" sId="1"/>
    <undo index="0" exp="area" dr="S$7:S$496" r="S502" sId="1"/>
    <undo index="0" exp="area" dr="F$7:F$496" r="D502" sId="1"/>
    <undo index="65535" exp="area" dr="$F$7:$F$496" r="AK501" sId="1"/>
    <undo index="0" exp="area" dr="AK$7:AK$496" r="AK501" sId="1"/>
    <undo index="65535" exp="area" dr="$F$7:$F$496" r="AJ501" sId="1"/>
    <undo index="0" exp="area" dr="AJ$7:AJ$496" r="AJ501" sId="1"/>
    <undo index="65535" exp="area" dr="$F$7:$F$496" r="AG501" sId="1"/>
    <undo index="0" exp="area" dr="AG$7:AG$496" r="AG501" sId="1"/>
    <undo index="65535" exp="area" dr="$F$7:$F$496" r="AF501" sId="1"/>
    <undo index="0" exp="area" dr="AF$7:AF$496" r="AF501" sId="1"/>
    <undo index="65535" exp="area" dr="$F$7:$F$496" r="AE501" sId="1"/>
    <undo index="0" exp="area" dr="AE$7:AE$496" r="AE501" sId="1"/>
    <undo index="65535" exp="area" dr="$F$7:$F$496" r="AD501" sId="1"/>
    <undo index="0" exp="area" dr="AD$7:AD$496" r="AD501" sId="1"/>
    <undo index="65535" exp="area" dr="$F$7:$F$496" r="AC501" sId="1"/>
    <undo index="0" exp="area" dr="AC$7:AC$496" r="AC501" sId="1"/>
    <undo index="65535" exp="area" dr="$F$7:$F$496" r="AB501" sId="1"/>
    <undo index="0" exp="area" dr="AB$7:AB$496" r="AB501" sId="1"/>
    <undo index="65535" exp="area" dr="$F$7:$F$496" r="AA501" sId="1"/>
    <undo index="0" exp="area" dr="AA$7:AA$496" r="AA501" sId="1"/>
    <undo index="65535" exp="area" dr="$F$7:$F$496" r="Z501" sId="1"/>
    <undo index="0" exp="area" dr="Z$7:Z$496" r="Z501" sId="1"/>
    <undo index="65535" exp="area" dr="$F$7:$F$496" r="Y501" sId="1"/>
    <undo index="0" exp="area" dr="Y$7:Y$496" r="Y501" sId="1"/>
    <undo index="65535" exp="area" dr="$F$7:$F$496" r="X501" sId="1"/>
    <undo index="0" exp="area" dr="X$7:X$496" r="X501" sId="1"/>
    <undo index="65535" exp="area" dr="$F$7:$F$496" r="W501" sId="1"/>
    <undo index="0" exp="area" dr="W$7:W$496" r="W501" sId="1"/>
    <undo index="65535" exp="area" dr="$F$7:$F$496" r="V501" sId="1"/>
    <undo index="0" exp="area" dr="V$7:V$496" r="V501" sId="1"/>
    <undo index="65535" exp="area" dr="$F$7:$F$496" r="U501" sId="1"/>
    <undo index="0" exp="area" dr="U$7:U$496" r="U501" sId="1"/>
    <undo index="65535" exp="area" dr="$F$7:$F$496" r="T501" sId="1"/>
    <undo index="0" exp="area" dr="T$7:T$496" r="T501" sId="1"/>
    <undo index="65535" exp="area" dr="$F$7:$F$496" r="S501" sId="1"/>
    <undo index="0" exp="area" dr="S$7:S$496" r="S501" sId="1"/>
    <undo index="0" exp="area" dr="F$7:F$496" r="D501" sId="1"/>
    <undo index="65535" exp="area" dr="$F$7:$F$496" r="AK500" sId="1"/>
    <undo index="0" exp="area" dr="AK$7:AK$496" r="AK500" sId="1"/>
    <undo index="65535" exp="area" dr="$F$7:$F$496" r="AJ500" sId="1"/>
    <undo index="0" exp="area" dr="AJ$7:AJ$496" r="AJ500" sId="1"/>
    <undo index="65535" exp="area" dr="$F$7:$F$496" r="AG500" sId="1"/>
    <undo index="0" exp="area" dr="AG$7:AG$496" r="AG500" sId="1"/>
    <undo index="65535" exp="area" dr="$F$7:$F$496" r="AF500" sId="1"/>
    <undo index="0" exp="area" dr="AF$7:AF$496" r="AF500" sId="1"/>
    <undo index="65535" exp="area" dr="$F$7:$F$496" r="AE500" sId="1"/>
    <undo index="0" exp="area" dr="AE$7:AE$496" r="AE500" sId="1"/>
    <undo index="65535" exp="area" dr="$F$7:$F$496" r="AD500" sId="1"/>
    <undo index="0" exp="area" dr="AD$7:AD$496" r="AD500" sId="1"/>
    <undo index="65535" exp="area" dr="$F$7:$F$496" r="AC500" sId="1"/>
    <undo index="0" exp="area" dr="AC$7:AC$496" r="AC500" sId="1"/>
    <undo index="65535" exp="area" dr="$F$7:$F$496" r="AB500" sId="1"/>
    <undo index="0" exp="area" dr="AB$7:AB$496" r="AB500" sId="1"/>
    <undo index="65535" exp="area" dr="$F$7:$F$496" r="AA500" sId="1"/>
    <undo index="0" exp="area" dr="AA$7:AA$496" r="AA500" sId="1"/>
    <undo index="65535" exp="area" dr="$F$7:$F$496" r="Z500" sId="1"/>
    <undo index="0" exp="area" dr="Z$7:Z$496" r="Z500" sId="1"/>
    <undo index="65535" exp="area" dr="$F$7:$F$496" r="Y500" sId="1"/>
    <undo index="0" exp="area" dr="Y$7:Y$496" r="Y500" sId="1"/>
    <undo index="65535" exp="area" dr="$F$7:$F$496" r="X500" sId="1"/>
    <undo index="0" exp="area" dr="X$7:X$496" r="X500" sId="1"/>
    <undo index="65535" exp="area" dr="$F$7:$F$496" r="W500" sId="1"/>
    <undo index="0" exp="area" dr="W$7:W$496" r="W500" sId="1"/>
    <undo index="65535" exp="area" dr="$F$7:$F$496" r="V500" sId="1"/>
    <undo index="0" exp="area" dr="V$7:V$496" r="V500" sId="1"/>
    <undo index="65535" exp="area" dr="$F$7:$F$496" r="U500" sId="1"/>
    <undo index="0" exp="area" dr="U$7:U$496" r="U500" sId="1"/>
    <undo index="65535" exp="area" dr="$F$7:$F$496" r="T500" sId="1"/>
    <undo index="0" exp="area" dr="T$7:T$496" r="T500" sId="1"/>
    <undo index="65535" exp="area" dr="$F$7:$F$496" r="S500" sId="1"/>
    <undo index="0" exp="area" dr="S$7:S$496" r="S500" sId="1"/>
    <undo index="65535" exp="area" dr="$F$7:$F$496" r="AK499" sId="1"/>
    <undo index="0" exp="area" dr="AK$7:AK$496" r="AK499" sId="1"/>
    <undo index="65535" exp="area" dr="$F$7:$F$496" r="AJ499" sId="1"/>
    <undo index="0" exp="area" dr="AJ$7:AJ$496" r="AJ499" sId="1"/>
    <undo index="65535" exp="area" dr="$F$7:$F$496" r="AG499" sId="1"/>
    <undo index="0" exp="area" dr="AG$7:AG$496" r="AG499" sId="1"/>
    <undo index="65535" exp="area" dr="$F$7:$F$496" r="AF499" sId="1"/>
    <undo index="0" exp="area" dr="AF$7:AF$496" r="AF499" sId="1"/>
    <undo index="65535" exp="area" dr="$F$7:$F$496" r="AE499" sId="1"/>
    <undo index="0" exp="area" dr="AE$7:AE$496" r="AE499" sId="1"/>
    <undo index="65535" exp="area" dr="$F$7:$F$496" r="AD499" sId="1"/>
    <undo index="0" exp="area" dr="AD$7:AD$496" r="AD499" sId="1"/>
    <undo index="65535" exp="area" dr="$F$7:$F$496" r="AC499" sId="1"/>
    <undo index="0" exp="area" dr="AC$7:AC$496" r="AC499" sId="1"/>
    <undo index="65535" exp="area" dr="$F$7:$F$496" r="AB499" sId="1"/>
    <undo index="0" exp="area" dr="AB$7:AB$496" r="AB499" sId="1"/>
    <undo index="65535" exp="area" dr="$F$7:$F$496" r="AA499" sId="1"/>
    <undo index="0" exp="area" dr="AA$7:AA$496" r="AA499" sId="1"/>
    <undo index="65535" exp="area" dr="$F$7:$F$496" r="Z499" sId="1"/>
    <undo index="0" exp="area" dr="Z$7:Z$496" r="Z499" sId="1"/>
    <undo index="65535" exp="area" dr="$F$7:$F$496" r="Y499" sId="1"/>
    <undo index="0" exp="area" dr="Y$7:Y$496" r="Y499" sId="1"/>
    <undo index="65535" exp="area" dr="$F$7:$F$496" r="X499" sId="1"/>
    <undo index="0" exp="area" dr="X$7:X$496" r="X499" sId="1"/>
    <undo index="65535" exp="area" dr="$F$7:$F$496" r="W499" sId="1"/>
    <undo index="0" exp="area" dr="W$7:W$496" r="W499" sId="1"/>
    <undo index="65535" exp="area" dr="$F$7:$F$496" r="V499" sId="1"/>
    <undo index="0" exp="area" dr="V$7:V$496" r="V499" sId="1"/>
    <undo index="65535" exp="area" dr="$F$7:$F$496" r="U499" sId="1"/>
    <undo index="0" exp="area" dr="U$7:U$496" r="U499" sId="1"/>
    <undo index="65535" exp="area" dr="$F$7:$F$496" r="T499" sId="1"/>
    <undo index="0" exp="area" dr="T$7:T$496" r="T499" sId="1"/>
    <undo index="65535" exp="area" dr="$F$7:$F$496" r="S499" sId="1"/>
    <undo index="0" exp="area" dr="S$7:S$496" r="S499" sId="1"/>
    <undo index="0" exp="area" dr="F$7:F$496" r="D499" sId="1"/>
    <undo index="65535" exp="area" dr="$F$7:$F$496" r="AK498" sId="1"/>
    <undo index="0" exp="area" dr="AK$7:AK$496" r="AK498" sId="1"/>
    <undo index="65535" exp="area" dr="$F$7:$F$496" r="AJ498" sId="1"/>
    <undo index="0" exp="area" dr="AJ$7:AJ$496" r="AJ498" sId="1"/>
    <undo index="65535" exp="area" dr="$F$7:$F$496" r="AG498" sId="1"/>
    <undo index="0" exp="area" dr="AG$7:AG$496" r="AG498" sId="1"/>
    <undo index="65535" exp="area" dr="$F$7:$F$496" r="AF498" sId="1"/>
    <undo index="0" exp="area" dr="AF$7:AF$496" r="AF498" sId="1"/>
    <undo index="65535" exp="area" dr="$F$7:$F$496" r="AE498" sId="1"/>
    <undo index="0" exp="area" dr="AE$7:AE$496" r="AE498" sId="1"/>
    <undo index="65535" exp="area" dr="$F$7:$F$496" r="AD498" sId="1"/>
    <undo index="0" exp="area" dr="AD$7:AD$496" r="AD498" sId="1"/>
    <undo index="65535" exp="area" dr="$F$7:$F$496" r="AC498" sId="1"/>
    <undo index="0" exp="area" dr="AC$7:AC$496" r="AC498" sId="1"/>
    <undo index="65535" exp="area" dr="$F$7:$F$496" r="AB498" sId="1"/>
    <undo index="0" exp="area" dr="AB$7:AB$496" r="AB498" sId="1"/>
    <undo index="65535" exp="area" dr="$F$7:$F$496" r="AA498" sId="1"/>
    <undo index="0" exp="area" dr="AA$7:AA$496" r="AA498" sId="1"/>
    <undo index="65535" exp="area" dr="$F$7:$F$496" r="Z498" sId="1"/>
    <undo index="0" exp="area" dr="Z$7:Z$496" r="Z498" sId="1"/>
    <undo index="65535" exp="area" dr="$F$7:$F$496" r="Y498" sId="1"/>
    <undo index="0" exp="area" dr="Y$7:Y$496" r="Y498" sId="1"/>
    <undo index="65535" exp="area" dr="$F$7:$F$496" r="X498" sId="1"/>
    <undo index="0" exp="area" dr="X$7:X$496" r="X498" sId="1"/>
    <undo index="65535" exp="area" dr="$F$7:$F$496" r="W498" sId="1"/>
    <undo index="0" exp="area" dr="W$7:W$496" r="W498" sId="1"/>
    <undo index="65535" exp="area" dr="$F$7:$F$496" r="V498" sId="1"/>
    <undo index="0" exp="area" dr="V$7:V$496" r="V498" sId="1"/>
    <undo index="65535" exp="area" dr="$F$7:$F$496" r="U498" sId="1"/>
    <undo index="0" exp="area" dr="U$7:U$496" r="U498" sId="1"/>
    <undo index="65535" exp="area" dr="$F$7:$F$496" r="T498" sId="1"/>
    <undo index="0" exp="area" dr="T$7:T$496" r="T498" sId="1"/>
    <undo index="65535" exp="area" dr="$F$7:$F$496" r="S498" sId="1"/>
    <undo index="0" exp="area" dr="S$7:S$496" r="S498" sId="1"/>
    <undo index="0" exp="area" dr="F$7:F$496" r="D498" sId="1"/>
    <undo index="65535" exp="area" dr="$F$7:$F$496" r="AK497" sId="1"/>
    <undo index="0" exp="area" dr="AK$7:AK$496" r="AK497" sId="1"/>
    <undo index="65535" exp="area" dr="$F$7:$F$496" r="AJ497" sId="1"/>
    <undo index="0" exp="area" dr="AJ$7:AJ$496" r="AJ497" sId="1"/>
    <undo index="65535" exp="area" dr="$F$7:$F$496" r="AG497" sId="1"/>
    <undo index="0" exp="area" dr="AG$7:AG$496" r="AG497" sId="1"/>
    <undo index="65535" exp="area" dr="$F$7:$F$496" r="AF497" sId="1"/>
    <undo index="0" exp="area" dr="AF$7:AF$496" r="AF497" sId="1"/>
    <undo index="65535" exp="area" dr="$F$7:$F$496" r="AE497" sId="1"/>
    <undo index="0" exp="area" dr="AE$7:AE$496" r="AE497" sId="1"/>
    <undo index="65535" exp="area" dr="$F$7:$F$496" r="AD497" sId="1"/>
    <undo index="0" exp="area" dr="AD$7:AD$496" r="AD497" sId="1"/>
    <undo index="65535" exp="area" dr="$F$7:$F$496" r="AC497" sId="1"/>
    <undo index="0" exp="area" dr="AC$7:AC$496" r="AC497" sId="1"/>
    <undo index="65535" exp="area" dr="$F$7:$F$496" r="AB497" sId="1"/>
    <undo index="0" exp="area" dr="AB$7:AB$496" r="AB497" sId="1"/>
    <undo index="65535" exp="area" dr="$F$7:$F$496" r="AA497" sId="1"/>
    <undo index="0" exp="area" dr="AA$7:AA$496" r="AA497" sId="1"/>
    <undo index="65535" exp="area" dr="$F$7:$F$496" r="Z497" sId="1"/>
    <undo index="0" exp="area" dr="Z$7:Z$496" r="Z497" sId="1"/>
    <undo index="65535" exp="area" dr="$F$7:$F$496" r="Y497" sId="1"/>
    <undo index="0" exp="area" dr="Y$7:Y$496" r="Y497" sId="1"/>
    <undo index="65535" exp="area" dr="$F$7:$F$496" r="X497" sId="1"/>
    <undo index="0" exp="area" dr="X$7:X$496" r="X497" sId="1"/>
    <undo index="65535" exp="area" dr="$F$7:$F$496" r="W497" sId="1"/>
    <undo index="0" exp="area" dr="W$7:W$496" r="W497" sId="1"/>
    <undo index="65535" exp="area" dr="$F$7:$F$496" r="V497" sId="1"/>
    <undo index="0" exp="area" dr="V$7:V$496" r="V497" sId="1"/>
    <undo index="65535" exp="area" dr="$F$7:$F$496" r="U497" sId="1"/>
    <undo index="0" exp="area" dr="U$7:U$496" r="U497" sId="1"/>
    <undo index="65535" exp="area" dr="$F$7:$F$496" r="T497" sId="1"/>
    <undo index="0" exp="area" dr="T$7:T$496" r="T497" sId="1"/>
    <undo index="65535" exp="area" dr="$F$7:$F$496" r="S497" sId="1"/>
    <undo index="0" exp="area" dr="S$7:S$496" r="S497" sId="1"/>
    <undo index="0" exp="area" dr="F$7:F$496" r="D497" sId="1"/>
    <undo index="65535" exp="area" ref3D="1" dr="$A$7:$DG$495" dn="Z_E875C76B_3648_4C9A_A6B2_C3654837AAAC_.wvu.FilterData" sId="1"/>
    <undo index="65535" exp="area" ref3D="1" dr="$H$1:$N$1048576" dn="Z_65B035E3_87FA_46C5_996E_864F2C8D0EBC_.wvu.Cols" sId="1"/>
    <undo index="65535" exp="area" ref3D="1" dr="$A$7:$DG$495" dn="Z_B5BED753_4D8C_498E_8AE1_A08F7C0956F7_.wvu.FilterData" sId="1"/>
    <undo index="65535" exp="area" ref3D="1" dr="$A$7:$DG$495" dn="Z_7C1B4D6D_D666_48DD_AB17_E00791B6F0B6_.wvu.FilterData" sId="1"/>
    <undo index="65535" exp="area" ref3D="1" dr="$A$7:$DG$495" dn="Z_340EDCDE_FAE5_4319_AEAD_F8264DCA5D27_.wvu.FilterData" sId="1"/>
    <undo index="65535" exp="area" ref3D="1" dr="$A$7:$DG$495" dn="Z_2A657C48_B241_4C19_9A74_98ECFC665F2A_.wvu.FilterData" sId="1"/>
    <rfmt sheetId="1" xfDxf="1" sqref="A7:XFD7" start="0" length="0"/>
    <rfmt sheetId="1" sqref="A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7" start="0" length="0">
      <dxf>
        <font>
          <b/>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7" t="inlineStr">
        <is>
          <t>ALBA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T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U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V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W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X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Y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Z7"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A7"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B7" start="0" length="0">
      <dxf>
        <font>
          <b/>
          <sz val="12"/>
          <color auto="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AC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D7" start="0" length="0">
      <dxf>
        <font>
          <b/>
          <sz val="12"/>
          <color auto="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E7" start="0" length="0">
      <dxf>
        <font>
          <b/>
          <sz val="12"/>
          <color auto="1"/>
          <name val="Calibri"/>
          <family val="2"/>
          <charset val="238"/>
          <scheme val="minor"/>
        </font>
        <numFmt numFmtId="4" formatCode="#,##0.00"/>
        <fill>
          <patternFill patternType="solid">
            <bgColor theme="0"/>
          </patternFill>
        </fill>
        <alignment vertical="center" wrapText="1"/>
        <border outline="0">
          <left style="thin">
            <color indexed="64"/>
          </left>
          <right style="thin">
            <color indexed="64"/>
          </right>
          <top style="thin">
            <color indexed="64"/>
          </top>
          <bottom style="thin">
            <color indexed="64"/>
          </bottom>
        </border>
      </dxf>
    </rfmt>
    <rfmt sheetId="1" sqref="AF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G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H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I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J7" start="0" length="0">
      <dxf>
        <font>
          <b/>
          <sz val="12"/>
          <color auto="1"/>
          <name val="Calibri"/>
          <family val="2"/>
          <charset val="238"/>
          <scheme val="minor"/>
        </font>
        <numFmt numFmtId="3" formatCode="#,##0"/>
        <alignment vertical="center" wrapText="1"/>
        <border outline="0">
          <left style="thin">
            <color indexed="64"/>
          </left>
          <right style="thin">
            <color indexed="64"/>
          </right>
          <bottom style="thin">
            <color indexed="64"/>
          </bottom>
        </border>
      </dxf>
    </rfmt>
    <rfmt sheetId="1" sqref="AK7"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L7" start="0" length="0">
      <dxf>
        <font>
          <sz val="12"/>
          <color theme="1"/>
          <name val="Calibri"/>
          <family val="2"/>
          <charset val="238"/>
          <scheme val="minor"/>
        </font>
      </dxf>
    </rfmt>
  </rrc>
  <rrc rId="5007" sId="1" ref="A18:XFD18" action="deleteRow">
    <undo index="65535" exp="area" ref3D="1" dr="$H$1:$N$1048576" dn="Z_65B035E3_87FA_46C5_996E_864F2C8D0EBC_.wvu.Cols" sId="1"/>
    <rfmt sheetId="1" xfDxf="1" sqref="A18:XFD18" start="0" length="0"/>
    <rfmt sheetId="1" sqref="A1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B1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1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1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1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18" t="inlineStr">
        <is>
          <t>TOTAL ARAD</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18"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1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8">
        <f>SUM(S15:S17)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8">
        <f>SUM(T15:T17)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8">
        <f>SUM(U15:U17)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8">
        <f>SUM(V15:V17)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8">
        <f>SUM(W15:W17)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8">
        <f>SUM(X15:X17)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8">
        <f>SUM(Y15:Y17)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8">
        <f>SUM(Z15:Z17)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8">
        <f>SUM(AA15:AA17)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8">
        <f>SUM(AB15:AB17)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8">
        <f>SUM(AC15:AC17)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8">
        <f>SUM(AD15:AD17)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8">
        <f>SUM(AE15:AE17)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8">
        <f>SUM(AF15:AF17)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8">
        <f>SUM(AG15:AG17)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18"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18">
        <f>SUM(AI15:AI17)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8">
        <f>SUM(AJ15:AJ17)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8">
        <f>SUM(AK15:AK17)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18" start="0" length="0">
      <dxf>
        <font>
          <sz val="12"/>
          <color theme="1"/>
          <name val="Calibri"/>
          <family val="2"/>
          <charset val="238"/>
          <scheme val="minor"/>
        </font>
      </dxf>
    </rfmt>
  </rrc>
  <rrc rId="5008" sId="1" ref="A18:XFD18" action="deleteRow">
    <undo index="65535" exp="area" ref3D="1" dr="$H$1:$N$1048576" dn="Z_65B035E3_87FA_46C5_996E_864F2C8D0EBC_.wvu.Cols" sId="1"/>
    <rfmt sheetId="1" xfDxf="1" sqref="A18:XFD18" start="0" length="0"/>
    <rfmt sheetId="1" sqref="A1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8"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8" start="0" length="0">
      <dxf>
        <font>
          <b/>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8" t="inlineStr">
        <is>
          <t>ARGEȘ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V1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1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B1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C1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18"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G1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H18"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8" start="0" length="0">
      <dxf>
        <font>
          <sz val="12"/>
          <color theme="1"/>
          <name val="Calibri"/>
          <family val="2"/>
          <charset val="238"/>
          <scheme val="minor"/>
        </font>
      </dxf>
    </rfmt>
  </rrc>
  <rrc rId="5009" sId="1" ref="A13:XFD13" action="deleteRow">
    <undo index="65535" exp="area" ref3D="1" dr="$H$1:$N$1048576" dn="Z_65B035E3_87FA_46C5_996E_864F2C8D0EBC_.wvu.Cols" sId="1"/>
    <rfmt sheetId="1" xfDxf="1" sqref="A13:XFD13" start="0" length="0"/>
    <rfmt sheetId="1" sqref="A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B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13" t="inlineStr">
        <is>
          <t>TOTAL ALBA</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13"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3">
        <f>SUM(S7:S12)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3">
        <f>SUM(T7:T12)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3">
        <f>SUM(U7:U12)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3">
        <f>SUM(V7:V12)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3">
        <f>SUM(W7:W12)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3">
        <f>SUM(X7:X12)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3">
        <f>SUM(Y7:Y12)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3">
        <f>SUM(Z7:Z12)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3">
        <f>SUM(AA7:AA12)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3">
        <f>SUM(AB7:AB12)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3">
        <f>SUM(AC7:AC12)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3">
        <f>SUM(AD7:AD12)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3">
        <f>SUM(AE7:AE12)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3">
        <f>SUM(AF7:AF12)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3">
        <f>SUM(AG7:AG12)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13">
        <f>SUM(AH7:AH12)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13">
        <f>SUM(AI7:AI12)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3">
        <f>SUM(AJ7:AJ12)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3">
        <f>SUM(AK7:AK12)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13" start="0" length="0">
      <dxf>
        <font>
          <sz val="12"/>
          <color theme="1"/>
          <name val="Calibri"/>
          <family val="2"/>
          <charset val="238"/>
          <scheme val="minor"/>
        </font>
      </dxf>
    </rfmt>
  </rrc>
  <rrc rId="5010" sId="1" ref="A13:XFD13" action="deleteRow">
    <undo index="65535" exp="area" ref3D="1" dr="$H$1:$N$1048576" dn="Z_65B035E3_87FA_46C5_996E_864F2C8D0EBC_.wvu.Cols" sId="1"/>
    <rfmt sheetId="1" xfDxf="1" sqref="A13:XFD13" start="0" length="0"/>
    <rfmt sheetId="1" sqref="A1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3" start="0" length="0">
      <dxf>
        <font>
          <b/>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3" t="inlineStr">
        <is>
          <t>ARAD</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V1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1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B1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C1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13"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G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H13"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3" start="0" length="0">
      <dxf>
        <font>
          <sz val="12"/>
          <color theme="1"/>
          <name val="Calibri"/>
          <family val="2"/>
          <charset val="238"/>
          <scheme val="minor"/>
        </font>
      </dxf>
    </rfmt>
  </rrc>
  <rrc rId="5011" sId="1" ref="A20:XFD20" action="deleteRow">
    <undo index="65535" exp="area" ref3D="1" dr="$H$1:$N$1048576" dn="Z_65B035E3_87FA_46C5_996E_864F2C8D0EBC_.wvu.Cols" sId="1"/>
    <rfmt sheetId="1" xfDxf="1" sqref="A20:XFD20" start="0" length="0"/>
    <rfmt sheetId="1" sqref="A2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0"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F20" start="0" length="0">
      <dxf>
        <font>
          <sz val="12"/>
          <color auto="1"/>
          <name val="Calibri"/>
          <family val="2"/>
          <charset val="238"/>
          <scheme val="minor"/>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G20"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0"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0"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20"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2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20">
        <f>S20/AE20*100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20"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O2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P2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Q2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R20"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1" sqref="S2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T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2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W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2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Z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2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C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20"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2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2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2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20" start="0" length="0">
      <dxf>
        <font>
          <sz val="12"/>
          <color theme="1"/>
          <name val="Calibri"/>
          <family val="2"/>
          <charset val="238"/>
          <scheme val="minor"/>
        </font>
      </dxf>
    </rfmt>
  </rrc>
  <rrc rId="5012" sId="1" ref="A20:XFD20" action="deleteRow">
    <undo index="65535" exp="area" ref3D="1" dr="$H$1:$N$1048576" dn="Z_65B035E3_87FA_46C5_996E_864F2C8D0EBC_.wvu.Cols" sId="1"/>
    <rfmt sheetId="1" xfDxf="1" sqref="A20:XFD20" start="0" length="0"/>
    <rfmt sheetId="1" sqref="A2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0"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F20" start="0" length="0">
      <dxf>
        <font>
          <sz val="12"/>
          <color auto="1"/>
          <name val="Calibri"/>
          <family val="2"/>
          <charset val="238"/>
          <scheme val="minor"/>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G20"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0"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0"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20"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2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20">
        <f>S20/AE20*100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20"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O2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P2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Q2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R20"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1" sqref="S2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T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2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W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2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Z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2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C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20"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2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2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2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20" start="0" length="0">
      <dxf>
        <font>
          <sz val="12"/>
          <color theme="1"/>
          <name val="Calibri"/>
          <family val="2"/>
          <charset val="238"/>
          <scheme val="minor"/>
        </font>
      </dxf>
    </rfmt>
  </rrc>
  <rrc rId="5013" sId="1" ref="A20:XFD20" action="deleteRow">
    <undo index="65535" exp="area" ref3D="1" dr="$H$1:$N$1048576" dn="Z_65B035E3_87FA_46C5_996E_864F2C8D0EBC_.wvu.Cols" sId="1"/>
    <rfmt sheetId="1" xfDxf="1" sqref="A20:XFD20" start="0" length="0"/>
    <rfmt sheetId="1" sqref="A2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0"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F20" start="0" length="0">
      <dxf>
        <font>
          <sz val="12"/>
          <color auto="1"/>
          <name val="Calibri"/>
          <family val="2"/>
          <charset val="238"/>
          <scheme val="minor"/>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G20"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0"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0"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20"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2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20">
        <f>S20/AE20*100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20"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O2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P2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Q2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R20"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1" sqref="S2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T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2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W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2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Z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2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C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2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20"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2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2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2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20" start="0" length="0">
      <dxf>
        <font>
          <sz val="12"/>
          <color theme="1"/>
          <name val="Calibri"/>
          <family val="2"/>
          <charset val="238"/>
          <scheme val="minor"/>
        </font>
      </dxf>
    </rfmt>
  </rrc>
  <rrc rId="5014" sId="1" ref="A20:XFD20" action="deleteRow">
    <undo index="65535" exp="area" dr="AK20:AK26" r="AK27" sId="1"/>
    <undo index="65535" exp="area" dr="AJ20:AJ26" r="AJ27" sId="1"/>
    <undo index="65535" exp="area" dr="AI20:AI26" r="AI27" sId="1"/>
    <undo index="65535" exp="area" dr="AG20:AG26" r="AG27" sId="1"/>
    <undo index="65535" exp="area" dr="AF20:AF26" r="AF27" sId="1"/>
    <undo index="65535" exp="area" dr="AE20:AE26" r="AE27" sId="1"/>
    <undo index="65535" exp="area" dr="AD20:AD26" r="AD27" sId="1"/>
    <undo index="65535" exp="area" dr="AC20:AC26" r="AC27" sId="1"/>
    <undo index="65535" exp="area" dr="AB20:AB26" r="AB27" sId="1"/>
    <undo index="65535" exp="area" dr="AA20:AA26" r="AA27" sId="1"/>
    <undo index="65535" exp="area" dr="Z20:Z26" r="Z27" sId="1"/>
    <undo index="65535" exp="area" dr="Y20:Y26" r="Y27" sId="1"/>
    <undo index="65535" exp="area" dr="X20:X26" r="X27" sId="1"/>
    <undo index="65535" exp="area" dr="W20:W26" r="W27" sId="1"/>
    <undo index="65535" exp="area" dr="V20:V26" r="V27" sId="1"/>
    <undo index="65535" exp="area" dr="U20:U26" r="U27" sId="1"/>
    <undo index="65535" exp="area" dr="T20:T26" r="T27" sId="1"/>
    <undo index="65535" exp="area" dr="S20:S26" r="S27" sId="1"/>
    <undo index="65535" exp="area" ref3D="1" dr="$H$1:$N$1048576" dn="Z_65B035E3_87FA_46C5_996E_864F2C8D0EBC_.wvu.Cols" sId="1"/>
    <rfmt sheetId="1" xfDxf="1" sqref="A20:XFD20" start="0" length="0"/>
    <rfmt sheetId="1" sqref="A2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20"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C20"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D20"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E2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20"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cc rId="0" sId="1" dxf="1">
      <nc r="G20" t="inlineStr">
        <is>
          <t>TOTAL ARGES</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20"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2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2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2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2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2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2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2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2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2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20">
        <f>SUM(S16:S19)</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20">
        <f>SUM(T16:T19)</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20">
        <f>SUM(U16:U19)</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20">
        <f>SUM(V16:V19)</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20">
        <f>SUM(W16:W19)</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20">
        <f>SUM(X16:X19)</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20">
        <f>SUM(Y16:Y19)</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20">
        <f>SUM(Z16:Z19)</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20">
        <f>SUM(AA16:AA19)</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20">
        <f>SUM(AB16:AB19)</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20">
        <f>SUM(AC16:AC19)</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20">
        <f>SUM(AD16:AD19)</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20">
        <f>AE18+AE19</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20">
        <f>SUM(AF16:AF19)</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20">
        <f>SUM(AG16:AG19)</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20"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20">
        <f>SUM(AI16:AI19)</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20">
        <f>SUM(AJ16:AJ19)</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20">
        <f>SUM(AK16:AK19)</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20" start="0" length="0">
      <dxf>
        <font>
          <sz val="12"/>
          <color theme="1"/>
          <name val="Calibri"/>
          <family val="2"/>
          <charset val="238"/>
          <scheme val="minor"/>
        </font>
      </dxf>
    </rfmt>
    <rfmt sheetId="1" sqref="AQ20" start="0" length="0">
      <dxf>
        <numFmt numFmtId="166" formatCode="#,##0.00_ ;\-#,##0.00\ "/>
      </dxf>
    </rfmt>
  </rrc>
  <rrc rId="5015" sId="1" ref="A23:XFD23" action="deleteRow">
    <undo index="65535" exp="area" ref3D="1" dr="$H$1:$N$1048576" dn="Z_65B035E3_87FA_46C5_996E_864F2C8D0EBC_.wvu.Cols" sId="1"/>
    <rfmt sheetId="1" xfDxf="1" sqref="A23:XFD23" start="0" length="0"/>
    <rfmt sheetId="1" sqref="A2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3"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23" start="0" length="0">
      <dxf>
        <font>
          <sz val="12"/>
          <color auto="1"/>
          <name val="Calibri"/>
          <family val="2"/>
          <charset val="238"/>
          <scheme val="minor"/>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G23"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3"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3"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23"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2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23">
        <f>S23/AE23*100</f>
      </nc>
      <ndxf>
        <font>
          <b/>
          <sz val="12"/>
          <color auto="1"/>
          <name val="Calibri"/>
          <family val="2"/>
          <charset val="238"/>
          <scheme val="minor"/>
        </font>
        <numFmt numFmtId="169" formatCode="0.0000000"/>
        <alignment horizontal="center" vertical="center" wrapText="1"/>
        <border outline="0">
          <left style="thin">
            <color indexed="64"/>
          </left>
          <right style="thin">
            <color indexed="64"/>
          </right>
          <top style="thin">
            <color indexed="64"/>
          </top>
          <bottom style="thin">
            <color indexed="64"/>
          </bottom>
        </border>
      </ndxf>
    </rcc>
    <rfmt sheetId="1" sqref="N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R23"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23">
        <f>T23+U23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23"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3"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3">
        <f>W23+X23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W23"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3">
        <f>Z23+AA23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23"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3"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3">
        <f>AC23+AD23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2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2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3">
        <f>S23+W23+Z23</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2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23">
        <f>AE23+AF23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23"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3" start="0" length="0">
      <dxf>
        <font>
          <sz val="12"/>
          <color theme="1"/>
          <name val="Calibri"/>
          <family val="2"/>
          <charset val="238"/>
          <scheme val="minor"/>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2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2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23" start="0" length="0">
      <dxf>
        <font>
          <sz val="12"/>
          <color theme="1"/>
          <name val="Calibri"/>
          <family val="2"/>
          <charset val="238"/>
          <scheme val="minor"/>
        </font>
      </dxf>
    </rfmt>
  </rrc>
  <rrc rId="5016" sId="1" ref="A23:XFD23" action="deleteRow">
    <undo index="65535" exp="area" ref3D="1" dr="$H$1:$N$1048576" dn="Z_65B035E3_87FA_46C5_996E_864F2C8D0EBC_.wvu.Cols" sId="1"/>
    <rfmt sheetId="1" xfDxf="1" sqref="A23:XFD23" start="0" length="0"/>
    <rfmt sheetId="1" sqref="A2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3"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23" start="0" length="0">
      <dxf>
        <font>
          <sz val="12"/>
          <color auto="1"/>
          <name val="Calibri"/>
          <family val="2"/>
          <charset val="238"/>
          <scheme val="minor"/>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G23"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3"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3"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23"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2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23">
        <f>S23/AE23*100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R23"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23">
        <f>T23+U23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23"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3"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3">
        <f>W23+X23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W23"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3">
        <f>Z23+AA23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23"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3"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3">
        <f>AC23+AD23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2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2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3">
        <f>S23+X23+AA23</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2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23">
        <f>AE23+AF23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23"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3" start="0" length="0">
      <dxf>
        <font>
          <sz val="12"/>
          <color theme="1"/>
          <name val="Calibri"/>
          <family val="2"/>
          <charset val="238"/>
          <scheme val="minor"/>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2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2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23" start="0" length="0">
      <dxf>
        <font>
          <sz val="12"/>
          <color theme="1"/>
          <name val="Calibri"/>
          <family val="2"/>
          <charset val="238"/>
          <scheme val="minor"/>
        </font>
      </dxf>
    </rfmt>
  </rrc>
  <rrc rId="5017" sId="1" ref="A23:XFD23" action="deleteRow">
    <undo index="65535" exp="area" dr="AK20:AK23" r="AK24" sId="1"/>
    <undo index="65535" exp="area" dr="AJ20:AJ23" r="AJ24" sId="1"/>
    <undo index="65535" exp="area" dr="AI20:AI23" r="AI24" sId="1"/>
    <undo index="65535" exp="area" dr="AG20:AG23" r="AG24" sId="1"/>
    <undo index="65535" exp="area" dr="AF20:AF23" r="AF24" sId="1"/>
    <undo index="65535" exp="area" dr="AE20:AE23" r="AE24" sId="1"/>
    <undo index="65535" exp="area" dr="AD20:AD23" r="AD24" sId="1"/>
    <undo index="65535" exp="area" dr="AC20:AC23" r="AC24" sId="1"/>
    <undo index="65535" exp="area" dr="AB20:AB23" r="AB24" sId="1"/>
    <undo index="65535" exp="area" dr="AA20:AA23" r="AA24" sId="1"/>
    <undo index="65535" exp="area" dr="Z20:Z23" r="Z24" sId="1"/>
    <undo index="65535" exp="area" dr="Y20:Y23" r="Y24" sId="1"/>
    <undo index="65535" exp="area" dr="X20:X23" r="X24" sId="1"/>
    <undo index="65535" exp="area" dr="W20:W23" r="W24" sId="1"/>
    <undo index="65535" exp="area" dr="V20:V23" r="V24" sId="1"/>
    <undo index="65535" exp="area" dr="U20:U23" r="U24" sId="1"/>
    <undo index="65535" exp="area" dr="T20:T23" r="T24" sId="1"/>
    <undo index="65535" exp="area" dr="S20:S23" r="S24" sId="1"/>
    <undo index="65535" exp="area" ref3D="1" dr="$H$1:$N$1048576" dn="Z_65B035E3_87FA_46C5_996E_864F2C8D0EBC_.wvu.Cols" sId="1"/>
    <rfmt sheetId="1" xfDxf="1" sqref="A23:XFD23" start="0" length="0"/>
    <rfmt sheetId="1" sqref="A2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3"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2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23">
        <f>S23/AE23*100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3">
        <f>T23+U23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23"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3">
        <f>W23+X23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W23"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3">
        <f>Z23+AA23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2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3">
        <f>AC23+AD23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23" start="0" length="0">
      <dxf>
        <font>
          <sz val="12"/>
          <color auto="1"/>
          <name val="Calibri"/>
          <family val="2"/>
          <charset val="238"/>
          <scheme val="minor"/>
        </font>
        <numFmt numFmtId="166" formatCode="#,##0.00_ ;\-#,##0.00\ "/>
      </dxf>
    </rfmt>
    <rfmt sheetId="1" sqref="AD23" start="0" length="0">
      <dxf>
        <font>
          <sz val="12"/>
          <color auto="1"/>
          <name val="Calibri"/>
          <family val="2"/>
          <charset val="238"/>
          <scheme val="minor"/>
        </font>
        <numFmt numFmtId="166" formatCode="#,##0.00_ ;\-#,##0.00\ "/>
      </dxf>
    </rfmt>
    <rcc rId="0" sId="1" s="1" dxf="1">
      <nc r="AE23">
        <f>S23+X23+AA23</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3">
        <f>AE23+AF23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23"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23" start="0" length="0">
      <dxf>
        <font>
          <sz val="12"/>
          <color theme="1"/>
          <name val="Calibri"/>
          <family val="2"/>
          <charset val="238"/>
          <scheme val="minor"/>
        </font>
      </dxf>
    </rfmt>
  </rrc>
  <rrc rId="5018" sId="1" ref="A23:XFD23" action="deleteRow">
    <undo index="65535" exp="area" ref3D="1" dr="$H$1:$N$1048576" dn="Z_65B035E3_87FA_46C5_996E_864F2C8D0EBC_.wvu.Cols" sId="1"/>
    <rfmt sheetId="1" xfDxf="1" sqref="A23:XFD23" start="0" length="0"/>
    <rfmt sheetId="1" sqref="A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23"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fmt sheetId="1" sqref="C23"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fmt sheetId="1" sqref="D23"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fmt sheetId="1" sqref="E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23"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G23" t="inlineStr">
        <is>
          <t>TOTAL BACĂU</t>
        </is>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H23"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fmt sheetId="1" sqref="I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2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23">
        <f>SUM(S20:S22)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23">
        <f>SUM(T20:T22)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23">
        <f>SUM(U20:U22)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23">
        <f>SUM(V20:V22)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23">
        <f>SUM(W20:W22)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23">
        <f>SUM(X20:X22)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23">
        <f>SUM(Y20:Y22)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23">
        <f>SUM(Z20:Z22)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23">
        <f>SUM(AA20:AA22)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23">
        <f>SUM(AB20:AB22)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23">
        <f>SUM(AC20:AC22)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23">
        <f>SUM(AD20:AD22)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23">
        <f>SUM(AE20:AE22)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23">
        <f>SUM(AF20:AF22)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23">
        <f>SUM(AG20:AG22)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23"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23">
        <f>SUM(AI20:AI22)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23">
        <f>SUM(AJ20:AJ22)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23">
        <f>SUM(AK20:AK22)</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23" start="0" length="0">
      <dxf>
        <font>
          <sz val="12"/>
          <color theme="1"/>
          <name val="Calibri"/>
          <family val="2"/>
          <charset val="238"/>
          <scheme val="minor"/>
        </font>
      </dxf>
    </rfmt>
  </rrc>
  <rrc rId="5019" sId="1" ref="A23:XFD23" action="deleteRow">
    <undo index="65535" exp="area" ref3D="1" dr="$H$1:$N$1048576" dn="Z_65B035E3_87FA_46C5_996E_864F2C8D0EBC_.wvu.Cols" sId="1"/>
    <rfmt sheetId="1" xfDxf="1" sqref="A23:XFD23" start="0" length="0"/>
    <rfmt sheetId="1" sqref="A23" start="0" length="0">
      <dxf>
        <font>
          <sz val="12"/>
          <color rgb="FFFF0000"/>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3" start="0" length="0">
      <dxf>
        <font>
          <sz val="12"/>
          <color rgb="FFFF0000"/>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3" start="0" length="0">
      <dxf>
        <font>
          <b/>
          <sz val="12"/>
          <color rgb="FFFF0000"/>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3" start="0" length="0">
      <dxf>
        <font>
          <sz val="12"/>
          <color rgb="FFFF0000"/>
          <name val="Calibri"/>
          <family val="2"/>
          <charset val="238"/>
          <scheme val="minor"/>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E23" start="0" length="0">
      <dxf>
        <font>
          <sz val="12"/>
          <color rgb="FFFF0000"/>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23" start="0" length="0">
      <dxf>
        <font>
          <sz val="12"/>
          <color rgb="FFFF0000"/>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23" start="0" length="0">
      <dxf>
        <font>
          <sz val="12"/>
          <color rgb="FFFF0000"/>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3" start="0" length="0">
      <dxf>
        <font>
          <sz val="12"/>
          <color rgb="FFFF0000"/>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3" start="0" length="0">
      <dxf>
        <font>
          <sz val="12"/>
          <color rgb="FFFF0000"/>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3" start="0" length="0">
      <dxf>
        <font>
          <sz val="12"/>
          <color rgb="FFFF0000"/>
          <name val="Calibri"/>
          <family val="2"/>
          <charset val="238"/>
          <scheme val="minor"/>
        </font>
        <alignment horizontal="left" vertical="center" wrapText="1"/>
      </dxf>
    </rfmt>
    <rfmt sheetId="1" sqref="K23"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2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3" t="inlineStr">
        <is>
          <t>BIHOR</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2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23"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2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W23"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2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2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2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23" start="0" length="0">
      <dxf>
        <font>
          <sz val="12"/>
          <color auto="1"/>
          <name val="Calibri"/>
          <family val="2"/>
          <charset val="238"/>
          <scheme val="minor"/>
        </font>
        <numFmt numFmtId="166" formatCode="#,##0.00_ ;\-#,##0.00\ "/>
      </dxf>
    </rfmt>
    <rfmt sheetId="1" sqref="AD23" start="0" length="0">
      <dxf>
        <font>
          <sz val="12"/>
          <color auto="1"/>
          <name val="Calibri"/>
          <family val="2"/>
          <charset val="238"/>
          <scheme val="minor"/>
        </font>
        <numFmt numFmtId="166" formatCode="#,##0.00_ ;\-#,##0.00\ "/>
      </dxf>
    </rfmt>
    <rfmt sheetId="1" s="1" sqref="AE23"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2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23"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23" start="0" length="0">
      <dxf>
        <font>
          <sz val="12"/>
          <color theme="1"/>
          <name val="Calibri"/>
          <family val="2"/>
          <charset val="238"/>
          <scheme val="minor"/>
        </font>
      </dxf>
    </rfmt>
  </rrc>
  <rrc rId="5020" sId="1" ref="A25:XFD25" action="deleteRow">
    <undo index="65535" exp="area" dr="AK23:AK25" r="AK26" sId="1"/>
    <undo index="65535" exp="area" dr="AJ23:AJ25" r="AJ26" sId="1"/>
    <undo index="65535" exp="area" dr="AI23:AI25" r="AI26" sId="1"/>
    <undo index="65535" exp="area" dr="AG23:AG25" r="AG26" sId="1"/>
    <undo index="65535" exp="area" dr="AF23:AF25" r="AF26" sId="1"/>
    <undo index="65535" exp="area" dr="AE23:AE25" r="AE26" sId="1"/>
    <undo index="65535" exp="area" dr="AD23:AD25" r="AD26" sId="1"/>
    <undo index="65535" exp="area" dr="AC23:AC25" r="AC26" sId="1"/>
    <undo index="65535" exp="area" dr="AB23:AB25" r="AB26" sId="1"/>
    <undo index="65535" exp="area" dr="AA23:AA25" r="AA26" sId="1"/>
    <undo index="65535" exp="area" dr="Z23:Z25" r="Z26" sId="1"/>
    <undo index="65535" exp="area" dr="Y23:Y25" r="Y26" sId="1"/>
    <undo index="65535" exp="area" dr="X23:X25" r="X26" sId="1"/>
    <undo index="65535" exp="area" dr="W23:W25" r="W26" sId="1"/>
    <undo index="65535" exp="area" dr="V23:V25" r="V26" sId="1"/>
    <undo index="65535" exp="area" dr="U23:U25" r="U26" sId="1"/>
    <undo index="65535" exp="area" dr="T23:T25" r="T26" sId="1"/>
    <undo index="65535" exp="area" dr="S23:S25" r="S26" sId="1"/>
    <undo index="65535" exp="area" ref3D="1" dr="$H$1:$N$1048576" dn="Z_65B035E3_87FA_46C5_996E_864F2C8D0EBC_.wvu.Cols" sId="1"/>
    <rfmt sheetId="1" xfDxf="1" sqref="A25:XFD25" start="0" length="0"/>
    <rfmt sheetId="1" sqref="A2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5"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2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25">
        <f>S25/AE25*100</f>
      </nc>
      <ndxf>
        <font>
          <sz val="12"/>
          <color auto="1"/>
          <name val="Calibri"/>
          <family val="2"/>
          <charset val="238"/>
          <scheme val="minor"/>
        </font>
        <numFmt numFmtId="165" formatCode="0.000000000"/>
        <alignment horizontal="left" vertical="center" wrapText="1"/>
        <border outline="0">
          <left style="thin">
            <color indexed="64"/>
          </left>
          <right style="thin">
            <color indexed="64"/>
          </right>
          <top style="thin">
            <color indexed="64"/>
          </top>
          <bottom style="thin">
            <color indexed="64"/>
          </bottom>
        </border>
      </ndxf>
    </rcc>
    <rfmt sheetId="1" sqref="N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5">
        <f>T25+U25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25"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5">
        <f>W25+X25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W25"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5">
        <f>Z25+AA25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2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25">
        <f>AC25+AD25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25" start="0" length="0">
      <dxf>
        <font>
          <sz val="12"/>
          <color auto="1"/>
          <name val="Calibri"/>
          <family val="2"/>
          <charset val="238"/>
          <scheme val="minor"/>
        </font>
        <numFmt numFmtId="166" formatCode="#,##0.00_ ;\-#,##0.00\ "/>
      </dxf>
    </rfmt>
    <rfmt sheetId="1" sqref="AD25" start="0" length="0">
      <dxf>
        <font>
          <sz val="12"/>
          <color auto="1"/>
          <name val="Calibri"/>
          <family val="2"/>
          <charset val="238"/>
          <scheme val="minor"/>
        </font>
        <numFmt numFmtId="166" formatCode="#,##0.00_ ;\-#,##0.00\ "/>
      </dxf>
    </rfmt>
    <rcc rId="0" sId="1" s="1" dxf="1">
      <nc r="AE25">
        <f>S25+X25+AA25</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5">
        <f>AE25+AF25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2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25" start="0" length="0">
      <dxf>
        <font>
          <sz val="12"/>
          <color theme="1"/>
          <name val="Calibri"/>
          <family val="2"/>
          <charset val="238"/>
          <scheme val="minor"/>
        </font>
      </dxf>
    </rfmt>
  </rrc>
  <rrc rId="5021" sId="1" ref="A25:XFD25" action="deleteRow">
    <undo index="65535" exp="area" ref3D="1" dr="$H$1:$N$1048576" dn="Z_65B035E3_87FA_46C5_996E_864F2C8D0EBC_.wvu.Cols" sId="1"/>
    <rfmt sheetId="1" xfDxf="1" sqref="A25:XFD25" start="0" length="0"/>
    <rfmt sheetId="1" sqref="A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25"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fmt sheetId="1" sqref="C25"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fmt sheetId="1" sqref="D25"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fmt sheetId="1" sqref="E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25"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G25" t="inlineStr">
        <is>
          <t>TOTAL BIHOR</t>
        </is>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H25"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fmt sheetId="1" sqref="I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2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2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25">
        <f>SUM(S23:S24)</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25">
        <f>SUM(T23:T24)</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25">
        <f>SUM(U23:U24)</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25">
        <f>SUM(V23:V24)</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25">
        <f>SUM(W23:W24)</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25">
        <f>SUM(X23:X24)</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25">
        <f>SUM(Y23:Y24)</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25">
        <f>SUM(Z23:Z24)</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25">
        <f>SUM(AA23:AA24)</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25">
        <f>SUM(AB23:AB24)</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25">
        <f>SUM(AC23:AC24)</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25">
        <f>SUM(AD23:AD24)</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25">
        <f>SUM(AE23:AE24)</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25">
        <f>SUM(AF23:AF24)</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25">
        <f>SUM(AG23:AG24)</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25"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25">
        <f>SUM(AI23:AI24)</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25">
        <f>SUM(AJ23:AJ24)</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25">
        <f>SUM(AK23:AK24)</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25" start="0" length="0">
      <dxf>
        <font>
          <sz val="12"/>
          <color theme="1"/>
          <name val="Calibri"/>
          <family val="2"/>
          <charset val="238"/>
          <scheme val="minor"/>
        </font>
      </dxf>
    </rfmt>
  </rrc>
  <rrc rId="5022" sId="1" ref="A25:XFD25" action="deleteRow">
    <undo index="65535" exp="area" ref3D="1" dr="$H$1:$N$1048576" dn="Z_65B035E3_87FA_46C5_996E_864F2C8D0EBC_.wvu.Cols" sId="1"/>
    <rfmt sheetId="1" xfDxf="1" sqref="A25:XFD25" start="0" length="0"/>
    <rfmt sheetId="1" sqref="A2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5"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2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5" t="inlineStr">
        <is>
          <t>BISTRIȚA NĂSĂUD</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5"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V2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25"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B2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C25" start="0" length="0">
      <dxf>
        <font>
          <sz val="12"/>
          <color auto="1"/>
          <name val="Calibri"/>
          <family val="2"/>
          <charset val="238"/>
          <scheme val="minor"/>
        </font>
        <numFmt numFmtId="166" formatCode="#,##0.00_ ;\-#,##0.00\ "/>
      </dxf>
    </rfmt>
    <rfmt sheetId="1" sqref="AD25" start="0" length="0">
      <dxf>
        <font>
          <sz val="12"/>
          <color auto="1"/>
          <name val="Calibri"/>
          <family val="2"/>
          <charset val="238"/>
          <scheme val="minor"/>
        </font>
        <numFmt numFmtId="166" formatCode="#,##0.00_ ;\-#,##0.00\ "/>
      </dxf>
    </rfmt>
    <rfmt sheetId="1" sqref="AE25"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G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H2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25" start="0" length="0">
      <dxf>
        <font>
          <sz val="12"/>
          <color theme="1"/>
          <name val="Calibri"/>
          <family val="2"/>
          <charset val="238"/>
          <scheme val="minor"/>
        </font>
      </dxf>
    </rfmt>
  </rrc>
  <rrc rId="5023" sId="1" ref="A26:XFD26" action="deleteRow">
    <undo index="65535" exp="area" ref3D="1" dr="$H$1:$N$1048576" dn="Z_65B035E3_87FA_46C5_996E_864F2C8D0EBC_.wvu.Cols" sId="1"/>
    <rfmt sheetId="1" xfDxf="1" sqref="A26:XFD26" start="0" length="0"/>
    <rcc rId="0" sId="1" dxf="1">
      <nc r="A26">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2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6"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2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26">
        <f>S26/AE26*100</f>
      </nc>
      <ndxf>
        <font>
          <sz val="12"/>
          <color auto="1"/>
          <name val="Calibri"/>
          <family val="2"/>
          <charset val="238"/>
          <scheme val="minor"/>
        </font>
        <numFmt numFmtId="165" formatCode="0.000000000"/>
        <alignment horizontal="left" vertical="center" wrapText="1"/>
        <border outline="0">
          <left style="thin">
            <color indexed="64"/>
          </left>
          <right style="thin">
            <color indexed="64"/>
          </right>
          <top style="thin">
            <color indexed="64"/>
          </top>
          <bottom style="thin">
            <color indexed="64"/>
          </bottom>
        </border>
      </ndxf>
    </rcc>
    <rfmt sheetId="1" sqref="N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6">
        <f>T26+U26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26"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6">
        <f>W26+X26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rder>
      </ndxf>
    </rcc>
    <rfmt sheetId="1" sqref="W26"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6">
        <f>Z26+AA26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rder>
      </ndxf>
    </rcc>
    <rfmt sheetId="1" sqref="Z2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umFmtId="4">
      <nc r="AB26">
        <v>0</v>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26" start="0" length="0">
      <dxf>
        <font>
          <sz val="12"/>
          <color auto="1"/>
          <name val="Calibri"/>
          <family val="2"/>
          <charset val="238"/>
          <scheme val="minor"/>
        </font>
        <numFmt numFmtId="166" formatCode="#,##0.00_ ;\-#,##0.00\ "/>
      </dxf>
    </rfmt>
    <rfmt sheetId="1" sqref="AD26" start="0" length="0">
      <dxf>
        <font>
          <sz val="12"/>
          <color auto="1"/>
          <name val="Calibri"/>
          <family val="2"/>
          <charset val="238"/>
          <scheme val="minor"/>
        </font>
        <numFmt numFmtId="166" formatCode="#,##0.00_ ;\-#,##0.00\ "/>
      </dxf>
    </rfmt>
    <rcc rId="0" sId="1" s="1" dxf="1">
      <nc r="AE26">
        <f>S26+V26+Y26</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6">
        <f>AE26+AF26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2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26" start="0" length="0">
      <dxf>
        <font>
          <sz val="12"/>
          <color theme="1"/>
          <name val="Calibri"/>
          <family val="2"/>
          <charset val="238"/>
          <scheme val="minor"/>
        </font>
      </dxf>
    </rfmt>
  </rrc>
  <rrc rId="5024" sId="1" ref="A26:XFD26" action="deleteRow">
    <undo index="65535" exp="area" dr="AK25:AK26" r="AK27" sId="1"/>
    <undo index="65535" exp="area" dr="AJ25:AJ26" r="AJ27" sId="1"/>
    <undo index="65535" exp="area" dr="AI25:AI26" r="AI27" sId="1"/>
    <undo index="65535" exp="area" dr="AG25:AG26" r="AG27" sId="1"/>
    <undo index="65535" exp="area" dr="AF25:AF26" r="AF27" sId="1"/>
    <undo index="65535" exp="area" dr="AE25:AE26" r="AE27" sId="1"/>
    <undo index="65535" exp="area" dr="AD25:AD26" r="AD27" sId="1"/>
    <undo index="65535" exp="area" dr="AC25:AC26" r="AC27" sId="1"/>
    <undo index="65535" exp="area" dr="AB25:AB26" r="AB27" sId="1"/>
    <undo index="65535" exp="area" dr="AA25:AA26" r="AA27" sId="1"/>
    <undo index="65535" exp="area" dr="Z25:Z26" r="Z27" sId="1"/>
    <undo index="65535" exp="area" dr="Y25:Y26" r="Y27" sId="1"/>
    <undo index="65535" exp="area" dr="X25:X26" r="X27" sId="1"/>
    <undo index="65535" exp="area" dr="W25:W26" r="W27" sId="1"/>
    <undo index="65535" exp="area" dr="V25:V26" r="V27" sId="1"/>
    <undo index="65535" exp="area" dr="U25:U26" r="U27" sId="1"/>
    <undo index="65535" exp="area" dr="T25:T26" r="T27" sId="1"/>
    <undo index="65535" exp="area" dr="S25:S26" r="S27" sId="1"/>
    <undo index="65535" exp="area" ref3D="1" dr="$H$1:$N$1048576" dn="Z_65B035E3_87FA_46C5_996E_864F2C8D0EBC_.wvu.Cols" sId="1"/>
    <rfmt sheetId="1" xfDxf="1" sqref="A26:XFD26" start="0" length="0"/>
    <rfmt sheetId="1" sqref="A2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6" start="0" length="0">
      <dxf>
        <font>
          <b/>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C26" start="0" length="0">
      <dxf>
        <font>
          <b/>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D26" start="0" length="0">
      <dxf>
        <font>
          <b/>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E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6"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2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26">
        <f>S26/AE26*100</f>
      </nc>
      <ndxf>
        <font>
          <sz val="12"/>
          <color auto="1"/>
          <name val="Calibri"/>
          <family val="2"/>
          <charset val="238"/>
          <scheme val="minor"/>
        </font>
        <numFmt numFmtId="165" formatCode="0.000000000"/>
        <alignment horizontal="left" vertical="center" wrapText="1"/>
        <border outline="0">
          <left style="thin">
            <color indexed="64"/>
          </left>
          <right style="thin">
            <color indexed="64"/>
          </right>
          <top style="thin">
            <color indexed="64"/>
          </top>
          <bottom style="thin">
            <color indexed="64"/>
          </bottom>
        </border>
      </ndxf>
    </rcc>
    <rfmt sheetId="1" sqref="N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6">
        <f>T26+U26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26"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6">
        <f>W26+X26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rder>
      </ndxf>
    </rcc>
    <rfmt sheetId="1" sqref="W26"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6">
        <f>Z26+AA26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rder>
      </ndxf>
    </rcc>
    <rfmt sheetId="1" sqref="Z2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umFmtId="4">
      <nc r="AB26">
        <v>0</v>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26" start="0" length="0">
      <dxf>
        <font>
          <sz val="12"/>
          <color auto="1"/>
          <name val="Calibri"/>
          <family val="2"/>
          <charset val="238"/>
          <scheme val="minor"/>
        </font>
        <numFmt numFmtId="166" formatCode="#,##0.00_ ;\-#,##0.00\ "/>
      </dxf>
    </rfmt>
    <rfmt sheetId="1" sqref="AD26" start="0" length="0">
      <dxf>
        <font>
          <sz val="12"/>
          <color auto="1"/>
          <name val="Calibri"/>
          <family val="2"/>
          <charset val="238"/>
          <scheme val="minor"/>
        </font>
        <numFmt numFmtId="166" formatCode="#,##0.00_ ;\-#,##0.00\ "/>
      </dxf>
    </rfmt>
    <rcc rId="0" sId="1" s="1" dxf="1">
      <nc r="AE26">
        <f>S26+V26+Y26</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6">
        <f>AE26+AF26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2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26" start="0" length="0">
      <dxf>
        <font>
          <sz val="12"/>
          <color theme="1"/>
          <name val="Calibri"/>
          <family val="2"/>
          <charset val="238"/>
          <scheme val="minor"/>
        </font>
      </dxf>
    </rfmt>
  </rrc>
  <rrc rId="5025" sId="1" ref="A26:XFD26" action="deleteRow">
    <undo index="65535" exp="area" ref3D="1" dr="$H$1:$N$1048576" dn="Z_65B035E3_87FA_46C5_996E_864F2C8D0EBC_.wvu.Cols" sId="1"/>
    <rfmt sheetId="1" xfDxf="1" sqref="A26:XFD26" start="0" length="0"/>
    <rfmt sheetId="1" sqref="A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26"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fmt sheetId="1" sqref="C26"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fmt sheetId="1" sqref="D26"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fmt sheetId="1" sqref="E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26" t="inlineStr">
        <is>
          <t>TOTAL BISTRIȚA NĂSĂUD</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26"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2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2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26">
        <f>SUM(S25:S25)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26">
        <f>SUM(T25:T25)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26">
        <f>SUM(U25:U25)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26">
        <f>SUM(V25:V25)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26">
        <f>SUM(W25:W25)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26">
        <f>SUM(X25:X25)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26">
        <f>SUM(Y25:Y25)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26">
        <f>SUM(Z25:Z25)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26">
        <f>SUM(AA25:AA25)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26">
        <f>SUM(AB25:AB25)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26">
        <f>SUM(AC25:AC25)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26">
        <f>SUM(AD25:AD25)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26">
        <f>SUM(AE25:AE25)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26">
        <f>SUM(AF25:AF25)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26">
        <f>SUM(AG25:AG25)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26"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26">
        <f>SUM(AI25:AI25)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26">
        <f>SUM(AJ25:AJ25)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26">
        <f>SUM(AK25:AK25)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26" start="0" length="0">
      <dxf>
        <font>
          <sz val="12"/>
          <color theme="1"/>
          <name val="Calibri"/>
          <family val="2"/>
          <charset val="238"/>
          <scheme val="minor"/>
        </font>
      </dxf>
    </rfmt>
  </rrc>
  <rrc rId="5026" sId="1" ref="A28:XFD28" action="deleteRow">
    <undo index="65535" exp="area" ref3D="1" dr="$H$1:$N$1048576" dn="Z_65B035E3_87FA_46C5_996E_864F2C8D0EBC_.wvu.Cols" sId="1"/>
    <rfmt sheetId="1" xfDxf="1" sqref="A28:XFD28" start="0" length="0"/>
    <rfmt sheetId="1" sqref="A2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8"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8"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2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28">
        <f>S28/AE28*100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8">
        <f>T28+U28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8">
        <f>W28+X28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rder>
      </ndxf>
    </rcc>
    <rfmt sheetId="1" sqref="W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8">
        <f>Z28+AA28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rder>
      </ndxf>
    </rcc>
    <rfmt sheetId="1" sqref="Z2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umFmtId="4">
      <nc r="AB28">
        <v>0</v>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8">
        <f>S28+V28+Y28</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8">
        <f>AE28+AF28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28"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28" start="0" length="0">
      <dxf>
        <font>
          <sz val="12"/>
          <color theme="1"/>
          <name val="Calibri"/>
          <family val="2"/>
          <charset val="238"/>
          <scheme val="minor"/>
        </font>
      </dxf>
    </rfmt>
  </rrc>
  <rrc rId="5027" sId="1" ref="A28:XFD28" action="deleteRow">
    <undo index="65535" exp="area" dr="AK26:AK28" r="AK29" sId="1"/>
    <undo index="65535" exp="area" dr="AJ26:AJ28" r="AJ29" sId="1"/>
    <undo index="65535" exp="area" dr="AI26:AI28" r="AI29" sId="1"/>
    <undo index="65535" exp="area" dr="AG26:AG28" r="AG29" sId="1"/>
    <undo index="65535" exp="area" dr="AF26:AF28" r="AF29" sId="1"/>
    <undo index="65535" exp="area" dr="AE26:AE28" r="AE29" sId="1"/>
    <undo index="65535" exp="area" dr="AD26:AD28" r="AD29" sId="1"/>
    <undo index="65535" exp="area" dr="AC26:AC28" r="AC29" sId="1"/>
    <undo index="65535" exp="area" dr="AB26:AB28" r="AB29" sId="1"/>
    <undo index="65535" exp="area" dr="AA26:AA28" r="AA29" sId="1"/>
    <undo index="65535" exp="area" dr="Z26:Z28" r="Z29" sId="1"/>
    <undo index="65535" exp="area" dr="Y26:Y28" r="Y29" sId="1"/>
    <undo index="65535" exp="area" dr="X26:X28" r="X29" sId="1"/>
    <undo index="65535" exp="area" dr="W26:W28" r="W29" sId="1"/>
    <undo index="65535" exp="area" dr="V26:V28" r="V29" sId="1"/>
    <undo index="65535" exp="area" dr="U26:U28" r="U29" sId="1"/>
    <undo index="65535" exp="area" dr="T26:T28" r="T29" sId="1"/>
    <undo index="65535" exp="area" dr="S27:S28" r="S29" sId="1"/>
    <undo index="65535" exp="area" ref3D="1" dr="$H$1:$N$1048576" dn="Z_65B035E3_87FA_46C5_996E_864F2C8D0EBC_.wvu.Cols" sId="1"/>
    <rfmt sheetId="1" xfDxf="1" sqref="A28:XFD28" start="0" length="0"/>
    <rfmt sheetId="1" sqref="A2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8"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8"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2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28">
        <f>S28/AE28*100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28">
        <f>T28+U28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28">
        <f>W28+X28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rder>
      </ndxf>
    </rcc>
    <rfmt sheetId="1" sqref="W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28">
        <f>Z28+AA28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rder>
      </ndxf>
    </rcc>
    <rfmt sheetId="1" sqref="Z2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umFmtId="4">
      <nc r="AB28">
        <v>0</v>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28">
        <f>S28+V28+Y28</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28">
        <f>AE28+AF28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28"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28" start="0" length="0">
      <dxf>
        <font>
          <sz val="12"/>
          <color theme="1"/>
          <name val="Calibri"/>
          <family val="2"/>
          <charset val="238"/>
          <scheme val="minor"/>
        </font>
      </dxf>
    </rfmt>
  </rrc>
  <rrc rId="5028" sId="1" ref="A28:XFD28" action="deleteRow">
    <undo index="65535" exp="area" ref3D="1" dr="$H$1:$N$1048576" dn="Z_65B035E3_87FA_46C5_996E_864F2C8D0EBC_.wvu.Cols" sId="1"/>
    <rfmt sheetId="1" xfDxf="1" sqref="A28:XFD28" start="0" length="0"/>
    <rfmt sheetId="1" sqref="A2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28"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fmt sheetId="1" sqref="C28"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fmt sheetId="1" sqref="D28"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fmt sheetId="1" sqref="E28"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fmt sheetId="1" sqref="F28"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G28" t="inlineStr">
        <is>
          <t>TOTAL BOTOȘANI</t>
        </is>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H28"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fmt sheetId="1" sqref="I2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28"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fmt sheetId="1" sqref="K2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2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2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2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2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2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2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28">
        <f>SUM(S27:S27)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28">
        <f>SUM(T26:T27)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28">
        <f>SUM(U26:U27)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28">
        <f>SUM(V26:V27)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28">
        <f>SUM(W26:W27)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28">
        <f>SUM(X26:X27)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28">
        <f>SUM(Y26:Y27)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28">
        <f>SUM(Z26:Z27)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28">
        <f>SUM(AA26:AA27)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28">
        <f>SUM(AB26:AB27)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28">
        <f>SUM(AC26:AC27)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28">
        <f>SUM(AD26:AD27)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28">
        <f>SUM(AE26:AE27)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28">
        <f>SUM(AF26:AF27)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28">
        <f>SUM(AG26:AG27)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28" start="0" length="0">
      <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28">
        <f>SUM(AI26:AI27)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28">
        <f>SUM(AJ26:AJ27)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28">
        <f>SUM(AK26:AK27)</f>
      </nc>
      <ndxf>
        <font>
          <b/>
          <sz val="12"/>
          <color auto="1"/>
          <name val="Calibri"/>
          <family val="2"/>
          <charset val="238"/>
          <scheme val="minor"/>
        </font>
        <numFmt numFmtId="166" formatCode="#,##0.00_ ;\-#,##0.00\ "/>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28" start="0" length="0">
      <dxf>
        <font>
          <sz val="12"/>
          <color theme="1"/>
          <name val="Calibri"/>
          <family val="2"/>
          <charset val="238"/>
          <scheme val="minor"/>
        </font>
      </dxf>
    </rfmt>
  </rrc>
  <rrc rId="5029" sId="1" ref="A28:XFD28" action="deleteRow">
    <undo index="65535" exp="area" ref3D="1" dr="$H$1:$N$1048576" dn="Z_65B035E3_87FA_46C5_996E_864F2C8D0EBC_.wvu.Cols" sId="1"/>
    <rfmt sheetId="1" xfDxf="1" sqref="A28:XFD28" start="0" length="0"/>
    <rfmt sheetId="1" sqref="A2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8"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2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2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2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2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8"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2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28" t="inlineStr">
        <is>
          <t>BRĂILA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V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2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28"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B28"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C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28"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28"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G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H28"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2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28" start="0" length="0">
      <dxf>
        <font>
          <sz val="12"/>
          <color theme="1"/>
          <name val="Calibri"/>
          <family val="2"/>
          <charset val="238"/>
          <scheme val="minor"/>
        </font>
      </dxf>
    </rfmt>
  </rrc>
  <rrc rId="5030" sId="1" ref="A32:XFD32" action="deleteRow">
    <undo index="65535" exp="area" ref3D="1" dr="$H$1:$N$1048576" dn="Z_65B035E3_87FA_46C5_996E_864F2C8D0EBC_.wvu.Cols" sId="1"/>
    <rfmt sheetId="1" xfDxf="1" sqref="A32:XFD32" start="0" length="0"/>
    <rfmt sheetId="1" sqref="A3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2"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C3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2"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32" start="0" length="0">
      <dxf>
        <font>
          <sz val="12"/>
          <color auto="1"/>
          <name val="Calibri"/>
          <family val="2"/>
          <charset val="238"/>
          <scheme val="minor"/>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G32" start="0" length="0">
      <dxf>
        <font>
          <sz val="10"/>
          <color theme="1"/>
          <name val="Calibri"/>
          <family val="2"/>
          <charset val="1"/>
          <scheme val="minor"/>
        </font>
        <alignment vertical="center" wrapText="1"/>
        <border outline="0">
          <left style="thin">
            <color indexed="64"/>
          </left>
          <right style="thin">
            <color indexed="64"/>
          </right>
          <top style="thin">
            <color indexed="64"/>
          </top>
          <bottom style="thin">
            <color indexed="64"/>
          </bottom>
        </border>
      </dxf>
    </rfmt>
    <rfmt sheetId="1" sqref="H32" start="0" length="0">
      <dxf>
        <font>
          <sz val="10"/>
          <color theme="1"/>
          <name val="Calibri"/>
          <family val="2"/>
          <charset val="1"/>
          <scheme val="minor"/>
        </font>
        <alignment vertical="center" wrapText="1"/>
        <border outline="0">
          <left style="thin">
            <color indexed="64"/>
          </left>
          <right style="thin">
            <color indexed="64"/>
          </right>
          <top style="thin">
            <color indexed="64"/>
          </top>
          <bottom style="thin">
            <color indexed="64"/>
          </bottom>
        </border>
      </dxf>
    </rfmt>
    <rfmt sheetId="1" sqref="I32"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2"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32"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32">
        <f>S32/AE32*100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32"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O32"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32"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32" start="0" length="0">
      <dxf>
        <font>
          <sz val="12"/>
          <color theme="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32"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3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T32"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32"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3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W32"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32"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3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Z32"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2"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3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3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32"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3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3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3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32" start="0" length="0">
      <dxf>
        <font>
          <sz val="12"/>
          <color theme="1"/>
          <name val="Calibri"/>
          <family val="2"/>
          <charset val="238"/>
          <scheme val="minor"/>
        </font>
      </dxf>
    </rfmt>
  </rrc>
  <rrc rId="5031" sId="1" ref="A32:XFD32" action="deleteRow">
    <undo index="65535" exp="area" ref3D="1" dr="$H$1:$N$1048576" dn="Z_65B035E3_87FA_46C5_996E_864F2C8D0EBC_.wvu.Cols" sId="1"/>
    <rfmt sheetId="1" xfDxf="1" sqref="A32:XFD32" start="0" length="0"/>
    <rfmt sheetId="1" sqref="A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32" t="inlineStr">
        <is>
          <t>TOTAL BRĂILA</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I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3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3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32">
        <f>SUM(S28:S30)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32">
        <f>SUM(T28:T31)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32">
        <f>SUM(U28:U31)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32">
        <f>SUM(V28:V30)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32">
        <f>SUM(W28:W31)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32">
        <f>SUM(X28:X31)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32">
        <f>SUM(Y28:Y30)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32">
        <f>SUM(Z28:Z31)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32">
        <f>SUM(AA28:AA30)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32">
        <f>SUM(AB28:AB30)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32">
        <f>SUM(AC28:AC30)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32">
        <f>SUM(AD28:AD30)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32">
        <f>SUM(AE28:AE30)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32">
        <f>SUM(AF28:AF30)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32">
        <f>SUM(AG28:AG30)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32"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32">
        <f>SUM(AI28:AI30)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32">
        <f>SUM(AJ28:AJ30)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32">
        <f>SUM(AK28:AK30)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32" start="0" length="0">
      <dxf>
        <font>
          <sz val="12"/>
          <color theme="1"/>
          <name val="Calibri"/>
          <family val="2"/>
          <charset val="238"/>
          <scheme val="minor"/>
        </font>
      </dxf>
    </rfmt>
  </rrc>
  <rrc rId="5032" sId="1" ref="A32:XFD32" action="deleteRow">
    <undo index="65535" exp="area" ref3D="1" dr="$H$1:$N$1048576" dn="Z_65B035E3_87FA_46C5_996E_864F2C8D0EBC_.wvu.Cols" sId="1"/>
    <rfmt sheetId="1" xfDxf="1" sqref="A32:XFD32" start="0" length="0"/>
    <rfmt sheetId="1" sqref="A3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2"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32" t="inlineStr">
        <is>
          <t>BRAȘOV</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3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3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V3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3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3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3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B3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C3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32"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3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G3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H3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32" start="0" length="0">
      <dxf>
        <font>
          <sz val="12"/>
          <color theme="1"/>
          <name val="Calibri"/>
          <family val="2"/>
          <charset val="238"/>
          <scheme val="minor"/>
        </font>
      </dxf>
    </rfmt>
  </rrc>
  <rrc rId="5033" sId="1" ref="A37:XFD37" action="deleteRow">
    <undo index="65535" exp="area" ref3D="1" dr="$H$1:$N$1048576" dn="Z_65B035E3_87FA_46C5_996E_864F2C8D0EBC_.wvu.Cols" sId="1"/>
    <rfmt sheetId="1" xfDxf="1" sqref="A37:XFD37" start="0" length="0">
      <dxf/>
    </rfmt>
    <rfmt sheetId="1" sqref="A37"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7"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7"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7"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7" start="0" length="0">
      <dxf>
        <font>
          <sz val="12"/>
          <color auto="1"/>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37" start="0" length="0">
      <dxf>
        <font>
          <sz val="12"/>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37"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7"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7"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7"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K37"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7"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37">
        <f>S37/AE37*100</f>
      </nc>
      <n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37" start="0" length="0">
      <dxf>
        <font>
          <sz val="12"/>
          <color auto="1"/>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O37" start="0" length="0">
      <dxf>
        <font>
          <sz val="12"/>
          <color auto="1"/>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37"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7" start="0" length="0">
      <dxf>
        <font>
          <sz val="12"/>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37" start="0" length="0">
      <dxf>
        <font>
          <sz val="12"/>
          <color auto="1"/>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37">
        <f>T37+U37</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37"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37"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7">
        <f>W37+X37</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37"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37"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37">
        <f>Z37+AA37</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37"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7"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7">
        <f>AC37+AD37</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37"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7"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7">
        <f>S37+V37+Y37</f>
      </nc>
      <ndxf>
        <font>
          <sz val="12"/>
          <color auto="1"/>
          <name val="Calibri"/>
          <family val="2"/>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7"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37">
        <f>AE37+AF37+AC37</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37"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7" start="0" length="0">
      <dxf>
        <font>
          <sz val="12"/>
          <name val="Trebuchet MS"/>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37"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37"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37" start="0" length="0">
      <dxf>
        <font>
          <sz val="12"/>
        </font>
      </dxf>
    </rfmt>
  </rrc>
  <rrc rId="5034" sId="1" ref="A37:XFD37" action="deleteRow">
    <undo index="65535" exp="area" ref3D="1" dr="$H$1:$N$1048576" dn="Z_65B035E3_87FA_46C5_996E_864F2C8D0EBC_.wvu.Cols" sId="1"/>
    <rfmt sheetId="1" xfDxf="1" sqref="A37:XFD37" start="0" length="0">
      <dxf/>
    </rfmt>
    <rfmt sheetId="1" sqref="A37"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7"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7"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7"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7" start="0" length="0">
      <dxf>
        <font>
          <sz val="12"/>
          <color auto="1"/>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37" start="0" length="0">
      <dxf>
        <font>
          <sz val="12"/>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37"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7"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7"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7"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K37"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7"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37">
        <f>S37/AE37*100</f>
      </nc>
      <n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37" start="0" length="0">
      <dxf>
        <font>
          <sz val="12"/>
          <color auto="1"/>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O37" start="0" length="0">
      <dxf>
        <font>
          <sz val="12"/>
          <color auto="1"/>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37"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7" start="0" length="0">
      <dxf>
        <font>
          <sz val="12"/>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37" start="0" length="0">
      <dxf>
        <font>
          <sz val="12"/>
          <color auto="1"/>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37">
        <f>T37+U37</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37"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37"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7">
        <f>W37+X37</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37"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37"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37">
        <f>Z37+AA37</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37"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7"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7">
        <f>AC37+AD37</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37"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7"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7">
        <f>S37+V37+Y37</f>
      </nc>
      <ndxf>
        <font>
          <sz val="12"/>
          <color auto="1"/>
          <name val="Calibri"/>
          <family val="2"/>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7"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37">
        <f>AE37+AF37+AC37</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37"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7" start="0" length="0">
      <dxf>
        <font>
          <sz val="12"/>
          <name val="Trebuchet MS"/>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37"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37"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37" start="0" length="0">
      <dxf>
        <font>
          <sz val="12"/>
        </font>
      </dxf>
    </rfmt>
  </rrc>
  <rrc rId="5035" sId="1" ref="A37:XFD37" action="deleteRow">
    <undo index="65535" exp="area" ref3D="1" dr="$H$1:$N$1048576" dn="Z_65B035E3_87FA_46C5_996E_864F2C8D0EBC_.wvu.Cols" sId="1"/>
    <rfmt sheetId="1" xfDxf="1" sqref="A37:XFD37" start="0" length="0">
      <dxf/>
    </rfmt>
    <rfmt sheetId="1" sqref="A37"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7"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7"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7"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7" start="0" length="0">
      <dxf>
        <font>
          <sz val="12"/>
          <color auto="1"/>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37" start="0" length="0">
      <dxf>
        <font>
          <sz val="12"/>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37"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7"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7"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7"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K37"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7"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37">
        <f>S37/AE37*100</f>
      </nc>
      <n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37" start="0" length="0">
      <dxf>
        <font>
          <sz val="12"/>
          <color auto="1"/>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O37" start="0" length="0">
      <dxf>
        <font>
          <sz val="12"/>
          <color auto="1"/>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37"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7" start="0" length="0">
      <dxf>
        <font>
          <sz val="12"/>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37" start="0" length="0">
      <dxf>
        <font>
          <sz val="12"/>
          <color auto="1"/>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37">
        <f>T37+U37</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37"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37"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7">
        <f>W37+X37</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37"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37"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37">
        <f>Z37+AA37</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37"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7"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7">
        <f>AC37+AD37</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37"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7"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7">
        <f>S37+V37+Y37</f>
      </nc>
      <ndxf>
        <font>
          <sz val="12"/>
          <color auto="1"/>
          <name val="Calibri"/>
          <family val="2"/>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7"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37">
        <f>AE37+AF37+AC37</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37"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7" start="0" length="0">
      <dxf>
        <font>
          <sz val="12"/>
          <name val="Trebuchet MS"/>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37"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37"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37" start="0" length="0">
      <dxf>
        <font>
          <sz val="12"/>
        </font>
      </dxf>
    </rfmt>
  </rrc>
  <rrc rId="5036" sId="1" ref="A37:XFD37" action="deleteRow">
    <undo index="65535" exp="area" ref3D="1" dr="$H$1:$N$1048576" dn="Z_65B035E3_87FA_46C5_996E_864F2C8D0EBC_.wvu.Cols" sId="1"/>
    <rfmt sheetId="1" xfDxf="1" sqref="A37:XFD37" start="0" length="0">
      <dxf/>
    </rfmt>
    <rfmt sheetId="1" sqref="A37"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7"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7"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7"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7" start="0" length="0">
      <dxf>
        <font>
          <sz val="12"/>
          <color auto="1"/>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37" start="0" length="0">
      <dxf>
        <font>
          <sz val="12"/>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37"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7"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7"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7"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K37"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7"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37">
        <f>S37/AE37*100</f>
      </nc>
      <n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37" start="0" length="0">
      <dxf>
        <font>
          <sz val="12"/>
          <color auto="1"/>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O37" start="0" length="0">
      <dxf>
        <font>
          <sz val="12"/>
          <color auto="1"/>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37"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7" start="0" length="0">
      <dxf>
        <font>
          <sz val="12"/>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37" start="0" length="0">
      <dxf>
        <font>
          <sz val="12"/>
          <color auto="1"/>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37">
        <f>T37+U37</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37"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37"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7">
        <f>W37+X37</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37"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37"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37">
        <f>Z37+AA37</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37"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7"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7">
        <f>AC37+AD37</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37"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7"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7">
        <f>S37+V37+Y37</f>
      </nc>
      <ndxf>
        <font>
          <sz val="12"/>
          <color auto="1"/>
          <name val="Calibri"/>
          <family val="2"/>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7"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37">
        <f>AE37+AF37+AC37</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37"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7" start="0" length="0">
      <dxf>
        <font>
          <sz val="12"/>
          <name val="Trebuchet MS"/>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37"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37"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37" start="0" length="0">
      <dxf>
        <font>
          <sz val="12"/>
        </font>
      </dxf>
    </rfmt>
  </rrc>
  <rrc rId="5037" sId="1" ref="A37:XFD37" action="deleteRow">
    <undo index="65535" exp="area" ref3D="1" dr="$H$1:$N$1048576" dn="Z_65B035E3_87FA_46C5_996E_864F2C8D0EBC_.wvu.Cols" sId="1"/>
    <rfmt sheetId="1" xfDxf="1" sqref="A37:XFD37" start="0" length="0"/>
    <rfmt sheetId="1" sqref="A3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37"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fmt sheetId="1" sqref="C37"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fmt sheetId="1" sqref="D37"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fmt sheetId="1" sqref="E37"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fmt sheetId="1" sqref="F37"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G37" t="inlineStr">
        <is>
          <t>TOTAL BRAȘOV</t>
        </is>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H37"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3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3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3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3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3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3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3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37">
        <f>SUM(S32:S35)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37">
        <f>SUM(T32:T35)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37">
        <f>SUM(U32:U36)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37">
        <f>SUM(V32:V35)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37">
        <f>SUM(W32:W35)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37">
        <f>SUM(X32:X36)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37">
        <f>SUM(Y32:Y35)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37">
        <f>SUM(Z32:Z36)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37">
        <f>SUM(AA32:AA36)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37">
        <f>SUM(AB32:AB35)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37">
        <f>SUM(AC32:AC36)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37">
        <f>SUM(AD32:AD36)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37">
        <f>SUM(AE32:AE35)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37">
        <f>SUM(AF32:AF36)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37">
        <f>SUM(AG32:AG36)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37"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37">
        <f>SUM(AI32:AI35)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37">
        <f>SUM(AJ32:AJ36)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K37" start="0" length="0">
      <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fmt sheetId="1" sqref="AL37" start="0" length="0">
      <dxf>
        <font>
          <sz val="12"/>
          <color theme="1"/>
          <name val="Calibri"/>
          <family val="2"/>
          <charset val="238"/>
          <scheme val="minor"/>
        </font>
      </dxf>
    </rfmt>
  </rrc>
  <rrc rId="5038" sId="1" ref="A37:XFD37" action="deleteRow">
    <undo index="65535" exp="area" ref3D="1" dr="$H$1:$N$1048576" dn="Z_65B035E3_87FA_46C5_996E_864F2C8D0EBC_.wvu.Cols" sId="1"/>
    <rfmt sheetId="1" xfDxf="1" sqref="A37:XFD37" start="0" length="0"/>
    <rfmt sheetId="1" sqref="A3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3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3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7"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37" t="inlineStr">
        <is>
          <t>BUCUREȘTI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3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3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3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3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3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37"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3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3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3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37" start="0" length="0">
      <dxf>
        <font>
          <sz val="12"/>
          <color theme="1"/>
          <name val="Calibri"/>
          <family val="2"/>
          <charset val="238"/>
          <scheme val="minor"/>
        </font>
      </dxf>
    </rfmt>
  </rrc>
  <rrc rId="5039" sId="1" ref="A44:XFD44" action="deleteRow">
    <undo index="65535" exp="area" dr="AK37:AK44" r="AK45" sId="1"/>
    <undo index="65535" exp="area" dr="AJ37:AJ44" r="AJ45" sId="1"/>
    <undo index="65535" exp="area" dr="AI37:AI44" r="AI45" sId="1"/>
    <undo index="65535" exp="area" dr="AG37:AG44" r="AG45" sId="1"/>
    <undo index="65535" exp="area" dr="AF37:AF44" r="AF45" sId="1"/>
    <undo index="65535" exp="area" dr="AE37:AE44" r="AE45" sId="1"/>
    <undo index="65535" exp="area" dr="AD37:AD44" r="AD45" sId="1"/>
    <undo index="65535" exp="area" dr="AC37:AC44" r="AC45" sId="1"/>
    <undo index="65535" exp="area" dr="AB37:AB44" r="AB45" sId="1"/>
    <undo index="65535" exp="area" dr="AA37:AA44" r="AA45" sId="1"/>
    <undo index="65535" exp="area" dr="Z37:Z44" r="Z45" sId="1"/>
    <undo index="65535" exp="area" dr="Y37:Y44" r="Y45" sId="1"/>
    <undo index="65535" exp="area" dr="X37:X44" r="X45" sId="1"/>
    <undo index="65535" exp="area" dr="W37:W44" r="W45" sId="1"/>
    <undo index="65535" exp="area" dr="V37:V44" r="V45" sId="1"/>
    <undo index="65535" exp="area" dr="U37:U44" r="U45" sId="1"/>
    <undo index="65535" exp="area" dr="T37:T44" r="T45" sId="1"/>
    <undo index="65535" exp="area" dr="S37:S44" r="S45" sId="1"/>
    <undo index="65535" exp="area" ref3D="1" dr="$H$1:$N$1048576" dn="Z_65B035E3_87FA_46C5_996E_864F2C8D0EBC_.wvu.Cols" sId="1"/>
    <rfmt sheetId="1" xfDxf="1" sqref="A44:XFD44" start="0" length="0"/>
    <rfmt sheetId="1" sqref="A4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4"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4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44">
        <f>S44/AE44*100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44">
        <f>T44+U44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4">
        <f>W44+X44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44">
        <f>Z44+AA44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44">
        <f>AC44+AD44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4">
        <f>S44+V44+Y44+AB44</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44">
        <f>AE44+AF44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4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44" start="0" length="0">
      <dxf>
        <font>
          <sz val="12"/>
          <color theme="1"/>
          <name val="Calibri"/>
          <family val="2"/>
          <charset val="238"/>
          <scheme val="minor"/>
        </font>
      </dxf>
    </rfmt>
  </rrc>
  <rrc rId="5040" sId="1" ref="A44:XFD44" action="deleteRow">
    <undo index="65535" exp="area" ref3D="1" dr="$H$1:$N$1048576" dn="Z_65B035E3_87FA_46C5_996E_864F2C8D0EBC_.wvu.Cols" sId="1"/>
    <rfmt sheetId="1" xfDxf="1" sqref="A44:XFD44" start="0" length="0"/>
    <rfmt sheetId="1" sqref="A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44" t="inlineStr">
        <is>
          <r>
            <t xml:space="preserve">TOTAL </t>
          </r>
          <r>
            <rPr>
              <sz val="12"/>
              <rFont val="Calibri"/>
              <family val="2"/>
            </rPr>
            <t>BUCUREȘTI</t>
          </r>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I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4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4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44">
        <f>SUM(S37:S43)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44">
        <f>SUM(T37:T43)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44">
        <f>SUM(U37:U43)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44">
        <f>SUM(V37:V43)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44">
        <f>SUM(W37:W43)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44">
        <f>SUM(X37:X43)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44">
        <f>SUM(Y37:Y43)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44">
        <f>SUM(Z37:Z43)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44">
        <f>SUM(AA37:AA43)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44">
        <f>SUM(AB37:AB43)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44">
        <f>SUM(AC37:AC43)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44">
        <f>SUM(AD37:AD43)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44">
        <f>SUM(AE37:AE43)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44">
        <f>SUM(AF37:AF43)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44">
        <f>SUM(AG37:AG43)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44"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44">
        <f>SUM(AI37:AI43)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44">
        <f>SUM(AJ37:AJ43)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44">
        <f>SUM(AK37:AK43)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44" start="0" length="0">
      <dxf>
        <font>
          <sz val="12"/>
          <color theme="1"/>
          <name val="Calibri"/>
          <family val="2"/>
          <charset val="238"/>
          <scheme val="minor"/>
        </font>
      </dxf>
    </rfmt>
  </rrc>
  <rrc rId="5041" sId="1" ref="A44:XFD44" action="deleteRow">
    <undo index="65535" exp="area" ref3D="1" dr="$H$1:$N$1048576" dn="Z_65B035E3_87FA_46C5_996E_864F2C8D0EBC_.wvu.Cols" sId="1"/>
    <rfmt sheetId="1" xfDxf="1" sqref="A44:XFD44" start="0" length="0"/>
    <rcc rId="0" sId="1" dxf="1">
      <nc r="A44">
        <v>1</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4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4"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4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44" t="inlineStr">
        <is>
          <t>BUZĂU</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4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4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4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4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4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4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44"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4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4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44" start="0" length="0">
      <dxf>
        <font>
          <sz val="12"/>
          <color theme="1"/>
          <name val="Calibri"/>
          <family val="2"/>
          <charset val="238"/>
          <scheme val="minor"/>
        </font>
      </dxf>
    </rfmt>
  </rrc>
  <rrc rId="5042" sId="1" ref="A48:XFD48" action="deleteRow">
    <undo index="65535" exp="area" ref3D="1" dr="$H$1:$N$1048576" dn="Z_65B035E3_87FA_46C5_996E_864F2C8D0EBC_.wvu.Cols" sId="1"/>
    <rfmt sheetId="1" xfDxf="1" sqref="A48:XFD48" start="0" length="0"/>
    <rfmt sheetId="1" sqref="A48"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fmt sheetId="1" sqref="B48"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8"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48"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4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8"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48"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H48"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48"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8"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48"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L4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48">
        <f>S48/AE48*100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48"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fmt sheetId="1" sqref="O4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8"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48"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R48" start="0" length="0">
      <dxf>
        <font>
          <sz val="12"/>
          <color auto="1"/>
          <name val="Calibri"/>
          <family val="2"/>
          <charset val="1"/>
          <scheme val="minor"/>
        </font>
        <alignment horizontal="center" vertical="center" wrapText="1"/>
        <border outline="0">
          <left style="thin">
            <color indexed="64"/>
          </left>
          <right style="thin">
            <color indexed="64"/>
          </right>
          <top style="thin">
            <color indexed="64"/>
          </top>
          <bottom style="thin">
            <color indexed="64"/>
          </bottom>
        </border>
      </dxf>
    </rfmt>
    <rcc rId="0" sId="1" dxf="1">
      <nc r="S48">
        <f>T48+U48</f>
      </nc>
      <ndxf>
        <font>
          <sz val="12"/>
          <color auto="1"/>
          <name val="Calibri"/>
          <family val="2"/>
          <charset val="238"/>
          <scheme val="minor"/>
        </font>
        <numFmt numFmtId="164" formatCode="_-* #,##0.00\ _l_e_i_-;\-* #,##0.00\ _l_e_i_-;_-* &quot;-&quot;??\ _l_e_i_-;_-@_-"/>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fmt sheetId="1" sqref="T48"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8"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8">
        <f>W48+X48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48"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8"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cc rId="0" sId="1" dxf="1">
      <nc r="Y48">
        <f>Z48+AA48</f>
      </nc>
      <ndxf>
        <font>
          <sz val="12"/>
          <color auto="1"/>
          <name val="Calibri"/>
          <family val="2"/>
          <charset val="238"/>
          <scheme val="minor"/>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qref="Z48" start="0" length="0">
      <dxf>
        <font>
          <sz val="12"/>
          <color theme="1"/>
          <name val="Calibri"/>
          <family val="2"/>
          <charset val="238"/>
          <scheme val="minor"/>
        </font>
        <numFmt numFmtId="164" formatCode="_-* #,##0.00\ _l_e_i_-;\-* #,##0.00\ _l_e_i_-;_-* &quot;-&quot;??\ _l_e_i_-;_-@_-"/>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AA48"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AB48">
        <v>0</v>
      </nc>
      <ndxf>
        <font>
          <sz val="12"/>
          <color auto="1"/>
          <name val="Calibri"/>
          <family val="2"/>
          <charset val="1"/>
          <scheme val="minor"/>
        </font>
        <alignment horizontal="center" vertical="center" wrapText="1"/>
        <border outline="0">
          <left style="thin">
            <color indexed="64"/>
          </left>
          <right style="thin">
            <color indexed="64"/>
          </right>
          <top style="thin">
            <color indexed="64"/>
          </top>
          <bottom style="thin">
            <color indexed="64"/>
          </bottom>
        </border>
      </ndxf>
    </rcc>
    <rfmt sheetId="1" sqref="AC48"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AD48"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8">
        <f>S48+V48+Y48+AB48</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8"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cc rId="0" sId="1" s="1" dxf="1">
      <nc r="AG48">
        <f>AE48+AF48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48"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fmt sheetId="1" sqref="AI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4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48" start="0" length="0">
      <dxf>
        <font>
          <sz val="12"/>
          <color theme="1"/>
          <name val="Calibri"/>
          <family val="2"/>
          <charset val="238"/>
          <scheme val="minor"/>
        </font>
      </dxf>
    </rfmt>
  </rrc>
  <rrc rId="5043" sId="1" ref="A48:XFD48" action="deleteRow">
    <undo index="65535" exp="area" ref3D="1" dr="$H$1:$N$1048576" dn="Z_65B035E3_87FA_46C5_996E_864F2C8D0EBC_.wvu.Cols" sId="1"/>
    <rfmt sheetId="1" xfDxf="1" sqref="A48:XFD48" start="0" length="0"/>
    <rfmt sheetId="1" sqref="A48"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fmt sheetId="1" sqref="B48"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8"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48"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4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8"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48"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H48"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48"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8"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48"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L4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48">
        <f>S48/AE48*100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48"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fmt sheetId="1" sqref="O4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8"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48"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R48" start="0" length="0">
      <dxf>
        <font>
          <sz val="12"/>
          <color auto="1"/>
          <name val="Calibri"/>
          <family val="2"/>
          <charset val="1"/>
          <scheme val="minor"/>
        </font>
        <alignment horizontal="center" vertical="center" wrapText="1"/>
        <border outline="0">
          <left style="thin">
            <color indexed="64"/>
          </left>
          <right style="thin">
            <color indexed="64"/>
          </right>
          <top style="thin">
            <color indexed="64"/>
          </top>
          <bottom style="thin">
            <color indexed="64"/>
          </bottom>
        </border>
      </dxf>
    </rfmt>
    <rcc rId="0" sId="1" dxf="1">
      <nc r="S48">
        <f>T48+U48</f>
      </nc>
      <ndxf>
        <font>
          <sz val="12"/>
          <color auto="1"/>
          <name val="Calibri"/>
          <family val="2"/>
          <charset val="238"/>
          <scheme val="minor"/>
        </font>
        <numFmt numFmtId="164" formatCode="_-* #,##0.00\ _l_e_i_-;\-* #,##0.00\ _l_e_i_-;_-* &quot;-&quot;??\ _l_e_i_-;_-@_-"/>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fmt sheetId="1" sqref="T48"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8"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8">
        <f>W48+X48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48"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8"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cc rId="0" sId="1" dxf="1">
      <nc r="Y48">
        <f>Z48+AA48</f>
      </nc>
      <ndxf>
        <font>
          <sz val="12"/>
          <color auto="1"/>
          <name val="Calibri"/>
          <family val="2"/>
          <charset val="238"/>
          <scheme val="minor"/>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qref="Z48" start="0" length="0">
      <dxf>
        <font>
          <sz val="12"/>
          <color theme="1"/>
          <name val="Calibri"/>
          <family val="2"/>
          <charset val="238"/>
          <scheme val="minor"/>
        </font>
        <numFmt numFmtId="164" formatCode="_-* #,##0.00\ _l_e_i_-;\-* #,##0.00\ _l_e_i_-;_-* &quot;-&quot;??\ _l_e_i_-;_-@_-"/>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AA48"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AB48">
        <v>0</v>
      </nc>
      <ndxf>
        <font>
          <sz val="12"/>
          <color auto="1"/>
          <name val="Calibri"/>
          <family val="2"/>
          <charset val="1"/>
          <scheme val="minor"/>
        </font>
        <alignment horizontal="center" vertical="center" wrapText="1"/>
        <border outline="0">
          <left style="thin">
            <color indexed="64"/>
          </left>
          <right style="thin">
            <color indexed="64"/>
          </right>
          <top style="thin">
            <color indexed="64"/>
          </top>
          <bottom style="thin">
            <color indexed="64"/>
          </bottom>
        </border>
      </ndxf>
    </rcc>
    <rfmt sheetId="1" sqref="AC48"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AD48"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8">
        <f>S48+V48+Y48+AB48</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8"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cc rId="0" sId="1" s="1" dxf="1">
      <nc r="AG48">
        <f>AE48+AF48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48"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fmt sheetId="1" sqref="AI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4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48" start="0" length="0">
      <dxf>
        <font>
          <sz val="12"/>
          <color theme="1"/>
          <name val="Calibri"/>
          <family val="2"/>
          <charset val="238"/>
          <scheme val="minor"/>
        </font>
      </dxf>
    </rfmt>
  </rrc>
  <rrc rId="5044" sId="1" ref="A48:XFD48" action="deleteRow">
    <undo index="65535" exp="area" ref3D="1" dr="$H$1:$N$1048576" dn="Z_65B035E3_87FA_46C5_996E_864F2C8D0EBC_.wvu.Cols" sId="1"/>
    <rfmt sheetId="1" xfDxf="1" sqref="A48:XFD48" start="0" length="0"/>
    <rfmt sheetId="1" sqref="A48"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fmt sheetId="1" sqref="B48"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48"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48"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4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48"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48"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H48"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48"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8"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48"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L4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48">
        <f>S48/AE48*100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48"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fmt sheetId="1" sqref="O48"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8"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48"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R48" start="0" length="0">
      <dxf>
        <font>
          <sz val="12"/>
          <color auto="1"/>
          <name val="Calibri"/>
          <family val="2"/>
          <charset val="1"/>
          <scheme val="minor"/>
        </font>
        <alignment horizontal="center" vertical="center" wrapText="1"/>
        <border outline="0">
          <left style="thin">
            <color indexed="64"/>
          </left>
          <right style="thin">
            <color indexed="64"/>
          </right>
          <top style="thin">
            <color indexed="64"/>
          </top>
          <bottom style="thin">
            <color indexed="64"/>
          </bottom>
        </border>
      </dxf>
    </rfmt>
    <rcc rId="0" sId="1" dxf="1">
      <nc r="S48">
        <f>T48+U48</f>
      </nc>
      <ndxf>
        <font>
          <sz val="12"/>
          <color auto="1"/>
          <name val="Calibri"/>
          <family val="2"/>
          <charset val="238"/>
          <scheme val="minor"/>
        </font>
        <numFmt numFmtId="164" formatCode="_-* #,##0.00\ _l_e_i_-;\-* #,##0.00\ _l_e_i_-;_-* &quot;-&quot;??\ _l_e_i_-;_-@_-"/>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fmt sheetId="1" sqref="T48"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48"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48">
        <f>W48+X48</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48"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48"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cc rId="0" sId="1" dxf="1">
      <nc r="Y48">
        <f>Z48+AA48</f>
      </nc>
      <ndxf>
        <font>
          <sz val="12"/>
          <color auto="1"/>
          <name val="Calibri"/>
          <family val="2"/>
          <charset val="238"/>
          <scheme val="minor"/>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qref="Z48" start="0" length="0">
      <dxf>
        <font>
          <sz val="12"/>
          <color theme="1"/>
          <name val="Calibri"/>
          <family val="2"/>
          <charset val="238"/>
          <scheme val="minor"/>
        </font>
        <numFmt numFmtId="164" formatCode="_-* #,##0.00\ _l_e_i_-;\-* #,##0.00\ _l_e_i_-;_-* &quot;-&quot;??\ _l_e_i_-;_-@_-"/>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AA48"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AB48">
        <v>0</v>
      </nc>
      <ndxf>
        <font>
          <sz val="12"/>
          <color auto="1"/>
          <name val="Calibri"/>
          <family val="2"/>
          <charset val="1"/>
          <scheme val="minor"/>
        </font>
        <alignment horizontal="center" vertical="center" wrapText="1"/>
        <border outline="0">
          <left style="thin">
            <color indexed="64"/>
          </left>
          <right style="thin">
            <color indexed="64"/>
          </right>
          <top style="thin">
            <color indexed="64"/>
          </top>
          <bottom style="thin">
            <color indexed="64"/>
          </bottom>
        </border>
      </ndxf>
    </rcc>
    <rfmt sheetId="1" sqref="AC48"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AD48"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48">
        <f>S48+V48+Y48+AB48</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48"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cc rId="0" sId="1" s="1" dxf="1">
      <nc r="AG48">
        <f>AE48+AF48</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48"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fmt sheetId="1" sqref="AI48"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4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4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48" start="0" length="0">
      <dxf>
        <font>
          <sz val="12"/>
          <color theme="1"/>
          <name val="Calibri"/>
          <family val="2"/>
          <charset val="238"/>
          <scheme val="minor"/>
        </font>
      </dxf>
    </rfmt>
  </rrc>
  <rrc rId="5045" sId="1" ref="A48:XFD48" action="deleteRow">
    <undo index="65535" exp="area" ref3D="1" dr="$H$1:$N$1048576" dn="Z_65B035E3_87FA_46C5_996E_864F2C8D0EBC_.wvu.Cols" sId="1"/>
    <rfmt sheetId="1" xfDxf="1" sqref="A48:XFD48" start="0" length="0"/>
    <rfmt sheetId="1" sqref="A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48" t="inlineStr">
        <is>
          <t>TOTAL BUZĂU</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48"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48"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48"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48"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48">
        <f>SUM(S44:S46)</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48">
        <f>SUM(T44:T46)</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48">
        <f>SUM(U44:U47)</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48">
        <f>SUM(V44:V46)</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48">
        <f>SUM(W44:W46)</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48">
        <f>SUM(X44:X46)</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48">
        <f>SUM(Y44:Y46)</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48">
        <f>SUM(Z44:Z46)</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48">
        <f>SUM(AA44:AA47)</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48">
        <f>SUM(AB44:AB46)</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48">
        <f>SUM(AC44:AC46)</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48">
        <f>SUM(AD44:AD47)</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48">
        <f>SUM(AE44:AE46)</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48">
        <f>SUM(AF44:AF46)</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48">
        <f>SUM(AG44:AG46)</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48" start="0" length="0">
      <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48">
        <f>SUM(AI44:AI46)</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48">
        <f>SUM(AJ44:AJ46)</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48">
        <f>SUM(AK44:AK46)</f>
      </nc>
      <ndxf>
        <font>
          <b/>
          <sz val="12"/>
          <color auto="1"/>
          <name val="Calibri"/>
          <family val="2"/>
          <charset val="238"/>
          <scheme val="minor"/>
        </font>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48" start="0" length="0">
      <dxf>
        <font>
          <sz val="12"/>
          <color theme="1"/>
          <name val="Calibri"/>
          <family val="2"/>
          <charset val="238"/>
          <scheme val="minor"/>
        </font>
      </dxf>
    </rfmt>
  </rrc>
  <rrc rId="5046" sId="1" ref="A51:XFD51" action="deleteRow">
    <undo index="0" exp="area" v="1" dr="Z51:Z52" r="Y52" sId="1"/>
    <undo index="65535" exp="area" ref3D="1" dr="$H$1:$N$1048576" dn="Z_65B035E3_87FA_46C5_996E_864F2C8D0EBC_.wvu.Cols" sId="1"/>
    <rfmt sheetId="1" xfDxf="1" sqref="A51:XFD51" start="0" length="0"/>
    <rfmt sheetId="1" sqref="A5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1" start="0" length="0">
      <dxf>
        <font>
          <b/>
          <sz val="12"/>
          <color auto="1"/>
          <name val="Calibri"/>
          <family val="2"/>
          <charset val="238"/>
          <scheme val="minor"/>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G5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5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5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1">
        <f>S51/AE51*100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51">
        <f>T51+U51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1">
        <f>W51+X51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1" start="0" length="0">
      <dxf>
        <font>
          <sz val="12"/>
          <color auto="1"/>
          <name val="Calibri"/>
          <family val="2"/>
          <charset val="238"/>
          <scheme val="minor"/>
        </font>
        <numFmt numFmtId="4" formatCode="#,##0.00"/>
        <fill>
          <patternFill patternType="solid">
            <bgColor rgb="FFFFFF00"/>
          </patternFill>
        </fill>
        <alignment horizontal="center" vertical="center"/>
        <border outline="0">
          <left style="thin">
            <color indexed="64"/>
          </left>
          <right style="thin">
            <color indexed="64"/>
          </right>
          <top style="thin">
            <color indexed="64"/>
          </top>
          <bottom style="thin">
            <color indexed="64"/>
          </bottom>
        </border>
      </dxf>
    </rfmt>
    <rfmt sheetId="1" sqref="X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Y51">
        <f>Z50:Z51+AA51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1">
        <f>AC51+AD51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1">
        <f>S51+V51+Y51+AB51</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1">
        <f>AE51+AF51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5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51" start="0" length="0">
      <dxf>
        <font>
          <sz val="12"/>
          <color theme="1"/>
          <name val="Calibri"/>
          <family val="2"/>
          <charset val="238"/>
          <scheme val="minor"/>
        </font>
      </dxf>
    </rfmt>
  </rrc>
  <rrc rId="5047" sId="1" ref="A51:XFD51" action="deleteRow">
    <undo index="0" exp="area" v="1" dr="Z51:Z52" r="Y52" sId="1"/>
    <undo index="65535" exp="area" ref3D="1" dr="$H$1:$N$1048576" dn="Z_65B035E3_87FA_46C5_996E_864F2C8D0EBC_.wvu.Cols" sId="1"/>
    <rfmt sheetId="1" xfDxf="1" sqref="A51:XFD51" start="0" length="0"/>
    <rfmt sheetId="1" sqref="A5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1" start="0" length="0">
      <dxf>
        <font>
          <b/>
          <sz val="12"/>
          <color auto="1"/>
          <name val="Calibri"/>
          <family val="2"/>
          <charset val="238"/>
          <scheme val="minor"/>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G5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5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5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1">
        <f>S51/AE51*100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51">
        <f>T51+U51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1">
        <f>W51+X51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1" start="0" length="0">
      <dxf>
        <font>
          <sz val="12"/>
          <color auto="1"/>
          <name val="Calibri"/>
          <family val="2"/>
          <charset val="238"/>
          <scheme val="minor"/>
        </font>
        <numFmt numFmtId="4" formatCode="#,##0.00"/>
        <fill>
          <patternFill patternType="solid">
            <bgColor rgb="FFFFFF00"/>
          </patternFill>
        </fill>
        <alignment horizontal="center" vertical="center"/>
        <border outline="0">
          <left style="thin">
            <color indexed="64"/>
          </left>
          <right style="thin">
            <color indexed="64"/>
          </right>
          <top style="thin">
            <color indexed="64"/>
          </top>
          <bottom style="thin">
            <color indexed="64"/>
          </bottom>
        </border>
      </dxf>
    </rfmt>
    <rfmt sheetId="1" sqref="X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Y51">
        <f>Z51:Z51+AA51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1">
        <f>AC51+AD51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1">
        <f>S51+V51+Y51+AB51</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1">
        <f>AE51+AF51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5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51" start="0" length="0">
      <dxf>
        <font>
          <sz val="12"/>
          <color theme="1"/>
          <name val="Calibri"/>
          <family val="2"/>
          <charset val="238"/>
          <scheme val="minor"/>
        </font>
      </dxf>
    </rfmt>
  </rrc>
  <rrc rId="5048" sId="1" ref="A51:XFD51" action="deleteRow">
    <undo index="65535" exp="area" ref3D="1" dr="$H$1:$N$1048576" dn="Z_65B035E3_87FA_46C5_996E_864F2C8D0EBC_.wvu.Cols" sId="1"/>
    <rfmt sheetId="1" xfDxf="1" sqref="A51:XFD51" start="0" length="0"/>
    <rfmt sheetId="1" sqref="A5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1" start="0" length="0">
      <dxf>
        <font>
          <b/>
          <sz val="12"/>
          <color auto="1"/>
          <name val="Calibri"/>
          <family val="2"/>
          <charset val="238"/>
          <scheme val="minor"/>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G5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5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5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1">
        <f>S51/AE51*100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51">
        <f>T51+U51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1">
        <f>W51+X51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1" start="0" length="0">
      <dxf>
        <font>
          <sz val="12"/>
          <color auto="1"/>
          <name val="Calibri"/>
          <family val="2"/>
          <charset val="238"/>
          <scheme val="minor"/>
        </font>
        <numFmt numFmtId="4" formatCode="#,##0.00"/>
        <fill>
          <patternFill patternType="solid">
            <bgColor rgb="FFFFFF00"/>
          </patternFill>
        </fill>
        <alignment horizontal="center" vertical="center"/>
        <border outline="0">
          <left style="thin">
            <color indexed="64"/>
          </left>
          <right style="thin">
            <color indexed="64"/>
          </right>
          <top style="thin">
            <color indexed="64"/>
          </top>
          <bottom style="thin">
            <color indexed="64"/>
          </bottom>
        </border>
      </dxf>
    </rfmt>
    <rfmt sheetId="1" sqref="X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Y51">
        <f>Z51:Z51+AA51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1">
        <f>AC51+AD51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1">
        <f>S51+V51+Y51+AB51</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1">
        <f>AE51+AF51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5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51" start="0" length="0">
      <dxf>
        <font>
          <sz val="12"/>
          <color theme="1"/>
          <name val="Calibri"/>
          <family val="2"/>
          <charset val="238"/>
          <scheme val="minor"/>
        </font>
      </dxf>
    </rfmt>
  </rrc>
  <rrc rId="5049" sId="1" ref="A51:XFD51" action="deleteRow">
    <undo index="65535" exp="area" dr="AK49:AK51" r="AK52" sId="1"/>
    <undo index="65535" exp="area" dr="AJ49:AJ51" r="AJ52" sId="1"/>
    <undo index="65535" exp="area" dr="AI49:AI51" r="AI52" sId="1"/>
    <undo index="65535" exp="area" dr="AG49:AG51" r="AG52" sId="1"/>
    <undo index="65535" exp="area" dr="AF49:AF51" r="AF52" sId="1"/>
    <undo index="65535" exp="area" dr="AE49:AE51" r="AE52" sId="1"/>
    <undo index="65535" exp="area" dr="AD49:AD51" r="AD52" sId="1"/>
    <undo index="65535" exp="area" dr="AC49:AC51" r="AC52" sId="1"/>
    <undo index="65535" exp="area" dr="AB49:AB51" r="AB52" sId="1"/>
    <undo index="65535" exp="area" dr="AA49:AA51" r="AA52" sId="1"/>
    <undo index="65535" exp="area" dr="Z49:Z51" r="Z52" sId="1"/>
    <undo index="65535" exp="area" dr="Y49:Y51" r="Y52" sId="1"/>
    <undo index="65535" exp="area" dr="X49:X51" r="X52" sId="1"/>
    <undo index="65535" exp="area" dr="W49:W51" r="W52" sId="1"/>
    <undo index="65535" exp="area" dr="V49:V51" r="V52" sId="1"/>
    <undo index="65535" exp="area" dr="U49:U51" r="U52" sId="1"/>
    <undo index="65535" exp="area" dr="T49:T51" r="T52" sId="1"/>
    <undo index="65535" exp="area" dr="S49:S51" r="S52" sId="1"/>
    <undo index="65535" exp="area" ref3D="1" dr="$H$1:$N$1048576" dn="Z_65B035E3_87FA_46C5_996E_864F2C8D0EBC_.wvu.Cols" sId="1"/>
    <rfmt sheetId="1" xfDxf="1" sqref="A51:XFD51" start="0" length="0"/>
    <rfmt sheetId="1" sqref="A5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5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1">
        <f>S51/AE51*100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51">
        <f>T51+U51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1">
        <f>W51+X51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Y51">
        <f>Z51+AA51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1">
        <f>AC51+AD51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1">
        <f>S51+V51+Y51+AB51</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1">
        <f>AE51+AF51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51" start="0" length="0">
      <dxf>
        <font>
          <sz val="12"/>
          <color theme="1"/>
          <name val="Calibri"/>
          <family val="2"/>
          <charset val="238"/>
          <scheme val="minor"/>
        </font>
      </dxf>
    </rfmt>
  </rrc>
  <rrc rId="5050" sId="1" ref="A51:XFD51" action="deleteRow">
    <undo index="65535" exp="area" ref3D="1" dr="$H$1:$N$1048576" dn="Z_65B035E3_87FA_46C5_996E_864F2C8D0EBC_.wvu.Cols" sId="1"/>
    <rfmt sheetId="1" xfDxf="1" sqref="A51:XFD51" start="0" length="0"/>
    <rfmt sheetId="1" sqref="A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C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D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E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cc rId="0" sId="1" dxf="1">
      <nc r="G51" t="inlineStr">
        <is>
          <t>TOTAL CĂLĂRAȘI</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I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5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5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51">
        <f>SUM(S49:S50)</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51">
        <f>SUM(T49:T50)</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51">
        <f>SUM(U49:U50)</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51">
        <f>SUM(V49:V50)</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51">
        <f>SUM(W49:W50)</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51">
        <f>SUM(X49:X50)</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51">
        <f>SUM(Y49:Y50)</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51">
        <f>SUM(Z49:Z50)</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51">
        <f>SUM(AA49:AA50)</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51">
        <f>SUM(AB49:AB50)</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51">
        <f>SUM(AC49:AC50)</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51">
        <f>SUM(AD49:AD50)</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51">
        <f>SUM(AE49:AE50)</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51">
        <f>SUM(AF49:AF50)</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51">
        <f>SUM(AG49:AG50)</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51" start="0" length="0">
      <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51">
        <f>SUM(AI49:AI50)</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51">
        <f>SUM(AJ49:AJ50)</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51">
        <f>SUM(AK49:AK50)</f>
      </nc>
      <ndxf>
        <font>
          <b/>
          <sz val="12"/>
          <color auto="1"/>
          <name val="Calibri"/>
          <family val="2"/>
          <charset val="238"/>
          <scheme val="minor"/>
        </font>
        <numFmt numFmtId="3" formatCode="#,##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51" start="0" length="0">
      <dxf>
        <font>
          <sz val="12"/>
          <color theme="1"/>
          <name val="Calibri"/>
          <family val="2"/>
          <charset val="238"/>
          <scheme val="minor"/>
        </font>
      </dxf>
    </rfmt>
  </rrc>
  <rrc rId="5051" sId="1" ref="A51:XFD51" action="deleteRow">
    <undo index="65535" exp="area" ref3D="1" dr="$H$1:$N$1048576" dn="Z_65B035E3_87FA_46C5_996E_864F2C8D0EBC_.wvu.Cols" sId="1"/>
    <rfmt sheetId="1" xfDxf="1" sqref="A51:XFD51" start="0" length="0"/>
    <rfmt sheetId="1" sqref="A5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5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51" t="inlineStr">
        <is>
          <t>CARAȘ SEVERIN</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5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5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5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51"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5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5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51" start="0" length="0">
      <dxf>
        <font>
          <sz val="12"/>
          <color theme="1"/>
          <name val="Calibri"/>
          <family val="2"/>
          <charset val="238"/>
          <scheme val="minor"/>
        </font>
      </dxf>
    </rfmt>
  </rrc>
  <rrc rId="5052" sId="1" ref="A52:XFD52" action="deleteRow">
    <undo index="65535" exp="area" ref3D="1" dr="$H$1:$N$1048576" dn="Z_65B035E3_87FA_46C5_996E_864F2C8D0EBC_.wvu.Cols" sId="1"/>
    <rfmt sheetId="1" xfDxf="1" sqref="A52:XFD52" start="0" length="0"/>
    <rcc rId="0" sId="1" dxf="1">
      <nc r="A52">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5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2"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5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2">
        <f>S52/AE52*100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2">
        <f>T52+U52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2">
        <f>W52+X52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52">
        <f>Z52+AA52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2">
        <f>AC52+AD52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2">
        <f>S52+V52+Y52+AB52</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2">
        <f>AE52+AF52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52" start="0" length="0">
      <dxf>
        <font>
          <sz val="12"/>
          <color theme="1"/>
          <name val="Calibri"/>
          <family val="2"/>
          <charset val="238"/>
          <scheme val="minor"/>
        </font>
      </dxf>
    </rfmt>
  </rrc>
  <rrc rId="5053" sId="1" ref="A52:XFD52" action="deleteRow">
    <undo index="65535" exp="area" dr="AK51:AK52" r="AK53" sId="1"/>
    <undo index="65535" exp="area" dr="AJ51:AJ52" r="AJ53" sId="1"/>
    <undo index="65535" exp="area" dr="AI51:AI52" r="AI53" sId="1"/>
    <undo index="65535" exp="area" dr="AG51:AG52" r="AG53" sId="1"/>
    <undo index="65535" exp="area" dr="AF51:AF52" r="AF53" sId="1"/>
    <undo index="65535" exp="area" dr="AE51:AE52" r="AE53" sId="1"/>
    <undo index="65535" exp="area" dr="AD51:AD52" r="AD53" sId="1"/>
    <undo index="65535" exp="area" dr="AC51:AC52" r="AC53" sId="1"/>
    <undo index="65535" exp="area" dr="AB51:AB52" r="AB53" sId="1"/>
    <undo index="65535" exp="area" dr="AA51:AA52" r="AA53" sId="1"/>
    <undo index="65535" exp="area" dr="Z51:Z52" r="Z53" sId="1"/>
    <undo index="65535" exp="area" dr="Y51:Y52" r="Y53" sId="1"/>
    <undo index="65535" exp="area" dr="X51:X52" r="X53" sId="1"/>
    <undo index="65535" exp="area" dr="W51:W52" r="W53" sId="1"/>
    <undo index="65535" exp="area" dr="V51:V52" r="V53" sId="1"/>
    <undo index="65535" exp="area" dr="U51:U52" r="U53" sId="1"/>
    <undo index="65535" exp="area" dr="T51:T52" r="T53" sId="1"/>
    <undo index="65535" exp="area" dr="S51:S52" r="S53" sId="1"/>
    <undo index="65535" exp="area" ref3D="1" dr="$H$1:$N$1048576" dn="Z_65B035E3_87FA_46C5_996E_864F2C8D0EBC_.wvu.Cols" sId="1"/>
    <rfmt sheetId="1" xfDxf="1" sqref="A52:XFD52" start="0" length="0"/>
    <rfmt sheetId="1" sqref="A5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2"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5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2">
        <f>S52/AE52*100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2">
        <f>T52+U52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2">
        <f>W52+X52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52">
        <f>Z52+AA52</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2">
        <f>AC52+AD52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2">
        <f>S52+V52+Y52+AB52</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2">
        <f>AE52+AF52</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52" start="0" length="0">
      <dxf>
        <font>
          <sz val="12"/>
          <color theme="1"/>
          <name val="Calibri"/>
          <family val="2"/>
          <charset val="238"/>
          <scheme val="minor"/>
        </font>
      </dxf>
    </rfmt>
  </rrc>
  <rrc rId="5054" sId="1" ref="A52:XFD52" action="deleteRow">
    <undo index="65535" exp="area" ref3D="1" dr="$H$1:$N$1048576" dn="Z_65B035E3_87FA_46C5_996E_864F2C8D0EBC_.wvu.Cols" sId="1"/>
    <rfmt sheetId="1" xfDxf="1" sqref="A52:XFD52" start="0" length="0"/>
    <rfmt sheetId="1" sqref="A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top style="thin">
            <color indexed="64"/>
          </top>
          <bottom style="thin">
            <color indexed="64"/>
          </bottom>
        </border>
      </dxf>
    </rfmt>
    <rfmt sheetId="1" sqref="B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52" start="0" length="0">
      <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dxf>
    </rfmt>
    <rfmt sheetId="1" sqref="E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top style="thin">
            <color indexed="64"/>
          </top>
          <bottom style="thin">
            <color indexed="64"/>
          </bottom>
        </border>
      </dxf>
    </rfmt>
    <rfmt sheetId="1" sqref="F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52" t="inlineStr">
        <is>
          <t>TOTAL CARAȘ SEVERIN</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I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5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52"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52">
        <f>SUM(S51:S51)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52">
        <f>SUM(T51:T51)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52">
        <f>SUM(U51:U51)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52">
        <f>SUM(V51:V51)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52">
        <f>SUM(W51:W51)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52">
        <f>SUM(X51:X51)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52">
        <f>SUM(Y51:Y51)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52">
        <f>SUM(Z51:Z51)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52">
        <f>SUM(AA51:AA51)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52">
        <f>SUM(AB51:AB51)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52">
        <f>SUM(AC51:AC51)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52">
        <f>SUM(AD51:AD51)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52">
        <f>SUM(AE51:AE51)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52">
        <f>SUM(AF51:AF51)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52">
        <f>SUM(AG51:AG51)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52"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52">
        <f>SUM(AI51:AI51)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52">
        <f>SUM(AJ51:AJ51)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52">
        <f>SUM(AK51:AK51)</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52" start="0" length="0">
      <dxf>
        <font>
          <sz val="12"/>
          <color theme="1"/>
          <name val="Calibri"/>
          <family val="2"/>
          <charset val="238"/>
          <scheme val="minor"/>
        </font>
      </dxf>
    </rfmt>
  </rrc>
  <rrc rId="5055" sId="1" ref="A52:XFD52" action="deleteRow">
    <undo index="65535" exp="area" ref3D="1" dr="$H$1:$N$1048576" dn="Z_65B035E3_87FA_46C5_996E_864F2C8D0EBC_.wvu.Cols" sId="1"/>
    <rfmt sheetId="1" xfDxf="1" sqref="A52:XFD52" start="0" length="0"/>
    <rfmt sheetId="1" sqref="A5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2"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2"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2"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52"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52" t="inlineStr">
        <is>
          <t>CLUJ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5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52"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2"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2"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5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2"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52"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52"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52"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2"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52" start="0" length="0">
      <dxf>
        <font>
          <sz val="12"/>
          <color theme="1"/>
          <name val="Calibri"/>
          <family val="2"/>
          <charset val="238"/>
          <scheme val="minor"/>
        </font>
      </dxf>
    </rfmt>
  </rrc>
  <rrc rId="5056" sId="1" ref="A56:XFD56" action="deleteRow">
    <undo index="65535" exp="area" ref3D="1" dr="$H$1:$N$1048576" dn="Z_65B035E3_87FA_46C5_996E_864F2C8D0EBC_.wvu.Cols" sId="1"/>
    <rfmt sheetId="1" xfDxf="1" sqref="A56:XFD56" start="0" length="0"/>
    <rfmt sheetId="1" sqref="A56"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6"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6"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6"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6"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56" start="0" length="0">
      <dxf>
        <font>
          <sz val="12"/>
          <color auto="1"/>
          <name val="Trebuchet MS"/>
          <family val="2"/>
          <charset val="238"/>
          <scheme val="none"/>
        </font>
        <alignment horizontal="left" vertical="center" wrapText="1"/>
        <border outline="0">
          <left style="thin">
            <color indexed="64"/>
          </left>
          <right style="thin">
            <color indexed="64"/>
          </right>
          <top style="thin">
            <color indexed="64"/>
          </top>
          <bottom style="thin">
            <color indexed="64"/>
          </bottom>
        </border>
      </dxf>
    </rfmt>
    <rfmt sheetId="1" sqref="H56"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56"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6"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56"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5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6">
        <f>S56/AE56*100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56"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6"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6"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6"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6"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56">
        <f>T56+U56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T56"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56"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6">
        <f>W56+X56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56"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56"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56">
        <f>Z56+AA56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56"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56"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6">
        <f>AC56+AD56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56"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56"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6">
        <f>S56+V56+Y56+AB56</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56"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56">
        <f>AE56+AF56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6"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5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5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56" start="0" length="0">
      <dxf>
        <font>
          <sz val="12"/>
          <color theme="1"/>
          <name val="Calibri"/>
          <family val="2"/>
          <charset val="238"/>
          <scheme val="minor"/>
        </font>
      </dxf>
    </rfmt>
  </rrc>
  <rrc rId="5057" sId="1" ref="A56:XFD56" action="deleteRow">
    <undo index="65535" exp="area" dr="AK52:AK56" r="AK57" sId="1"/>
    <undo index="65535" exp="area" dr="AJ52:AJ56" r="AJ57" sId="1"/>
    <undo index="65535" exp="area" dr="AI52:AI56" r="AI57" sId="1"/>
    <undo index="65535" exp="area" dr="AG52:AG56" r="AG57" sId="1"/>
    <undo index="65535" exp="area" dr="AF52:AF56" r="AF57" sId="1"/>
    <undo index="65535" exp="area" dr="AE52:AE56" r="AE57" sId="1"/>
    <undo index="65535" exp="area" dr="AD52:AD56" r="AD57" sId="1"/>
    <undo index="65535" exp="area" dr="AC52:AC56" r="AC57" sId="1"/>
    <undo index="65535" exp="area" dr="AB52:AB56" r="AB57" sId="1"/>
    <undo index="65535" exp="area" dr="AA52:AA56" r="AA57" sId="1"/>
    <undo index="65535" exp="area" dr="Z52:Z56" r="Z57" sId="1"/>
    <undo index="65535" exp="area" dr="Y52:Y56" r="Y57" sId="1"/>
    <undo index="65535" exp="area" dr="X52:X56" r="X57" sId="1"/>
    <undo index="65535" exp="area" dr="W52:W56" r="W57" sId="1"/>
    <undo index="65535" exp="area" dr="V52:V56" r="V57" sId="1"/>
    <undo index="65535" exp="area" dr="U52:U56" r="U57" sId="1"/>
    <undo index="65535" exp="area" dr="T52:T56" r="T57" sId="1"/>
    <undo index="65535" exp="area" dr="S52:S56" r="S57" sId="1"/>
    <undo index="65535" exp="area" ref3D="1" dr="$H$1:$N$1048576" dn="Z_65B035E3_87FA_46C5_996E_864F2C8D0EBC_.wvu.Cols" sId="1"/>
    <rfmt sheetId="1" xfDxf="1" sqref="A56:XFD56" start="0" length="0"/>
    <rfmt sheetId="1" sqref="A56"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6"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6"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6"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6"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56" start="0" length="0">
      <dxf>
        <font>
          <sz val="12"/>
          <color auto="1"/>
          <name val="Trebuchet MS"/>
          <family val="2"/>
          <charset val="238"/>
          <scheme val="none"/>
        </font>
        <alignment horizontal="left" vertical="center" wrapText="1"/>
        <border outline="0">
          <left style="thin">
            <color indexed="64"/>
          </left>
          <right style="thin">
            <color indexed="64"/>
          </right>
          <top style="thin">
            <color indexed="64"/>
          </top>
          <bottom style="thin">
            <color indexed="64"/>
          </bottom>
        </border>
      </dxf>
    </rfmt>
    <rfmt sheetId="1" sqref="H56"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56"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6"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56"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5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6">
        <f>S56/AE56*100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56"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6"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6"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6"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6"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56">
        <f>T56+U56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T56"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56"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6">
        <f>W56+X56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56"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56"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56">
        <f>Z56+AA56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56"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56"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6">
        <f>AC56+AD56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56"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56"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6">
        <f>S56+V56+Y56+AB56</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56"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56">
        <f>AE56+AF56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6"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5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5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56" start="0" length="0">
      <dxf>
        <font>
          <sz val="12"/>
          <color theme="1"/>
          <name val="Calibri"/>
          <family val="2"/>
          <charset val="238"/>
          <scheme val="minor"/>
        </font>
      </dxf>
    </rfmt>
  </rrc>
  <rrc rId="5058" sId="1" ref="A56:XFD56" action="deleteRow">
    <undo index="65535" exp="area" ref3D="1" dr="$H$1:$N$1048576" dn="Z_65B035E3_87FA_46C5_996E_864F2C8D0EBC_.wvu.Cols" sId="1"/>
    <rfmt sheetId="1" xfDxf="1" sqref="A56:XFD56" start="0" length="0"/>
    <rfmt sheetId="1" sqref="A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top style="thin">
            <color indexed="64"/>
          </top>
          <bottom style="thin">
            <color indexed="64"/>
          </bottom>
        </border>
      </dxf>
    </rfmt>
    <rfmt sheetId="1" sqref="B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56" start="0" length="0">
      <dxf>
        <font>
          <b/>
          <sz val="12"/>
          <color auto="1"/>
          <name val="Calibri"/>
          <family val="2"/>
          <charset val="238"/>
          <scheme val="minor"/>
        </font>
        <fill>
          <patternFill patternType="solid">
            <bgColor theme="9" tint="0.59999389629810485"/>
          </patternFill>
        </fill>
        <alignment horizontal="center" vertical="center" wrapText="1"/>
        <border outline="0">
          <top style="thin">
            <color indexed="64"/>
          </top>
          <bottom style="thin">
            <color indexed="64"/>
          </bottom>
        </border>
      </dxf>
    </rfmt>
    <rfmt sheetId="1" sqref="D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56" t="inlineStr">
        <is>
          <t>TOTAL CLUJ</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56" start="0" length="0">
      <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dxf>
    </rfmt>
    <rfmt sheetId="1" sqref="I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5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5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56">
        <f>SUM(S52:S55)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56">
        <f>SUM(T52:T55)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56">
        <f>SUM(U52:U55)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56">
        <f>SUM(V52:V55)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56">
        <f>SUM(W52:W55)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56">
        <f>SUM(X52:X55)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56">
        <f>SUM(Y52:Y55)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56">
        <f>SUM(Z52:Z55)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56">
        <f>SUM(AA52:AA55)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56">
        <f>SUM(AB52:AB55)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56">
        <f>SUM(AC52:AC55)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56">
        <f>SUM(AD52:AD55)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56">
        <f>SUM(AE52:AE55)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56">
        <f>SUM(AF52:AF55)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56">
        <f>SUM(AG52:AG55)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56"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56">
        <f>SUM(AI52:AI55)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56">
        <f>SUM(AJ52:AJ55)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56">
        <f>SUM(AK52:AK55)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56" start="0" length="0">
      <dxf>
        <font>
          <sz val="12"/>
          <color theme="1"/>
          <name val="Calibri"/>
          <family val="2"/>
          <charset val="238"/>
          <scheme val="minor"/>
        </font>
      </dxf>
    </rfmt>
  </rrc>
  <rrc rId="5059" sId="1" ref="A56:XFD56" action="deleteRow">
    <undo index="65535" exp="area" ref3D="1" dr="$H$1:$N$1048576" dn="Z_65B035E3_87FA_46C5_996E_864F2C8D0EBC_.wvu.Cols" sId="1"/>
    <rfmt sheetId="1" xfDxf="1" sqref="A56:XFD56" start="0" length="0"/>
    <rfmt sheetId="1" sqref="A5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6"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5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56" t="inlineStr">
        <is>
          <t>CONSTANȚA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5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5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56"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56"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56"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5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56" start="0" length="0">
      <dxf>
        <font>
          <sz val="12"/>
          <color theme="1"/>
          <name val="Calibri"/>
          <family val="2"/>
          <charset val="238"/>
          <scheme val="minor"/>
        </font>
      </dxf>
    </rfmt>
  </rrc>
  <rrc rId="5060" sId="1" ref="A59:XFD59" action="deleteRow">
    <undo index="65535" exp="area" ref3D="1" dr="$H$1:$N$1048576" dn="Z_65B035E3_87FA_46C5_996E_864F2C8D0EBC_.wvu.Cols" sId="1"/>
    <rfmt sheetId="1" xfDxf="1" sqref="A59:XFD59" start="0" length="0"/>
    <rfmt sheetId="1" sqref="A5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9"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59" start="0" length="0">
      <dxf>
        <font>
          <sz val="12"/>
          <color auto="1"/>
          <name val="Calibri"/>
          <family val="2"/>
          <charset val="238"/>
          <scheme val="minor"/>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G5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59"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5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9">
        <f>S59/AE59*100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5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5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5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5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59">
        <f>T59+U59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9">
        <f>W59+X59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Y59">
        <f>Z59+AA59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9">
        <f>AC59+AD59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9">
        <f>S59+V59+Y59+AB59</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9">
        <f>AE59+AF59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5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L59" start="0" length="0">
      <dxf>
        <font>
          <sz val="12"/>
          <color theme="1"/>
          <name val="Calibri"/>
          <family val="2"/>
          <charset val="238"/>
          <scheme val="minor"/>
        </font>
      </dxf>
    </rfmt>
  </rrc>
  <rrc rId="5061" sId="1" ref="A59:XFD59" action="deleteRow">
    <undo index="65535" exp="area" ref3D="1" dr="$H$1:$N$1048576" dn="Z_65B035E3_87FA_46C5_996E_864F2C8D0EBC_.wvu.Cols" sId="1"/>
    <rfmt sheetId="1" xfDxf="1" sqref="A59:XFD59" start="0" length="0"/>
    <rfmt sheetId="1" sqref="A5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9"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59" start="0" length="0">
      <dxf>
        <font>
          <sz val="12"/>
          <color auto="1"/>
          <name val="Calibri"/>
          <family val="2"/>
          <charset val="238"/>
          <scheme val="minor"/>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G5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59"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5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9">
        <f>S59/AE59*100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5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5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5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5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59">
        <f>T59+U59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9">
        <f>W59+X59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Y59">
        <f>Z59+AA59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9">
        <f>AC59+AD59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9">
        <f>S59+V59+Y59+AB59</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9">
        <f>AE59+AF59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5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L59" start="0" length="0">
      <dxf>
        <font>
          <sz val="12"/>
          <color theme="1"/>
          <name val="Calibri"/>
          <family val="2"/>
          <charset val="238"/>
          <scheme val="minor"/>
        </font>
      </dxf>
    </rfmt>
  </rrc>
  <rrc rId="5062" sId="1" ref="A59:XFD59" action="deleteRow">
    <undo index="65535" exp="area" ref3D="1" dr="$H$1:$N$1048576" dn="Z_65B035E3_87FA_46C5_996E_864F2C8D0EBC_.wvu.Cols" sId="1"/>
    <rfmt sheetId="1" xfDxf="1" sqref="A59:XFD59" start="0" length="0"/>
    <rfmt sheetId="1" sqref="A5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9"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59" start="0" length="0">
      <dxf>
        <font>
          <sz val="12"/>
          <color auto="1"/>
          <name val="Calibri"/>
          <family val="2"/>
          <charset val="238"/>
          <scheme val="minor"/>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G5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59"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5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9">
        <f>S59/AE59*100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5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5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5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5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59">
        <f>T59+U59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9">
        <f>W59+X59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Y59">
        <f>Z59+AA59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9">
        <f>AC59+AD59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9">
        <f>S59+V59+Y59+AB59</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9">
        <f>AE59+AF59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5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L59" start="0" length="0">
      <dxf>
        <font>
          <sz val="12"/>
          <color theme="1"/>
          <name val="Calibri"/>
          <family val="2"/>
          <charset val="238"/>
          <scheme val="minor"/>
        </font>
      </dxf>
    </rfmt>
  </rrc>
  <rrc rId="5063" sId="1" ref="A59:XFD59" action="deleteRow">
    <undo index="65535" exp="area" ref3D="1" dr="$H$1:$N$1048576" dn="Z_65B035E3_87FA_46C5_996E_864F2C8D0EBC_.wvu.Cols" sId="1"/>
    <rfmt sheetId="1" xfDxf="1" sqref="A59:XFD59" start="0" length="0"/>
    <rfmt sheetId="1" sqref="A5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9"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59" start="0" length="0">
      <dxf>
        <font>
          <sz val="12"/>
          <color auto="1"/>
          <name val="Calibri"/>
          <family val="2"/>
          <charset val="238"/>
          <scheme val="minor"/>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G5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59"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5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9">
        <f>S59/AE59*100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5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5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5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5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59">
        <f>T59+U59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9">
        <f>W59+X59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Y59">
        <f>Z59+AA59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9">
        <f>AC59+AD59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9">
        <f>S59+V59+Y59+AB59</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9">
        <f>AE59+AF59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5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L59" start="0" length="0">
      <dxf>
        <font>
          <sz val="12"/>
          <color theme="1"/>
          <name val="Calibri"/>
          <family val="2"/>
          <charset val="238"/>
          <scheme val="minor"/>
        </font>
      </dxf>
    </rfmt>
  </rrc>
  <rrc rId="5064" sId="1" ref="A59:XFD59" action="deleteRow">
    <undo index="65535" exp="area" ref3D="1" dr="$H$1:$N$1048576" dn="Z_65B035E3_87FA_46C5_996E_864F2C8D0EBC_.wvu.Cols" sId="1"/>
    <rfmt sheetId="1" xfDxf="1" sqref="A59:XFD59" start="0" length="0"/>
    <rfmt sheetId="1" sqref="A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B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59" t="inlineStr">
        <is>
          <t>TOTAL CONSTANȚA</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59" start="0" length="0">
      <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dxf>
    </rfmt>
    <rfmt sheetId="1" sqref="I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5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59">
        <f>SUM(S56:S58)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59">
        <f>SUM(T56:T58)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59">
        <f>SUM(U56:U58)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59">
        <f>SUM(V56:V58)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59">
        <f>SUM(W56:W58)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59">
        <f>SUM(X56:X58)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59">
        <f>SUM(Y56:Y58)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59">
        <f>SUM(Z56:Z58)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59">
        <f>SUM(AA56:AA58)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59">
        <f>SUM(AB56:AB58)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59">
        <f>SUM(AC56:AC58)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59">
        <f>SUM(AD56:AD58)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59">
        <f>SUM(AE56:AE58)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59">
        <f>SUM(AF56:AF58)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59">
        <f>SUM(AG56:AG58)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59"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59">
        <f>SUM(AI56:AI58)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59">
        <f>SUM(AJ56:AJ58)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59">
        <f>SUM(AK56:AK58)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59" start="0" length="0">
      <dxf>
        <font>
          <sz val="12"/>
          <color theme="1"/>
          <name val="Calibri"/>
          <family val="2"/>
          <charset val="238"/>
          <scheme val="minor"/>
        </font>
      </dxf>
    </rfmt>
  </rrc>
  <rrc rId="5065" sId="1" ref="A59:XFD59" action="deleteRow">
    <undo index="65535" exp="area" ref3D="1" dr="$H$1:$N$1048576" dn="Z_65B035E3_87FA_46C5_996E_864F2C8D0EBC_.wvu.Cols" sId="1"/>
    <rfmt sheetId="1" xfDxf="1" sqref="A59:XFD59" start="0" length="0"/>
    <rfmt sheetId="1" sqref="A5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9"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5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9">
        <f>S59/AE59*100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59" t="inlineStr">
        <is>
          <t>COVASNA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5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5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5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59"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5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5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59" start="0" length="0">
      <dxf>
        <font>
          <sz val="12"/>
          <color theme="1"/>
          <name val="Calibri"/>
          <family val="2"/>
          <charset val="238"/>
          <scheme val="minor"/>
        </font>
      </dxf>
    </rfmt>
  </rrc>
  <rrc rId="5066" sId="1" ref="A59:XFD59" action="deleteRow">
    <undo index="65535" exp="area" dr="AK59:AK61" r="AK62" sId="1"/>
    <undo index="65535" exp="area" dr="AJ59:AJ61" r="AJ62" sId="1"/>
    <undo index="65535" exp="area" dr="AI59:AI61" r="AI62" sId="1"/>
    <undo index="65535" exp="area" dr="AG59:AG61" r="AG62" sId="1"/>
    <undo index="65535" exp="area" dr="AF59:AF61" r="AF62" sId="1"/>
    <undo index="65535" exp="area" dr="AE59:AE61" r="AE62" sId="1"/>
    <undo index="65535" exp="area" dr="AD59:AD61" r="AD62" sId="1"/>
    <undo index="65535" exp="area" dr="AC59:AC61" r="AC62" sId="1"/>
    <undo index="65535" exp="area" dr="AB59:AB61" r="AB62" sId="1"/>
    <undo index="65535" exp="area" dr="AA59:AA61" r="AA62" sId="1"/>
    <undo index="65535" exp="area" dr="Z59:Z61" r="Z62" sId="1"/>
    <undo index="65535" exp="area" dr="Y59:Y61" r="Y62" sId="1"/>
    <undo index="65535" exp="area" dr="X59:X61" r="X62" sId="1"/>
    <undo index="65535" exp="area" dr="W59:W61" r="W62" sId="1"/>
    <undo index="65535" exp="area" dr="V59:V61" r="V62" sId="1"/>
    <undo index="65535" exp="area" dr="U59:U61" r="U62" sId="1"/>
    <undo index="65535" exp="area" dr="T59:T61" r="T62" sId="1"/>
    <undo index="65535" exp="area" dr="S59:S61" r="S62" sId="1"/>
    <undo index="65535" exp="area" ref3D="1" dr="$H$1:$N$1048576" dn="Z_65B035E3_87FA_46C5_996E_864F2C8D0EBC_.wvu.Cols" sId="1"/>
    <rfmt sheetId="1" xfDxf="1" sqref="A59:XFD59" start="0" length="0"/>
    <rcc rId="0" sId="1" dxf="1">
      <nc r="A59">
        <v>1</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5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9"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5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9">
        <f>S59/AE59*100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9">
        <f>T59+U59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9">
        <f>W59+X59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9">
        <f>AC59+AD59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9">
        <f>S59+V59+Y59+AB59</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9">
        <f>AE59+AF59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59" start="0" length="0">
      <dxf>
        <font>
          <sz val="12"/>
          <color theme="1"/>
          <name val="Calibri"/>
          <family val="2"/>
          <charset val="238"/>
          <scheme val="minor"/>
        </font>
      </dxf>
    </rfmt>
  </rrc>
  <rrc rId="5067" sId="1" ref="A59:XFD59" action="deleteRow">
    <undo index="65535" exp="area" dr="AK59:AK60" r="AK61" sId="1"/>
    <undo index="65535" exp="area" dr="AJ59:AJ60" r="AJ61" sId="1"/>
    <undo index="65535" exp="area" dr="AI59:AI60" r="AI61" sId="1"/>
    <undo index="65535" exp="area" dr="AG59:AG60" r="AG61" sId="1"/>
    <undo index="65535" exp="area" dr="AF59:AF60" r="AF61" sId="1"/>
    <undo index="65535" exp="area" dr="AE59:AE60" r="AE61" sId="1"/>
    <undo index="65535" exp="area" dr="AD59:AD60" r="AD61" sId="1"/>
    <undo index="65535" exp="area" dr="AC59:AC60" r="AC61" sId="1"/>
    <undo index="65535" exp="area" dr="AB59:AB60" r="AB61" sId="1"/>
    <undo index="65535" exp="area" dr="AA59:AA60" r="AA61" sId="1"/>
    <undo index="65535" exp="area" dr="Z59:Z60" r="Z61" sId="1"/>
    <undo index="65535" exp="area" dr="Y59:Y60" r="Y61" sId="1"/>
    <undo index="65535" exp="area" dr="X59:X60" r="X61" sId="1"/>
    <undo index="65535" exp="area" dr="W59:W60" r="W61" sId="1"/>
    <undo index="65535" exp="area" dr="V59:V60" r="V61" sId="1"/>
    <undo index="65535" exp="area" dr="U59:U60" r="U61" sId="1"/>
    <undo index="65535" exp="area" dr="T59:T60" r="T61" sId="1"/>
    <undo index="65535" exp="area" dr="S59:S60" r="S61" sId="1"/>
    <undo index="65535" exp="area" ref3D="1" dr="$H$1:$N$1048576" dn="Z_65B035E3_87FA_46C5_996E_864F2C8D0EBC_.wvu.Cols" sId="1"/>
    <rfmt sheetId="1" xfDxf="1" sqref="A59:XFD59" start="0" length="0"/>
    <rcc rId="0" sId="1" dxf="1">
      <nc r="A59">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5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9"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5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9">
        <f>S59/AE59*100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9">
        <f>T59+U59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9">
        <f>W59+X59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9">
        <f>AC59+AD59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9">
        <f>S59+V59+Y59+AB59</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9">
        <f>AE59+AF59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59" start="0" length="0">
      <dxf>
        <font>
          <sz val="12"/>
          <color theme="1"/>
          <name val="Calibri"/>
          <family val="2"/>
          <charset val="238"/>
          <scheme val="minor"/>
        </font>
      </dxf>
    </rfmt>
  </rrc>
  <rrc rId="5068" sId="1" ref="A59:XFD59" action="deleteRow">
    <undo index="65535" exp="area" dr="AK59" r="AK60" sId="1"/>
    <undo index="65535" exp="area" dr="AJ59" r="AJ60" sId="1"/>
    <undo index="65535" exp="area" dr="AI59" r="AI60" sId="1"/>
    <undo index="65535" exp="area" dr="AG59" r="AG60" sId="1"/>
    <undo index="65535" exp="area" dr="AF59" r="AF60" sId="1"/>
    <undo index="65535" exp="area" dr="AE59" r="AE60" sId="1"/>
    <undo index="65535" exp="area" dr="AD59" r="AD60" sId="1"/>
    <undo index="65535" exp="area" dr="AC59" r="AC60" sId="1"/>
    <undo index="65535" exp="area" dr="AB59" r="AB60" sId="1"/>
    <undo index="65535" exp="area" dr="AA59" r="AA60" sId="1"/>
    <undo index="65535" exp="area" dr="Z59" r="Z60" sId="1"/>
    <undo index="65535" exp="area" dr="Y59" r="Y60" sId="1"/>
    <undo index="65535" exp="area" dr="X59" r="X60" sId="1"/>
    <undo index="65535" exp="area" dr="W59" r="W60" sId="1"/>
    <undo index="65535" exp="area" dr="V59" r="V60" sId="1"/>
    <undo index="65535" exp="area" dr="U59" r="U60" sId="1"/>
    <undo index="65535" exp="area" dr="T59" r="T60" sId="1"/>
    <undo index="65535" exp="area" dr="S59" r="S60" sId="1"/>
    <undo index="65535" exp="area" ref3D="1" dr="$H$1:$N$1048576" dn="Z_65B035E3_87FA_46C5_996E_864F2C8D0EBC_.wvu.Cols" sId="1"/>
    <rfmt sheetId="1" xfDxf="1" sqref="A59:XFD59" start="0" length="0"/>
    <rfmt sheetId="1" sqref="A5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9"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5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59">
        <f>S59/AE59*100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59">
        <f>T59+U59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9">
        <f>W59+X59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9">
        <f>AC59+AD59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59">
        <f>S59+V59+Y59+AB59</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59">
        <f>AE59+AF59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5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59" start="0" length="0">
      <dxf>
        <font>
          <sz val="12"/>
          <color theme="1"/>
          <name val="Calibri"/>
          <family val="2"/>
          <charset val="238"/>
          <scheme val="minor"/>
        </font>
      </dxf>
    </rfmt>
  </rrc>
  <rrc rId="5069" sId="1" ref="A59:XFD59" action="deleteRow">
    <undo index="65535" exp="area" ref3D="1" dr="$H$1:$N$1048576" dn="Z_65B035E3_87FA_46C5_996E_864F2C8D0EBC_.wvu.Cols" sId="1"/>
    <rfmt sheetId="1" xfDxf="1" sqref="A59:XFD59" start="0" length="0"/>
    <rfmt sheetId="1" sqref="A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B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59" t="inlineStr">
        <is>
          <t>TOTAL COVASNA</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I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5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5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5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5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5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5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5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5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5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5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5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5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5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5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5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5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5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59"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5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5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59">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59" start="0" length="0">
      <dxf>
        <font>
          <sz val="12"/>
          <color theme="1"/>
          <name val="Calibri"/>
          <family val="2"/>
          <charset val="238"/>
          <scheme val="minor"/>
        </font>
      </dxf>
    </rfmt>
  </rrc>
  <rrc rId="5070" sId="1" ref="A59:XFD59" action="deleteRow">
    <undo index="65535" exp="area" ref3D="1" dr="$H$1:$N$1048576" dn="Z_65B035E3_87FA_46C5_996E_864F2C8D0EBC_.wvu.Cols" sId="1"/>
    <rfmt sheetId="1" xfDxf="1" sqref="A59:XFD59" start="0" length="0"/>
    <rfmt sheetId="1" sqref="A5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5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5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9"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5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59" t="inlineStr">
        <is>
          <t>DÂMBOVIȚA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5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59">
        <f>W59+X59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5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5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5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5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59">
        <f>AC59+AD59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5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59"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5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5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5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59" start="0" length="0">
      <dxf>
        <font>
          <sz val="12"/>
          <color theme="1"/>
          <name val="Calibri"/>
          <family val="2"/>
          <charset val="238"/>
          <scheme val="minor"/>
        </font>
      </dxf>
    </rfmt>
  </rrc>
  <rrc rId="5071" sId="1" ref="A61:XFD61" action="deleteRow">
    <undo index="65535" exp="area" ref3D="1" dr="$H$1:$N$1048576" dn="Z_65B035E3_87FA_46C5_996E_864F2C8D0EBC_.wvu.Cols" sId="1"/>
    <rfmt sheetId="1" xfDxf="1" sqref="A61:XFD61" start="0" length="0"/>
    <rfmt sheetId="1" sqref="A6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6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61"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61" start="0" length="0">
      <dxf>
        <font>
          <sz val="12"/>
          <color auto="1"/>
          <name val="Calibri"/>
          <family val="2"/>
          <charset val="238"/>
          <scheme val="minor"/>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G61" start="0" length="0">
      <dxf>
        <font>
          <sz val="12"/>
          <color theme="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1"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6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6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6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61">
        <f>S61/AE61*100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1" start="0" length="0">
      <dxf>
        <font>
          <sz val="12"/>
          <color theme="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6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61">
        <f>T61+U61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61">
        <f>W61+X61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61">
        <f>Z61+AA61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61">
        <f>AC61+AD61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61">
        <f>S61+V61+Y61+AB61</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6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1">
        <f>AE61+AF61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6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1" start="0" length="0">
      <dxf>
        <font>
          <sz val="12"/>
          <color theme="1"/>
          <name val="Calibri"/>
          <family val="2"/>
          <charset val="238"/>
          <scheme val="minor"/>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6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6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61" start="0" length="0">
      <dxf>
        <font>
          <sz val="12"/>
          <color theme="1"/>
          <name val="Calibri"/>
          <family val="2"/>
          <charset val="238"/>
          <scheme val="minor"/>
        </font>
      </dxf>
    </rfmt>
  </rrc>
  <rrc rId="5072" sId="1" ref="A61:XFD61" action="deleteRow">
    <undo index="65535" exp="area" ref3D="1" dr="$H$1:$N$1048576" dn="Z_65B035E3_87FA_46C5_996E_864F2C8D0EBC_.wvu.Cols" sId="1"/>
    <rfmt sheetId="1" xfDxf="1" sqref="A61:XFD61" start="0" length="0"/>
    <rfmt sheetId="1" sqref="A6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6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61"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61" start="0" length="0">
      <dxf>
        <font>
          <sz val="12"/>
          <color auto="1"/>
          <name val="Calibri"/>
          <family val="2"/>
          <charset val="238"/>
          <scheme val="minor"/>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G61" start="0" length="0">
      <dxf>
        <font>
          <sz val="12"/>
          <color theme="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1"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6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6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6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61">
        <f>S61/AE61*100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1" start="0" length="0">
      <dxf>
        <font>
          <sz val="12"/>
          <color theme="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6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61">
        <f>T61+U61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61">
        <f>W61+X61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61">
        <f>Z61+AA61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61">
        <f>AC61+AD61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61">
        <f>S61+V61+Y61+AB61</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6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1">
        <f>AE61+AF61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6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1" start="0" length="0">
      <dxf>
        <font>
          <sz val="12"/>
          <color theme="1"/>
          <name val="Calibri"/>
          <family val="2"/>
          <charset val="238"/>
          <scheme val="minor"/>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6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6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61" start="0" length="0">
      <dxf>
        <font>
          <sz val="12"/>
          <color theme="1"/>
          <name val="Calibri"/>
          <family val="2"/>
          <charset val="238"/>
          <scheme val="minor"/>
        </font>
      </dxf>
    </rfmt>
  </rrc>
  <rrc rId="5073" sId="1" ref="A61:XFD61" action="deleteRow">
    <undo index="65535" exp="area" ref3D="1" dr="$H$1:$N$1048576" dn="Z_65B035E3_87FA_46C5_996E_864F2C8D0EBC_.wvu.Cols" sId="1"/>
    <rfmt sheetId="1" xfDxf="1" sqref="A61:XFD61" start="0" length="0"/>
    <rfmt sheetId="1" sqref="A6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6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61"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61" start="0" length="0">
      <dxf>
        <font>
          <sz val="12"/>
          <color auto="1"/>
          <name val="Calibri"/>
          <family val="2"/>
          <charset val="238"/>
          <scheme val="minor"/>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G61" start="0" length="0">
      <dxf>
        <font>
          <sz val="12"/>
          <color theme="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1"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6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6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6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61">
        <f>S61/AE61*100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1" start="0" length="0">
      <dxf>
        <font>
          <sz val="12"/>
          <color theme="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6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61">
        <f>T61+U61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61">
        <f>W61+X61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61">
        <f>Z61+AA61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61">
        <f>AC61+AD61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61">
        <f>S61+V61+Y61+AB61</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6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1">
        <f>AE61+AF61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6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1" start="0" length="0">
      <dxf>
        <font>
          <sz val="12"/>
          <color theme="1"/>
          <name val="Calibri"/>
          <family val="2"/>
          <charset val="238"/>
          <scheme val="minor"/>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6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6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61" start="0" length="0">
      <dxf>
        <font>
          <sz val="12"/>
          <color theme="1"/>
          <name val="Calibri"/>
          <family val="2"/>
          <charset val="238"/>
          <scheme val="minor"/>
        </font>
      </dxf>
    </rfmt>
  </rrc>
  <rrc rId="5074" sId="1" ref="A61:XFD61" action="deleteRow">
    <undo index="65535" exp="area" dr="AK59:AK61" r="AK62" sId="1"/>
    <undo index="65535" exp="area" dr="AJ59:AJ61" r="AJ62" sId="1"/>
    <undo index="65535" exp="area" dr="AI59:AI61" r="AI62" sId="1"/>
    <undo index="65535" exp="area" dr="AG59:AG61" r="AG62" sId="1"/>
    <undo index="65535" exp="area" dr="AF59:AF61" r="AF62" sId="1"/>
    <undo index="65535" exp="area" dr="AE59:AE61" r="AE62" sId="1"/>
    <undo index="65535" exp="area" dr="AD59:AD61" r="AD62" sId="1"/>
    <undo index="65535" exp="area" dr="AC59:AC61" r="AC62" sId="1"/>
    <undo index="65535" exp="area" dr="AB59:AB61" r="AB62" sId="1"/>
    <undo index="65535" exp="area" dr="AA59:AA61" r="AA62" sId="1"/>
    <undo index="65535" exp="area" dr="Z59:Z61" r="Z62" sId="1"/>
    <undo index="65535" exp="area" dr="Y59:Y61" r="Y62" sId="1"/>
    <undo index="65535" exp="area" dr="X59:X61" r="X62" sId="1"/>
    <undo index="65535" exp="area" dr="W59:W61" r="W62" sId="1"/>
    <undo index="65535" exp="area" dr="V59:V61" r="V62" sId="1"/>
    <undo index="65535" exp="area" dr="U59:U61" r="U62" sId="1"/>
    <undo index="65535" exp="area" dr="T59:T61" r="T62" sId="1"/>
    <undo index="65535" exp="area" dr="S59:S61" r="S62" sId="1"/>
    <undo index="65535" exp="area" ref3D="1" dr="$H$1:$N$1048576" dn="Z_65B035E3_87FA_46C5_996E_864F2C8D0EBC_.wvu.Cols" sId="1"/>
    <rfmt sheetId="1" xfDxf="1" sqref="A61:XFD61" start="0" length="0"/>
    <rfmt sheetId="1" sqref="A6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6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61">
        <f>S61/AE61*100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1">
        <f>T61+U61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6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61">
        <f>W61+X61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6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61">
        <f>Z61+AA61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6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61">
        <f>AC61+AD61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6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61">
        <f>S61+V61+Y61+AB61</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6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61">
        <f>AE61+AF61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6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61" start="0" length="0">
      <dxf>
        <font>
          <sz val="12"/>
          <color theme="1"/>
          <name val="Calibri"/>
          <family val="2"/>
          <charset val="238"/>
          <scheme val="minor"/>
        </font>
      </dxf>
    </rfmt>
  </rrc>
  <rrc rId="5075" sId="1" ref="A61:XFD61" action="deleteRow">
    <undo index="65535" exp="area" ref3D="1" dr="$H$1:$N$1048576" dn="Z_65B035E3_87FA_46C5_996E_864F2C8D0EBC_.wvu.Cols" sId="1"/>
    <rfmt sheetId="1" xfDxf="1" sqref="A61:XFD61" start="0" length="0"/>
    <rfmt sheetId="1" sqref="A6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B6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6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6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6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6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61" t="inlineStr">
        <is>
          <t>TOTAL DÂMBOVIȚA</t>
        </is>
      </nc>
      <ndxf>
        <font>
          <b/>
          <sz val="12"/>
          <color auto="1"/>
          <name val="Calibri"/>
          <family val="2"/>
          <charset val="238"/>
          <scheme val="minor"/>
        </font>
        <fill>
          <patternFill patternType="solid">
            <bgColor theme="9" tint="0.59999389629810485"/>
          </patternFill>
        </fill>
        <alignment horizontal="center" vertical="center" wrapText="1"/>
        <border outline="0">
          <top style="thin">
            <color indexed="64"/>
          </top>
          <bottom style="thin">
            <color indexed="64"/>
          </bottom>
        </border>
      </ndxf>
    </rcc>
    <rfmt sheetId="1" sqref="H6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I6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6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6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6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6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6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6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6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6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6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61">
        <f>SUM(S59:S60)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61">
        <f>SUM(T59:T60)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61">
        <f>SUM(U59:U60)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61">
        <f>SUM(V59:V60)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61">
        <f>SUM(W59:W60)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61">
        <f>SUM(X59:X60)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61">
        <f>SUM(Y59:Y60)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61">
        <f>SUM(Z59:Z60)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61">
        <f>SUM(AA59:AA60)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61">
        <f>SUM(AB59:AB60)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61">
        <f>SUM(AC59:AC60)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61">
        <f>SUM(AD59:AD60)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61">
        <f>SUM(AE59:AE60)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61">
        <f>SUM(AF59:AF60)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61">
        <f>SUM(AG59:AG60)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61"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61">
        <f>SUM(AI59:AI60)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61">
        <f>SUM(AJ59:AJ60)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61">
        <f>SUM(AK59:AK60)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61" start="0" length="0">
      <dxf>
        <font>
          <sz val="12"/>
          <color theme="1"/>
          <name val="Calibri"/>
          <family val="2"/>
          <charset val="238"/>
          <scheme val="minor"/>
        </font>
      </dxf>
    </rfmt>
  </rrc>
  <rrc rId="5076" sId="1" ref="A61:XFD61" action="deleteRow">
    <undo index="65535" exp="area" ref3D="1" dr="$H$1:$N$1048576" dn="Z_65B035E3_87FA_46C5_996E_864F2C8D0EBC_.wvu.Cols" sId="1"/>
    <rfmt sheetId="1" xfDxf="1" sqref="A61:XFD61" start="0" length="0"/>
    <rfmt sheetId="1" sqref="A6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6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61" t="inlineStr">
        <is>
          <t>DOLJ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6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6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6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6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6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6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rder>
      </dxf>
    </rfmt>
    <rfmt sheetId="1" sqref="AA6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6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6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61"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6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6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6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61" start="0" length="0">
      <dxf>
        <font>
          <sz val="12"/>
          <color theme="1"/>
          <name val="Calibri"/>
          <family val="2"/>
          <charset val="238"/>
          <scheme val="minor"/>
        </font>
      </dxf>
    </rfmt>
  </rrc>
  <rrc rId="5077" sId="1" ref="A67:XFD67" action="deleteRow">
    <undo index="65535" exp="area" ref3D="1" dr="$H$1:$N$1048576" dn="Z_65B035E3_87FA_46C5_996E_864F2C8D0EBC_.wvu.Cols" sId="1"/>
    <rfmt sheetId="1" xfDxf="1" sqref="A67:XFD67" start="0" length="0">
      <dxf>
        <numFmt numFmtId="4" formatCode="#,##0.00"/>
      </dxf>
    </rfmt>
    <rfmt sheetId="1" sqref="A67"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7"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7"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7"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67"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67"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7"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6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7" start="0" length="0">
      <dxf>
        <font>
          <sz val="12"/>
          <color auto="1"/>
          <name val="Calibri"/>
          <family val="2"/>
          <charset val="238"/>
          <scheme val="minor"/>
        </font>
        <alignment horizontal="left" vertical="top" wrapText="1"/>
        <border outline="0">
          <left style="thin">
            <color indexed="64"/>
          </left>
          <right style="thin">
            <color indexed="64"/>
          </right>
          <top style="thin">
            <color indexed="64"/>
          </top>
          <bottom style="thin">
            <color indexed="64"/>
          </bottom>
        </border>
      </dxf>
    </rfmt>
    <rfmt sheetId="1" sqref="K67"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6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67">
        <f>S67/AE67*100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7">
        <f>T67+U67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67">
        <f>W67+X67</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W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67">
        <f>Z67+AA67</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Z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umFmtId="4">
      <nc r="AB67">
        <v>0</v>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AC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67">
        <f>S67+V67+Y67+AB67</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67"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G67">
        <f>AE67+AF67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6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J67" start="0" length="0">
      <dxf>
        <font>
          <sz val="12"/>
          <color auto="1"/>
          <name val="Calibri"/>
          <family val="2"/>
          <charset val="238"/>
          <scheme val="minor"/>
        </font>
        <alignment horizontal="right" vertical="center" wrapText="1"/>
        <border outline="0">
          <left style="thin">
            <color indexed="64"/>
          </left>
          <right style="thin">
            <color indexed="64"/>
          </right>
          <bottom style="thin">
            <color indexed="64"/>
          </bottom>
        </border>
      </dxf>
    </rfmt>
    <rfmt sheetId="1" sqref="AK67"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L67" start="0" length="0">
      <dxf>
        <font>
          <sz val="12"/>
          <color theme="1"/>
          <name val="Calibri"/>
          <family val="2"/>
          <charset val="238"/>
          <scheme val="minor"/>
        </font>
      </dxf>
    </rfmt>
  </rrc>
  <rrc rId="5078" sId="1" ref="A67:XFD67" action="deleteRow">
    <undo index="65535" exp="area" ref3D="1" dr="$H$1:$N$1048576" dn="Z_65B035E3_87FA_46C5_996E_864F2C8D0EBC_.wvu.Cols" sId="1"/>
    <rfmt sheetId="1" xfDxf="1" sqref="A67:XFD67" start="0" length="0">
      <dxf>
        <numFmt numFmtId="4" formatCode="#,##0.00"/>
      </dxf>
    </rfmt>
    <rfmt sheetId="1" sqref="A67"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7"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7"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7"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67"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67"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7"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6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7" start="0" length="0">
      <dxf>
        <font>
          <sz val="12"/>
          <color auto="1"/>
          <name val="Calibri"/>
          <family val="2"/>
          <charset val="238"/>
          <scheme val="minor"/>
        </font>
        <alignment horizontal="left" vertical="top" wrapText="1"/>
        <border outline="0">
          <left style="thin">
            <color indexed="64"/>
          </left>
          <right style="thin">
            <color indexed="64"/>
          </right>
          <top style="thin">
            <color indexed="64"/>
          </top>
          <bottom style="thin">
            <color indexed="64"/>
          </bottom>
        </border>
      </dxf>
    </rfmt>
    <rfmt sheetId="1" sqref="K67"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6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67">
        <f>S67/AE67*100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7">
        <f>T67+U67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67">
        <f>W67+X67</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W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67">
        <f>Z67+AA67</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Z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umFmtId="4">
      <nc r="AB67">
        <v>0</v>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AC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67">
        <f>S67+V67+Y67+AB67</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67"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G67">
        <f>AE67+AF67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6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J67" start="0" length="0">
      <dxf>
        <font>
          <sz val="12"/>
          <color auto="1"/>
          <name val="Calibri"/>
          <family val="2"/>
          <charset val="238"/>
          <scheme val="minor"/>
        </font>
        <alignment horizontal="right" vertical="center" wrapText="1"/>
        <border outline="0">
          <left style="thin">
            <color indexed="64"/>
          </left>
          <right style="thin">
            <color indexed="64"/>
          </right>
          <bottom style="thin">
            <color indexed="64"/>
          </bottom>
        </border>
      </dxf>
    </rfmt>
    <rfmt sheetId="1" sqref="AK67"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L67" start="0" length="0">
      <dxf>
        <font>
          <sz val="12"/>
          <color theme="1"/>
          <name val="Calibri"/>
          <family val="2"/>
          <charset val="238"/>
          <scheme val="minor"/>
        </font>
      </dxf>
    </rfmt>
  </rrc>
  <rrc rId="5079" sId="1" ref="A67:XFD67" action="deleteRow">
    <undo index="65535" exp="area" ref3D="1" dr="$H$1:$N$1048576" dn="Z_65B035E3_87FA_46C5_996E_864F2C8D0EBC_.wvu.Cols" sId="1"/>
    <rfmt sheetId="1" xfDxf="1" sqref="A67:XFD67" start="0" length="0">
      <dxf>
        <numFmt numFmtId="4" formatCode="#,##0.00"/>
      </dxf>
    </rfmt>
    <rfmt sheetId="1" sqref="A67"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7"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7"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7"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67"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67"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7"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6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7" start="0" length="0">
      <dxf>
        <font>
          <sz val="12"/>
          <color auto="1"/>
          <name val="Calibri"/>
          <family val="2"/>
          <charset val="238"/>
          <scheme val="minor"/>
        </font>
        <alignment horizontal="left" vertical="top" wrapText="1"/>
        <border outline="0">
          <left style="thin">
            <color indexed="64"/>
          </left>
          <right style="thin">
            <color indexed="64"/>
          </right>
          <top style="thin">
            <color indexed="64"/>
          </top>
          <bottom style="thin">
            <color indexed="64"/>
          </bottom>
        </border>
      </dxf>
    </rfmt>
    <rfmt sheetId="1" sqref="K67"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6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67">
        <f>S67/AE67*100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7">
        <f>T67+U67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67">
        <f>W67+X67</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W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67">
        <f>Z67+AA67</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Z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umFmtId="4">
      <nc r="AB67">
        <v>0</v>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AC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67">
        <f>S67+V67+Y67+AB67</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67"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G67">
        <f>AE67+AF67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6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J67" start="0" length="0">
      <dxf>
        <font>
          <sz val="12"/>
          <color auto="1"/>
          <name val="Calibri"/>
          <family val="2"/>
          <charset val="238"/>
          <scheme val="minor"/>
        </font>
        <alignment horizontal="right" vertical="center" wrapText="1"/>
        <border outline="0">
          <left style="thin">
            <color indexed="64"/>
          </left>
          <right style="thin">
            <color indexed="64"/>
          </right>
          <bottom style="thin">
            <color indexed="64"/>
          </bottom>
        </border>
      </dxf>
    </rfmt>
    <rfmt sheetId="1" sqref="AK67"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L67" start="0" length="0">
      <dxf>
        <font>
          <sz val="12"/>
          <color theme="1"/>
          <name val="Calibri"/>
          <family val="2"/>
          <charset val="238"/>
          <scheme val="minor"/>
        </font>
      </dxf>
    </rfmt>
  </rrc>
  <rrc rId="5080" sId="1" ref="A67:XFD67" action="deleteRow">
    <undo index="65535" exp="area" ref3D="1" dr="$H$1:$N$1048576" dn="Z_65B035E3_87FA_46C5_996E_864F2C8D0EBC_.wvu.Cols" sId="1"/>
    <rfmt sheetId="1" xfDxf="1" sqref="A67:XFD67" start="0" length="0">
      <dxf>
        <numFmt numFmtId="4" formatCode="#,##0.00"/>
      </dxf>
    </rfmt>
    <rfmt sheetId="1" sqref="A67"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7"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7"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7"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67"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67"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7"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6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7" start="0" length="0">
      <dxf>
        <font>
          <sz val="12"/>
          <color auto="1"/>
          <name val="Calibri"/>
          <family val="2"/>
          <charset val="238"/>
          <scheme val="minor"/>
        </font>
        <alignment horizontal="left" vertical="top" wrapText="1"/>
        <border outline="0">
          <left style="thin">
            <color indexed="64"/>
          </left>
          <right style="thin">
            <color indexed="64"/>
          </right>
          <top style="thin">
            <color indexed="64"/>
          </top>
          <bottom style="thin">
            <color indexed="64"/>
          </bottom>
        </border>
      </dxf>
    </rfmt>
    <rfmt sheetId="1" sqref="K67"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6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67">
        <f>S67/AE67*100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7">
        <f>T67+U67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67">
        <f>W67+X67</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W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67">
        <f>Z67+AA67</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Z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umFmtId="4">
      <nc r="AB67">
        <v>0</v>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AC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67">
        <f>S67+V67+Y67+AB67</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67"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G67">
        <f>AE67+AF67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6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J67" start="0" length="0">
      <dxf>
        <font>
          <sz val="12"/>
          <color auto="1"/>
          <name val="Calibri"/>
          <family val="2"/>
          <charset val="238"/>
          <scheme val="minor"/>
        </font>
        <alignment horizontal="right" vertical="center" wrapText="1"/>
        <border outline="0">
          <left style="thin">
            <color indexed="64"/>
          </left>
          <right style="thin">
            <color indexed="64"/>
          </right>
          <bottom style="thin">
            <color indexed="64"/>
          </bottom>
        </border>
      </dxf>
    </rfmt>
    <rfmt sheetId="1" sqref="AK67"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L67" start="0" length="0">
      <dxf>
        <font>
          <sz val="12"/>
          <color theme="1"/>
          <name val="Calibri"/>
          <family val="2"/>
          <charset val="238"/>
          <scheme val="minor"/>
        </font>
      </dxf>
    </rfmt>
  </rrc>
  <rrc rId="5081" sId="1" ref="A67:XFD67" action="deleteRow">
    <undo index="65535" exp="area" ref3D="1" dr="$H$1:$N$1048576" dn="Z_65B035E3_87FA_46C5_996E_864F2C8D0EBC_.wvu.Cols" sId="1"/>
    <rfmt sheetId="1" xfDxf="1" sqref="A67:XFD67" start="0" length="0">
      <dxf>
        <numFmt numFmtId="4" formatCode="#,##0.00"/>
      </dxf>
    </rfmt>
    <rfmt sheetId="1" sqref="A67"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7"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7"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7"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67"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67"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7"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6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7" start="0" length="0">
      <dxf>
        <font>
          <sz val="12"/>
          <color auto="1"/>
          <name val="Calibri"/>
          <family val="2"/>
          <charset val="238"/>
          <scheme val="minor"/>
        </font>
        <alignment horizontal="left" vertical="top" wrapText="1"/>
        <border outline="0">
          <left style="thin">
            <color indexed="64"/>
          </left>
          <right style="thin">
            <color indexed="64"/>
          </right>
          <top style="thin">
            <color indexed="64"/>
          </top>
          <bottom style="thin">
            <color indexed="64"/>
          </bottom>
        </border>
      </dxf>
    </rfmt>
    <rfmt sheetId="1" sqref="K67"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6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67">
        <f>S67/AE67*100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67">
        <f>T67+U67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67">
        <f>W67+X67</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W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67">
        <f>Z67+AA67</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Z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umFmtId="4">
      <nc r="AB67">
        <v>0</v>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AC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7"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67">
        <f>S67+V67+Y67+AB67</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67"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G67">
        <f>AE67+AF67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6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J67" start="0" length="0">
      <dxf>
        <font>
          <sz val="12"/>
          <color auto="1"/>
          <name val="Calibri"/>
          <family val="2"/>
          <charset val="238"/>
          <scheme val="minor"/>
        </font>
        <alignment horizontal="right" vertical="center" wrapText="1"/>
        <border outline="0">
          <left style="thin">
            <color indexed="64"/>
          </left>
          <right style="thin">
            <color indexed="64"/>
          </right>
          <bottom style="thin">
            <color indexed="64"/>
          </bottom>
        </border>
      </dxf>
    </rfmt>
    <rfmt sheetId="1" sqref="AK67"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L67" start="0" length="0">
      <dxf>
        <font>
          <sz val="12"/>
          <color theme="1"/>
          <name val="Calibri"/>
          <family val="2"/>
          <charset val="238"/>
          <scheme val="minor"/>
        </font>
      </dxf>
    </rfmt>
  </rrc>
  <rrc rId="5082" sId="1" ref="A67:XFD67" action="deleteRow">
    <undo index="65535" exp="area" ref3D="1" dr="$H$1:$N$1048576" dn="Z_65B035E3_87FA_46C5_996E_864F2C8D0EBC_.wvu.Cols" sId="1"/>
    <rfmt sheetId="1" xfDxf="1" sqref="A67:XFD67" start="0" length="0"/>
    <rfmt sheetId="1" sqref="A6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6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6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6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6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6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67" t="inlineStr">
        <is>
          <t>TOTAL DOLJ</t>
        </is>
      </nc>
      <ndxf>
        <font>
          <b/>
          <sz val="12"/>
          <color auto="1"/>
          <name val="Calibri"/>
          <family val="2"/>
          <charset val="238"/>
          <scheme val="minor"/>
        </font>
        <fill>
          <patternFill patternType="solid">
            <bgColor theme="9" tint="0.59999389629810485"/>
          </patternFill>
        </fill>
        <alignment horizontal="center" vertical="center" wrapText="1"/>
        <border outline="0">
          <top style="thin">
            <color indexed="64"/>
          </top>
          <bottom style="thin">
            <color indexed="64"/>
          </bottom>
        </border>
      </ndxf>
    </rcc>
    <rfmt sheetId="1" sqref="H6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I6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6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6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6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6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6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6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6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6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6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67">
        <f>SUM(S61:S65)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67">
        <f>SUM(T61:T65)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67">
        <f>SUM(U61:U65)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67">
        <f>SUM(V61:V65)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67">
        <f>SUM(W61:W65)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67">
        <f>SUM(X61:X65)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67">
        <f>SUM(Y61:Y65)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67">
        <f>SUM(Z61:Z66)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67">
        <f>SUM(AA61:AA66)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67">
        <f>SUM(AB61:AB65)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67">
        <f>SUM(AC61:AC65)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67">
        <f>SUM(AD61:AD65)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67">
        <f>SUM(AE61:AE65)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67">
        <f>SUM(AF61:AF65)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67">
        <f>SUM(AG61:AG65)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67"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67">
        <f>SUM(AI61:AI65)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67">
        <f>SUM(AJ61:AJ65)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67">
        <f>SUM(AK61:AK66)</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67" start="0" length="0">
      <dxf>
        <font>
          <sz val="12"/>
          <color theme="1"/>
          <name val="Calibri"/>
          <family val="2"/>
          <charset val="238"/>
          <scheme val="minor"/>
        </font>
      </dxf>
    </rfmt>
  </rrc>
  <rrc rId="5083" sId="1" ref="A67:XFD67" action="deleteRow">
    <undo index="65535" exp="area" ref3D="1" dr="$H$1:$N$1048576" dn="Z_65B035E3_87FA_46C5_996E_864F2C8D0EBC_.wvu.Cols" sId="1"/>
    <rfmt sheetId="1" xfDxf="1" sqref="A67:XFD67" start="0" length="0"/>
    <rfmt sheetId="1" sqref="A6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6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6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6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6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6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6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6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7"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6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6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67" t="inlineStr">
        <is>
          <t>GALAȚI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6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6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6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6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6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6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6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6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6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6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6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6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6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E67" start="0" length="0">
      <dxf>
        <font>
          <b/>
          <sz val="12"/>
          <color auto="1"/>
          <name val="Calibri"/>
          <family val="2"/>
          <charset val="238"/>
          <scheme val="minor"/>
        </font>
        <numFmt numFmtId="4" formatCode="#,##0.00"/>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6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6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6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6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6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6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67" start="0" length="0">
      <dxf>
        <font>
          <sz val="12"/>
          <color theme="1"/>
          <name val="Calibri"/>
          <family val="2"/>
          <charset val="238"/>
          <scheme val="minor"/>
        </font>
      </dxf>
    </rfmt>
  </rrc>
  <rrc rId="5084" sId="1" ref="A71:XFD71" action="deleteRow">
    <undo index="65535" exp="area" ref3D="1" dr="$H$1:$N$1048576" dn="Z_65B035E3_87FA_46C5_996E_864F2C8D0EBC_.wvu.Cols" sId="1"/>
    <rfmt sheetId="1" xfDxf="1" sqref="A71:XFD71" start="0" length="0"/>
    <rfmt sheetId="1" sqref="A71"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fmt sheetId="1" sqref="B7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7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7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7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71"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7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7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7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7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7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7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71">
        <f>S71/AE71*100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71"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fmt sheetId="1" sqref="O7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71"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R71" start="0" length="0">
      <dxf>
        <font>
          <sz val="12"/>
          <color auto="1"/>
          <name val="Calibri"/>
          <family val="2"/>
          <charset val="1"/>
          <scheme val="minor"/>
        </font>
        <alignment horizontal="center" vertical="center" wrapText="1"/>
        <border outline="0">
          <left style="thin">
            <color indexed="64"/>
          </left>
          <right style="thin">
            <color indexed="64"/>
          </right>
          <top style="thin">
            <color indexed="64"/>
          </top>
          <bottom style="thin">
            <color indexed="64"/>
          </bottom>
        </border>
      </dxf>
    </rfmt>
    <rcc rId="0" sId="1" dxf="1">
      <nc r="S71">
        <f>T71+U71</f>
      </nc>
      <ndxf>
        <font>
          <sz val="12"/>
          <color auto="1"/>
          <name val="Calibri"/>
          <family val="2"/>
          <charset val="238"/>
          <scheme val="minor"/>
        </font>
        <numFmt numFmtId="164" formatCode="_-* #,##0.00\ _l_e_i_-;\-* #,##0.00\ _l_e_i_-;_-* &quot;-&quot;??\ _l_e_i_-;_-@_-"/>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fmt sheetId="1" sqref="T7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7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71">
        <f>W71+X71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71"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7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cc rId="0" sId="1" dxf="1">
      <nc r="Y71">
        <f>Z71+AA71</f>
      </nc>
      <ndxf>
        <font>
          <sz val="12"/>
          <color auto="1"/>
          <name val="Calibri"/>
          <family val="2"/>
          <charset val="238"/>
          <scheme val="minor"/>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qref="Z71" start="0" length="0">
      <dxf>
        <font>
          <sz val="12"/>
          <color theme="1"/>
          <name val="Calibri"/>
          <family val="2"/>
          <charset val="238"/>
          <scheme val="minor"/>
        </font>
        <numFmt numFmtId="164" formatCode="_-* #,##0.00\ _l_e_i_-;\-* #,##0.00\ _l_e_i_-;_-* &quot;-&quot;??\ _l_e_i_-;_-@_-"/>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AA7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71">
        <f>AC71+AD71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7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AD7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71">
        <f>S71+V71+Y71+AB71</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71"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cc rId="0" sId="1" s="1" dxf="1">
      <nc r="AG71">
        <f>AE71+AF71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71"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fmt sheetId="1" sqref="AI7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7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7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71" start="0" length="0">
      <dxf>
        <font>
          <sz val="12"/>
          <color theme="1"/>
          <name val="Calibri"/>
          <family val="2"/>
          <charset val="238"/>
          <scheme val="minor"/>
        </font>
      </dxf>
    </rfmt>
  </rrc>
  <rrc rId="5085" sId="1" ref="A71:XFD71" action="deleteRow">
    <undo index="65535" exp="area" ref3D="1" dr="$H$1:$N$1048576" dn="Z_65B035E3_87FA_46C5_996E_864F2C8D0EBC_.wvu.Cols" sId="1"/>
    <rfmt sheetId="1" xfDxf="1" sqref="A71:XFD71" start="0" length="0"/>
    <rfmt sheetId="1" sqref="A71"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fmt sheetId="1" sqref="B7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7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7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7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71"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7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7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7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7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7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7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71">
        <f>S71/AE71*100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71"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fmt sheetId="1" sqref="O7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71"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R71" start="0" length="0">
      <dxf>
        <font>
          <sz val="12"/>
          <color auto="1"/>
          <name val="Calibri"/>
          <family val="2"/>
          <charset val="1"/>
          <scheme val="minor"/>
        </font>
        <alignment horizontal="center" vertical="center" wrapText="1"/>
        <border outline="0">
          <left style="thin">
            <color indexed="64"/>
          </left>
          <right style="thin">
            <color indexed="64"/>
          </right>
          <top style="thin">
            <color indexed="64"/>
          </top>
          <bottom style="thin">
            <color indexed="64"/>
          </bottom>
        </border>
      </dxf>
    </rfmt>
    <rcc rId="0" sId="1" dxf="1">
      <nc r="S71">
        <f>T71+U71</f>
      </nc>
      <ndxf>
        <font>
          <sz val="12"/>
          <color auto="1"/>
          <name val="Calibri"/>
          <family val="2"/>
          <charset val="238"/>
          <scheme val="minor"/>
        </font>
        <numFmt numFmtId="164" formatCode="_-* #,##0.00\ _l_e_i_-;\-* #,##0.00\ _l_e_i_-;_-* &quot;-&quot;??\ _l_e_i_-;_-@_-"/>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fmt sheetId="1" sqref="T7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7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71">
        <f>W71+X71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71"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7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cc rId="0" sId="1" dxf="1">
      <nc r="Y71">
        <f>Z71+AA71</f>
      </nc>
      <ndxf>
        <font>
          <sz val="12"/>
          <color auto="1"/>
          <name val="Calibri"/>
          <family val="2"/>
          <charset val="238"/>
          <scheme val="minor"/>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qref="Z71" start="0" length="0">
      <dxf>
        <font>
          <sz val="12"/>
          <color theme="1"/>
          <name val="Calibri"/>
          <family val="2"/>
          <charset val="238"/>
          <scheme val="minor"/>
        </font>
        <numFmt numFmtId="164" formatCode="_-* #,##0.00\ _l_e_i_-;\-* #,##0.00\ _l_e_i_-;_-* &quot;-&quot;??\ _l_e_i_-;_-@_-"/>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AA7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71">
        <f>AC71+AD71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7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AD7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71">
        <f>S71+V71+Y71+AB71</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71"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cc rId="0" sId="1" s="1" dxf="1">
      <nc r="AG71">
        <f>AE71+AF71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71"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fmt sheetId="1" sqref="AI7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7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7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71" start="0" length="0">
      <dxf>
        <font>
          <sz val="12"/>
          <color theme="1"/>
          <name val="Calibri"/>
          <family val="2"/>
          <charset val="238"/>
          <scheme val="minor"/>
        </font>
      </dxf>
    </rfmt>
  </rrc>
  <rrc rId="5086" sId="1" ref="A71:XFD71" action="deleteRow">
    <undo index="65535" exp="area" dr="AK67:AK71" r="AK72" sId="1"/>
    <undo index="65535" exp="area" dr="AJ67:AJ71" r="AJ72" sId="1"/>
    <undo index="65535" exp="area" dr="AI67:AI71" r="AI72" sId="1"/>
    <undo index="65535" exp="area" dr="AG67:AG71" r="AG72" sId="1"/>
    <undo index="65535" exp="area" dr="AF67:AF71" r="AF72" sId="1"/>
    <undo index="65535" exp="area" dr="AE67:AE71" r="AE72" sId="1"/>
    <undo index="65535" exp="area" dr="AD67:AD71" r="AD72" sId="1"/>
    <undo index="65535" exp="area" dr="AC67:AC71" r="AC72" sId="1"/>
    <undo index="65535" exp="area" dr="AB67:AB71" r="AB72" sId="1"/>
    <undo index="65535" exp="area" dr="AA67:AA71" r="AA72" sId="1"/>
    <undo index="65535" exp="area" dr="Z67:Z71" r="Z72" sId="1"/>
    <undo index="65535" exp="area" dr="Y67:Y71" r="Y72" sId="1"/>
    <undo index="65535" exp="area" dr="X67:X71" r="X72" sId="1"/>
    <undo index="65535" exp="area" dr="W67:W71" r="W72" sId="1"/>
    <undo index="65535" exp="area" dr="V67:V71" r="V72" sId="1"/>
    <undo index="65535" exp="area" dr="U67:U71" r="U72" sId="1"/>
    <undo index="65535" exp="area" dr="T67:T71" r="T72" sId="1"/>
    <undo index="65535" exp="area" dr="S67:S71" r="S72" sId="1"/>
    <undo index="65535" exp="area" ref3D="1" dr="$H$1:$N$1048576" dn="Z_65B035E3_87FA_46C5_996E_864F2C8D0EBC_.wvu.Cols" sId="1"/>
    <rfmt sheetId="1" xfDxf="1" sqref="A71:XFD71" start="0" length="0"/>
    <rfmt sheetId="1" sqref="A71"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fmt sheetId="1" sqref="B7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7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7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7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71"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7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71"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7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71"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7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7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71">
        <f>S71/AE71*100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71"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fmt sheetId="1" sqref="O7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71"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R71" start="0" length="0">
      <dxf>
        <font>
          <sz val="12"/>
          <color auto="1"/>
          <name val="Calibri"/>
          <family val="2"/>
          <charset val="1"/>
          <scheme val="minor"/>
        </font>
        <alignment horizontal="center" vertical="center" wrapText="1"/>
        <border outline="0">
          <left style="thin">
            <color indexed="64"/>
          </left>
          <right style="thin">
            <color indexed="64"/>
          </right>
          <top style="thin">
            <color indexed="64"/>
          </top>
          <bottom style="thin">
            <color indexed="64"/>
          </bottom>
        </border>
      </dxf>
    </rfmt>
    <rcc rId="0" sId="1" dxf="1">
      <nc r="S71">
        <f>T71+U71</f>
      </nc>
      <ndxf>
        <font>
          <sz val="12"/>
          <color auto="1"/>
          <name val="Calibri"/>
          <family val="2"/>
          <charset val="238"/>
          <scheme val="minor"/>
        </font>
        <numFmt numFmtId="164" formatCode="_-* #,##0.00\ _l_e_i_-;\-* #,##0.00\ _l_e_i_-;_-* &quot;-&quot;??\ _l_e_i_-;_-@_-"/>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fmt sheetId="1" sqref="T7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7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71">
        <f>W71+X71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71"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7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cc rId="0" sId="1" dxf="1">
      <nc r="Y71">
        <f>Z71+AA71</f>
      </nc>
      <ndxf>
        <font>
          <sz val="12"/>
          <color auto="1"/>
          <name val="Calibri"/>
          <family val="2"/>
          <charset val="238"/>
          <scheme val="minor"/>
        </font>
        <numFmt numFmtId="4" formatCode="#,##0.00"/>
        <alignment horizontal="center" vertical="center" wrapText="1"/>
        <border outline="0">
          <left style="thin">
            <color indexed="64"/>
          </left>
          <right style="thin">
            <color indexed="64"/>
          </right>
          <top style="thin">
            <color indexed="64"/>
          </top>
          <bottom style="thin">
            <color indexed="64"/>
          </bottom>
        </border>
      </ndxf>
    </rcc>
    <rfmt sheetId="1" sqref="Z71" start="0" length="0">
      <dxf>
        <font>
          <sz val="12"/>
          <color theme="1"/>
          <name val="Calibri"/>
          <family val="2"/>
          <charset val="238"/>
          <scheme val="minor"/>
        </font>
        <numFmt numFmtId="164" formatCode="_-* #,##0.00\ _l_e_i_-;\-* #,##0.00\ _l_e_i_-;_-* &quot;-&quot;??\ _l_e_i_-;_-@_-"/>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AA7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71">
        <f>AC71+AD71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7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AD7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71">
        <f>S71+V71+Y71+AB71</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71"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cc rId="0" sId="1" s="1" dxf="1">
      <nc r="AG71">
        <f>AE71+AF71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71"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fmt sheetId="1" sqref="AI7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7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7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71" start="0" length="0">
      <dxf>
        <font>
          <sz val="12"/>
          <color theme="1"/>
          <name val="Calibri"/>
          <family val="2"/>
          <charset val="238"/>
          <scheme val="minor"/>
        </font>
      </dxf>
    </rfmt>
  </rrc>
  <rrc rId="5087" sId="1" ref="A71:XFD71" action="deleteRow">
    <undo index="65535" exp="area" ref3D="1" dr="$H$1:$N$1048576" dn="Z_65B035E3_87FA_46C5_996E_864F2C8D0EBC_.wvu.Cols" sId="1"/>
    <rfmt sheetId="1" xfDxf="1" sqref="A71:XFD71" start="0" length="0"/>
    <rfmt sheetId="1" sqref="A7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7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7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7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7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7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71" t="inlineStr">
        <is>
          <t>TOTAL GALAȚI</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71"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71"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J7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71"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L7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7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7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7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7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7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7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71">
        <f>SUM(S67:S70)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71">
        <f>SUM(T67:T70)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71">
        <f>SUM(U67:U70)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71">
        <f>SUM(V67:V70)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71">
        <f>SUM(W67:W70)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71">
        <f>SUM(X67:X70)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71">
        <f>SUM(Y67:Y70)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71">
        <f>SUM(Z67:Z70)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71">
        <f>SUM(AA67:AA70)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71">
        <f>SUM(AB67:AB70)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71">
        <f>SUM(AC67:AC70)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71">
        <f>SUM(AD67:AD70)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71">
        <f>SUM(AE67:AE70)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71">
        <f>SUM(AF67:AF70)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71">
        <f>SUM(AG67:AG70)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71"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71">
        <f>SUM(AI67:AI70)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71">
        <f>SUM(AJ67:AJ70)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71">
        <f>SUM(AK67:AK70)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71" start="0" length="0">
      <dxf>
        <font>
          <sz val="12"/>
          <color theme="1"/>
          <name val="Calibri"/>
          <family val="2"/>
          <charset val="238"/>
          <scheme val="minor"/>
        </font>
      </dxf>
    </rfmt>
  </rrc>
  <rrc rId="5088" sId="1" ref="A71:XFD71" action="deleteRow">
    <undo index="65535" exp="area" ref3D="1" dr="$H$1:$N$1048576" dn="Z_65B035E3_87FA_46C5_996E_864F2C8D0EBC_.wvu.Cols" sId="1"/>
    <rfmt sheetId="1" xfDxf="1" sqref="A71:XFD71" start="0" length="0"/>
    <rfmt sheetId="1" sqref="A7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7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7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7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7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7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7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7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7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71" t="inlineStr">
        <is>
          <t>GIURGIU</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7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7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7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7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7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7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7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7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7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7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7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7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71">
        <f>S71+V71+Y71+AB71</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7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71">
        <f>AE71+AF71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7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7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7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7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71" start="0" length="0">
      <dxf>
        <font>
          <sz val="12"/>
          <color theme="1"/>
          <name val="Calibri"/>
          <family val="2"/>
          <charset val="238"/>
          <scheme val="minor"/>
        </font>
      </dxf>
    </rfmt>
  </rrc>
  <rrc rId="5089" sId="1" ref="A75:XFD75" action="deleteRow">
    <undo index="65535" exp="area" ref3D="1" dr="$H$1:$N$1048576" dn="Z_65B035E3_87FA_46C5_996E_864F2C8D0EBC_.wvu.Cols" sId="1"/>
    <rfmt sheetId="1" xfDxf="1" sqref="A75:XFD75" start="0" length="0"/>
    <rfmt sheetId="1" sqref="A7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7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7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75"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75" start="0" length="0">
      <dxf>
        <font>
          <sz val="12"/>
          <color theme="1"/>
          <name val="Calibri"/>
          <family val="2"/>
          <charset val="238"/>
          <scheme val="minor"/>
        </font>
        <fill>
          <patternFill patternType="solid">
            <bgColor rgb="FFFFFF00"/>
          </patternFill>
        </fill>
        <border outline="0">
          <left style="thin">
            <color indexed="64"/>
          </left>
          <right style="thin">
            <color indexed="64"/>
          </right>
          <top style="thin">
            <color indexed="64"/>
          </top>
          <bottom style="thin">
            <color indexed="64"/>
          </bottom>
        </border>
      </dxf>
    </rfmt>
    <rfmt sheetId="1" sqref="G75"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fmt sheetId="1" sqref="H75" start="0" length="0">
      <dxf>
        <font>
          <sz val="12"/>
          <color auto="1"/>
          <name val="Calibri"/>
          <family val="2"/>
          <charset val="1"/>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I7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7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75"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7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75">
        <f>S75/AE75*100</f>
      </nc>
      <ndxf>
        <font>
          <sz val="12"/>
          <color auto="1"/>
          <name val="Calibri"/>
          <family val="2"/>
          <charset val="238"/>
          <scheme val="minor"/>
        </font>
        <numFmt numFmtId="165" formatCode="0.000000000"/>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fmt sheetId="1" sqref="N7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75"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75"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75" start="0" length="0">
      <dxf>
        <font>
          <sz val="12"/>
          <color theme="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75"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1" sqref="S7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T75"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75"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V75" start="0" length="0">
      <dxf>
        <font>
          <sz val="12"/>
          <color auto="1"/>
          <name val="Calibri"/>
          <family val="2"/>
          <charset val="238"/>
          <scheme val="minor"/>
        </font>
        <fill>
          <patternFill patternType="solid">
            <bgColor theme="0"/>
          </patternFill>
        </fill>
        <border outline="0">
          <left style="thin">
            <color indexed="64"/>
          </left>
          <right style="thin">
            <color indexed="64"/>
          </right>
          <top style="thin">
            <color indexed="64"/>
          </top>
          <bottom style="thin">
            <color indexed="64"/>
          </bottom>
        </border>
      </dxf>
    </rfmt>
    <rfmt sheetId="1" sqref="W75"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75"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75">
        <f>Z75+AA75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75"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75"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75">
        <f>AC75+AD75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75"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75"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75">
        <f>S75+V75+Y75+AB75</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7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75">
        <f>AE75+AF75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7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75"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7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7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L75" start="0" length="0">
      <dxf>
        <font>
          <sz val="12"/>
          <color theme="1"/>
          <name val="Calibri"/>
          <family val="2"/>
          <charset val="238"/>
          <scheme val="minor"/>
        </font>
      </dxf>
    </rfmt>
  </rrc>
  <rrc rId="5090" sId="1" ref="A75:XFD75" action="deleteRow">
    <undo index="65535" exp="area" ref3D="1" dr="$H$1:$N$1048576" dn="Z_65B035E3_87FA_46C5_996E_864F2C8D0EBC_.wvu.Cols" sId="1"/>
    <rfmt sheetId="1" xfDxf="1" sqref="A75:XFD75" start="0" length="0"/>
    <rfmt sheetId="1" sqref="A7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7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7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75"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75" start="0" length="0">
      <dxf>
        <font>
          <sz val="12"/>
          <color theme="1"/>
          <name val="Calibri"/>
          <family val="2"/>
          <charset val="238"/>
          <scheme val="minor"/>
        </font>
        <fill>
          <patternFill patternType="solid">
            <bgColor rgb="FFFFFF00"/>
          </patternFill>
        </fill>
        <border outline="0">
          <left style="thin">
            <color indexed="64"/>
          </left>
          <right style="thin">
            <color indexed="64"/>
          </right>
          <top style="thin">
            <color indexed="64"/>
          </top>
          <bottom style="thin">
            <color indexed="64"/>
          </bottom>
        </border>
      </dxf>
    </rfmt>
    <rfmt sheetId="1" sqref="G75" start="0" length="0">
      <dxf>
        <font>
          <sz val="12"/>
          <color auto="1"/>
          <name val="Calibri"/>
          <family val="2"/>
          <charset val="238"/>
          <scheme val="minor"/>
        </font>
        <fill>
          <patternFill patternType="solid">
            <bgColor theme="0"/>
          </patternFill>
        </fill>
        <alignment horizontal="center" vertical="center" wrapText="1"/>
        <border outline="0">
          <right style="thin">
            <color indexed="64"/>
          </right>
          <top style="thin">
            <color indexed="64"/>
          </top>
          <bottom style="thin">
            <color indexed="64"/>
          </bottom>
        </border>
      </dxf>
    </rfmt>
    <rfmt sheetId="1" sqref="H75" start="0" length="0">
      <dxf>
        <font>
          <sz val="12"/>
          <color auto="1"/>
          <name val="Calibri"/>
          <family val="2"/>
          <charset val="1"/>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I7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7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75"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7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75">
        <f>S75/AE75*100</f>
      </nc>
      <ndxf>
        <font>
          <sz val="12"/>
          <color auto="1"/>
          <name val="Calibri"/>
          <family val="2"/>
          <charset val="238"/>
          <scheme val="minor"/>
        </font>
        <numFmt numFmtId="165" formatCode="0.000000000"/>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fmt sheetId="1" sqref="N7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75"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75"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75" start="0" length="0">
      <dxf>
        <font>
          <sz val="12"/>
          <color theme="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75"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1" sqref="S7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T75"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75"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V75" start="0" length="0">
      <dxf>
        <font>
          <sz val="12"/>
          <color auto="1"/>
          <name val="Calibri"/>
          <family val="2"/>
          <charset val="238"/>
          <scheme val="minor"/>
        </font>
        <fill>
          <patternFill patternType="solid">
            <bgColor theme="0"/>
          </patternFill>
        </fill>
        <border outline="0">
          <left style="thin">
            <color indexed="64"/>
          </left>
          <right style="thin">
            <color indexed="64"/>
          </right>
          <top style="thin">
            <color indexed="64"/>
          </top>
          <bottom style="thin">
            <color indexed="64"/>
          </bottom>
        </border>
      </dxf>
    </rfmt>
    <rfmt sheetId="1" sqref="W75"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75"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75">
        <f>Z75+AA75</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75"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75"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75">
        <f>AC75+AD75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75"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75"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75">
        <f>S75+V75+Y75+AB75</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7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75">
        <f>AE75+AF75</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7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75"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7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7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L75" start="0" length="0">
      <dxf>
        <font>
          <sz val="12"/>
          <color theme="1"/>
          <name val="Calibri"/>
          <family val="2"/>
          <charset val="238"/>
          <scheme val="minor"/>
        </font>
      </dxf>
    </rfmt>
  </rrc>
  <rrc rId="5091" sId="1" ref="A75:XFD75" action="deleteRow">
    <undo index="65535" exp="area" ref3D="1" dr="$H$1:$N$1048576" dn="Z_65B035E3_87FA_46C5_996E_864F2C8D0EBC_.wvu.Cols" sId="1"/>
    <rfmt sheetId="1" xfDxf="1" sqref="A75:XFD75" start="0" length="0"/>
    <rfmt sheetId="1" sqref="A7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7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7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7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7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7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75" t="inlineStr">
        <is>
          <t>TOTAL GIURGIU</t>
        </is>
      </nc>
      <n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ndxf>
    </rcc>
    <rfmt sheetId="1" sqref="H75"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75"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J7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75"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L7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7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7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7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7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7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75"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75">
        <f>SUM(S71:S73)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75">
        <f>SUM(T71:T73)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75">
        <f>SUM(U71:U74)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75">
        <f>SUM(V71:V73)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75">
        <f>SUM(W71:W74)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75">
        <f>SUM(X71:X73)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75">
        <f>SUM(Y71:Y73)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75">
        <f>SUM(Z71:Z74)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75">
        <f>SUM(AA71:AA74)</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75">
        <f>SUM(AB71:AB73)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75">
        <f>SUM(AC71:AC73)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75">
        <f>SUM(AD71:AD73)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75">
        <f>SUM(AE71:AE73)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75">
        <f>SUM(AF71:AF73)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75">
        <f>SUM(AG71:AG73)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75"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75">
        <f>SUM(AI71:AI73)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75">
        <f>SUM(AJ71:AJ73)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75">
        <f>SUM(AK71:AK73)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75" start="0" length="0">
      <dxf>
        <font>
          <sz val="12"/>
          <color theme="1"/>
          <name val="Calibri"/>
          <family val="2"/>
          <charset val="238"/>
          <scheme val="minor"/>
        </font>
      </dxf>
    </rfmt>
  </rrc>
  <rrc rId="5092" sId="1" ref="A75:XFD75" action="deleteRow">
    <undo index="65535" exp="area" ref3D="1" dr="$H$1:$N$1048576" dn="Z_65B035E3_87FA_46C5_996E_864F2C8D0EBC_.wvu.Cols" sId="1"/>
    <rfmt sheetId="1" xfDxf="1" sqref="A75:XFD75" start="0" length="0"/>
    <rfmt sheetId="1" sqref="A7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75"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7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7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7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7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7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7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75"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7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75"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75"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7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7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75" t="inlineStr">
        <is>
          <t>GORJ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7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7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7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7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75"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7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7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75"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7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75"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7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7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75"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75"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7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75"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75"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7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7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75"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75" start="0" length="0">
      <dxf>
        <font>
          <sz val="12"/>
          <color theme="1"/>
          <name val="Calibri"/>
          <family val="2"/>
          <charset val="238"/>
          <scheme val="minor"/>
        </font>
      </dxf>
    </rfmt>
  </rrc>
  <rrc rId="5093" sId="1" ref="A81:XFD81" action="deleteRow">
    <undo index="65535" exp="area" ref3D="1" dr="$H$1:$N$1048576" dn="Z_65B035E3_87FA_46C5_996E_864F2C8D0EBC_.wvu.Cols" sId="1"/>
    <rfmt sheetId="1" xfDxf="1" sqref="A81:XFD81" start="0" length="0"/>
    <rfmt sheetId="1" sqref="A8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8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8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81"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8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8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8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8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8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81">
        <f>S81/AE81*100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8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8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81">
        <f>T81+U81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81"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81"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81">
        <f>W81+X81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81"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81"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81">
        <f>Z81+AA81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Z81"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8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81">
        <f>AC81+AD81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8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8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81">
        <f>S81+V81+Y81</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8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81">
        <f>AE81+AF81+AB81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8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81" start="0" length="0">
      <dxf>
        <font>
          <sz val="12"/>
          <color auto="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L81" start="0" length="0">
      <dxf>
        <font>
          <sz val="12"/>
          <color theme="1"/>
          <name val="Calibri"/>
          <family val="2"/>
          <charset val="238"/>
          <scheme val="minor"/>
        </font>
      </dxf>
    </rfmt>
  </rrc>
  <rrc rId="5094" sId="1" ref="A81:XFD81" action="deleteRow">
    <undo index="65535" exp="area" ref3D="1" dr="$H$1:$N$1048576" dn="Z_65B035E3_87FA_46C5_996E_864F2C8D0EBC_.wvu.Cols" sId="1"/>
    <rfmt sheetId="1" xfDxf="1" sqref="A81:XFD81" start="0" length="0"/>
    <rfmt sheetId="1" sqref="A8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8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8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81"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8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8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8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8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8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81">
        <f>S81/AE81*100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8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8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81">
        <f>T81+U81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81"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81"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81">
        <f>W81+X81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81"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81"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81">
        <f>Z81+AA81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Z81"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8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81">
        <f>AC81+AD81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8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8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81">
        <f>S81+V81+Y81</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8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81">
        <f>AE81+AF81+AB81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8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81" start="0" length="0">
      <dxf>
        <font>
          <sz val="12"/>
          <color auto="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L81" start="0" length="0">
      <dxf>
        <font>
          <sz val="12"/>
          <color theme="1"/>
          <name val="Calibri"/>
          <family val="2"/>
          <charset val="238"/>
          <scheme val="minor"/>
        </font>
      </dxf>
    </rfmt>
  </rrc>
  <rrc rId="5095" sId="1" ref="A81:XFD81" action="deleteRow">
    <undo index="65535" exp="area" ref3D="1" dr="$H$1:$N$1048576" dn="Z_65B035E3_87FA_46C5_996E_864F2C8D0EBC_.wvu.Cols" sId="1"/>
    <rfmt sheetId="1" xfDxf="1" sqref="A81:XFD81" start="0" length="0"/>
    <rfmt sheetId="1" sqref="A8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8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8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81"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81"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8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8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8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8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8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81">
        <f>S81/AE81*100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8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8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8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1"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81">
        <f>T81+U81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81"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81"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81">
        <f>W81+X81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81"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81"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81">
        <f>Z81+AA81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Z81"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8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81">
        <f>AC81+AD81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8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81"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81">
        <f>S81+V81+Y81</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8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81">
        <f>AE81+AF81+AB81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8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81" start="0" length="0">
      <dxf>
        <font>
          <sz val="12"/>
          <color auto="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K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bottom style="thin">
            <color indexed="64"/>
          </bottom>
        </border>
      </dxf>
    </rfmt>
    <rfmt sheetId="1" sqref="AL81" start="0" length="0">
      <dxf>
        <font>
          <sz val="12"/>
          <color theme="1"/>
          <name val="Calibri"/>
          <family val="2"/>
          <charset val="238"/>
          <scheme val="minor"/>
        </font>
      </dxf>
    </rfmt>
  </rrc>
  <rrc rId="5096" sId="1" ref="A81:XFD81" action="deleteRow">
    <undo index="65535" exp="area" ref3D="1" dr="$H$1:$N$1048576" dn="Z_65B035E3_87FA_46C5_996E_864F2C8D0EBC_.wvu.Cols" sId="1"/>
    <rfmt sheetId="1" xfDxf="1" sqref="A81:XFD81" start="0" length="0"/>
    <rfmt sheetId="1" sqref="A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81" t="inlineStr">
        <is>
          <t>TOTAL GORJ</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I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8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81">
        <f>SUM(S75:S79)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81">
        <f>SUM(T75:T80)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81">
        <f>SUM(U75:U80)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81">
        <f>SUM(V75:V79)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81">
        <f>SUM(W75:W80)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81">
        <f>SUM(X75:X80)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81">
        <f>SUM(Y75:Y79)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81">
        <f>SUM(Z75:Z80)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81">
        <f>SUM(AA75:AA80)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81">
        <f>SUM(AB75:AB79)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81">
        <f>SUM(AC75:AC79)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81">
        <f>SUM(AD75:AD79)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81">
        <f>SUM(AE75:AE79)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81">
        <f>SUM(AF75:AF80)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81">
        <f>SUM(AG75:AG79)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81"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81">
        <f>SUM(AI75:AI79)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81">
        <f>SUM(AJ75:AJ79)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81">
        <f>SUM(AK75:AK79)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81" start="0" length="0">
      <dxf>
        <font>
          <sz val="12"/>
          <color theme="1"/>
          <name val="Calibri"/>
          <family val="2"/>
          <charset val="238"/>
          <scheme val="minor"/>
        </font>
      </dxf>
    </rfmt>
  </rrc>
  <rrc rId="5097" sId="1" ref="A81:XFD81" action="deleteRow">
    <undo index="65535" exp="area" ref3D="1" dr="$H$1:$N$1048576" dn="Z_65B035E3_87FA_46C5_996E_864F2C8D0EBC_.wvu.Cols" sId="1"/>
    <rfmt sheetId="1" xfDxf="1" sqref="A81:XFD81" start="0" length="0"/>
    <rfmt sheetId="1" sqref="A8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8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8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8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8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8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8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8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8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8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8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8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8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81" t="inlineStr">
        <is>
          <t>HARGHITA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8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8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8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rder>
      </dxf>
    </rfmt>
    <rfmt sheetId="1" sqref="U8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8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8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8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8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8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8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8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8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8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81"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8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8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8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8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8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8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81" start="0" length="0">
      <dxf>
        <font>
          <sz val="12"/>
          <color theme="1"/>
          <name val="Calibri"/>
          <family val="2"/>
          <charset val="238"/>
          <scheme val="minor"/>
        </font>
      </dxf>
    </rfmt>
  </rrc>
  <rrc rId="5098" sId="1" ref="A83:XFD83" action="deleteRow">
    <undo index="65535" exp="area" ref3D="1" dr="$H$1:$N$1048576" dn="Z_65B035E3_87FA_46C5_996E_864F2C8D0EBC_.wvu.Cols" sId="1"/>
    <rfmt sheetId="1" xfDxf="1" sqref="A83:XFD83" start="0" length="0"/>
    <rcc rId="0" sId="1" dxf="1">
      <nc r="A83">
        <v>3</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8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8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8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8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8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8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8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83"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8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83">
        <f>S83/AE83*100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8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8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8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8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8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8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83"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8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8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83"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8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8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8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83" start="0" length="0">
      <dxf>
        <font>
          <sz val="12"/>
          <color theme="1"/>
          <name val="Calibri"/>
          <family val="2"/>
          <charset val="238"/>
          <scheme val="minor"/>
        </font>
      </dxf>
    </rfmt>
  </rrc>
  <rrc rId="5099" sId="1" ref="A83:XFD83" action="deleteRow">
    <undo index="65535" exp="area" ref3D="1" dr="$H$1:$N$1048576" dn="Z_65B035E3_87FA_46C5_996E_864F2C8D0EBC_.wvu.Cols" sId="1"/>
    <rfmt sheetId="1" xfDxf="1" sqref="A83:XFD83" start="0" length="0"/>
    <rfmt sheetId="1" sqref="A8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8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8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8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8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8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8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83"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8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83">
        <f>S83/AE83*100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8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8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8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8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8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8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83"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8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8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83"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8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8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8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83" start="0" length="0">
      <dxf>
        <font>
          <sz val="12"/>
          <color theme="1"/>
          <name val="Calibri"/>
          <family val="2"/>
          <charset val="238"/>
          <scheme val="minor"/>
        </font>
      </dxf>
    </rfmt>
  </rrc>
  <rrc rId="5100" sId="1" ref="A83:XFD83" action="deleteRow">
    <undo index="65535" exp="area" ref3D="1" dr="$H$1:$N$1048576" dn="Z_65B035E3_87FA_46C5_996E_864F2C8D0EBC_.wvu.Cols" sId="1"/>
    <rfmt sheetId="1" xfDxf="1" sqref="A83:XFD83" start="0" length="0"/>
    <rfmt sheetId="1" sqref="A8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8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8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8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8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8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8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83"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8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83">
        <f>S83/AE83*100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8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8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8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8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8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8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83"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8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8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83"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8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8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8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83" start="0" length="0">
      <dxf>
        <font>
          <sz val="12"/>
          <color theme="1"/>
          <name val="Calibri"/>
          <family val="2"/>
          <charset val="238"/>
          <scheme val="minor"/>
        </font>
      </dxf>
    </rfmt>
  </rrc>
  <rrc rId="5101" sId="1" ref="A83:XFD83" action="deleteRow">
    <undo index="65535" exp="area" dr="AK81:AK83" r="AK84" sId="1"/>
    <undo index="65535" exp="area" dr="AJ81:AJ83" r="AJ84" sId="1"/>
    <undo index="65535" exp="area" dr="AI81:AI83" r="AI84" sId="1"/>
    <undo index="65535" exp="area" dr="AG81:AG83" r="AG84" sId="1"/>
    <undo index="65535" exp="area" dr="AF81:AF83" r="AF84" sId="1"/>
    <undo index="65535" exp="area" dr="AE81:AE83" r="AE84" sId="1"/>
    <undo index="65535" exp="area" dr="AD81:AD83" r="AD84" sId="1"/>
    <undo index="65535" exp="area" dr="AC81:AC83" r="AC84" sId="1"/>
    <undo index="65535" exp="area" dr="AB81:AB83" r="AB84" sId="1"/>
    <undo index="65535" exp="area" dr="AA81:AA83" r="AA84" sId="1"/>
    <undo index="65535" exp="area" dr="Z81:Z83" r="Z84" sId="1"/>
    <undo index="65535" exp="area" dr="Y81:Y83" r="Y84" sId="1"/>
    <undo index="65535" exp="area" dr="X81:X83" r="X84" sId="1"/>
    <undo index="65535" exp="area" dr="W81:W83" r="W84" sId="1"/>
    <undo index="65535" exp="area" dr="V81:V83" r="V84" sId="1"/>
    <undo index="65535" exp="area" dr="U81:U83" r="U84" sId="1"/>
    <undo index="65535" exp="area" dr="T81:T83" r="T84" sId="1"/>
    <undo index="65535" exp="area" dr="S81:S83" r="S84" sId="1"/>
    <undo index="65535" exp="area" ref3D="1" dr="$H$1:$N$1048576" dn="Z_65B035E3_87FA_46C5_996E_864F2C8D0EBC_.wvu.Cols" sId="1"/>
    <rfmt sheetId="1" xfDxf="1" sqref="A83:XFD83" start="0" length="0"/>
    <rfmt sheetId="1" sqref="A8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8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8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8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8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8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8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83"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8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83">
        <f>S83/AE83*100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8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8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8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8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8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8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83"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8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8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83"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8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8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8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83" start="0" length="0">
      <dxf>
        <font>
          <sz val="12"/>
          <color theme="1"/>
          <name val="Calibri"/>
          <family val="2"/>
          <charset val="238"/>
          <scheme val="minor"/>
        </font>
      </dxf>
    </rfmt>
  </rrc>
  <rrc rId="5102" sId="1" ref="A83:XFD83" action="deleteRow">
    <undo index="65535" exp="area" ref3D="1" dr="$H$1:$N$1048576" dn="Z_65B035E3_87FA_46C5_996E_864F2C8D0EBC_.wvu.Cols" sId="1"/>
    <rfmt sheetId="1" xfDxf="1" sqref="A83:XFD83" start="0" length="0"/>
    <rfmt sheetId="1" sqref="A8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8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8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8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8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8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83" t="inlineStr">
        <is>
          <t>TOTAL HARGHITA</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8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I8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8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8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8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8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8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8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8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8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8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83">
        <f>SUM(S81:S82)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83">
        <f>SUM(T81:T82)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83">
        <f>SUM(U81:U82)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83">
        <f>SUM(V81:V82)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83">
        <f>SUM(W81:W82)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83">
        <f>SUM(X81:X82)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83">
        <f>SUM(Y81:Y82)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83">
        <f>SUM(Z81:Z82)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83">
        <f>SUM(AA81:AA82)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83">
        <f>SUM(AB81:AB82)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83">
        <f>SUM(AC81:AC82)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83">
        <f>SUM(AD81:AD82)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83">
        <f>SUM(AE81:AE82)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83">
        <f>SUM(AF81:AF82)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83">
        <f>SUM(AG81:AG82)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83"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83">
        <f>SUM(AI81:AI82)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83">
        <f>SUM(AJ81:AJ82)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83">
        <f>SUM(AK81:AK82)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83" start="0" length="0">
      <dxf>
        <font>
          <sz val="12"/>
          <color theme="1"/>
          <name val="Calibri"/>
          <family val="2"/>
          <charset val="238"/>
          <scheme val="minor"/>
        </font>
      </dxf>
    </rfmt>
  </rrc>
  <rrc rId="5103" sId="1" ref="A83:XFD83" action="deleteRow">
    <undo index="65535" exp="area" ref3D="1" dr="$H$1:$N$1048576" dn="Z_65B035E3_87FA_46C5_996E_864F2C8D0EBC_.wvu.Cols" sId="1"/>
    <rfmt sheetId="1" xfDxf="1" sqref="A83:XFD83" start="0" length="0"/>
    <rfmt sheetId="1" sqref="A8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8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8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8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8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8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8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83"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8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83" t="inlineStr">
        <is>
          <t>HUNEDOARA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8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83">
        <f>W83+X83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8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8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8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8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8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83"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8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8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83"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8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8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8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83" start="0" length="0">
      <dxf>
        <font>
          <sz val="12"/>
          <color theme="1"/>
          <name val="Calibri"/>
          <family val="2"/>
          <charset val="238"/>
          <scheme val="minor"/>
        </font>
      </dxf>
    </rfmt>
  </rrc>
  <rrc rId="5104" sId="1" ref="A87:XFD87" action="deleteRow">
    <undo index="65535" exp="area" ref3D="1" dr="$H$1:$N$1048576" dn="Z_65B035E3_87FA_46C5_996E_864F2C8D0EBC_.wvu.Cols" sId="1"/>
    <rfmt sheetId="1" xfDxf="1" sqref="A87:XFD87" start="0" length="0"/>
    <rfmt sheetId="1" sqref="A8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8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8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8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8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8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8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87"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8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87">
        <f>S87/AE87*100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8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8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8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87"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8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87" start="0" length="0">
      <dxf>
        <font>
          <sz val="12"/>
          <color theme="1"/>
          <name val="Calibri"/>
          <family val="2"/>
          <charset val="238"/>
          <scheme val="minor"/>
        </font>
      </dxf>
    </rfmt>
  </rrc>
  <rrc rId="5105" sId="1" ref="A87:XFD87" action="deleteRow">
    <undo index="65535" exp="area" ref3D="1" dr="$H$1:$N$1048576" dn="Z_65B035E3_87FA_46C5_996E_864F2C8D0EBC_.wvu.Cols" sId="1"/>
    <rfmt sheetId="1" xfDxf="1" sqref="A87:XFD87" start="0" length="0"/>
    <rfmt sheetId="1" sqref="A8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8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8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8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8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8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8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87"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8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87">
        <f>S87/AE87*100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8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8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8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87"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8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87" start="0" length="0">
      <dxf>
        <font>
          <sz val="12"/>
          <color theme="1"/>
          <name val="Calibri"/>
          <family val="2"/>
          <charset val="238"/>
          <scheme val="minor"/>
        </font>
      </dxf>
    </rfmt>
  </rrc>
  <rrc rId="5106" sId="1" ref="A87:XFD87" action="deleteRow">
    <undo index="65535" exp="area" ref3D="1" dr="$H$1:$N$1048576" dn="Z_65B035E3_87FA_46C5_996E_864F2C8D0EBC_.wvu.Cols" sId="1"/>
    <rfmt sheetId="1" xfDxf="1" sqref="A87:XFD87" start="0" length="0"/>
    <rfmt sheetId="1" sqref="A8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8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8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8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8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8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8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87"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8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87">
        <f>S87/AE87*100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8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8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8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87"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8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87" start="0" length="0">
      <dxf>
        <font>
          <sz val="12"/>
          <color theme="1"/>
          <name val="Calibri"/>
          <family val="2"/>
          <charset val="238"/>
          <scheme val="minor"/>
        </font>
      </dxf>
    </rfmt>
  </rrc>
  <rrc rId="5107" sId="1" ref="A87:XFD87" action="deleteRow">
    <undo index="65535" exp="area" ref3D="1" dr="$H$1:$N$1048576" dn="Z_65B035E3_87FA_46C5_996E_864F2C8D0EBC_.wvu.Cols" sId="1"/>
    <rfmt sheetId="1" xfDxf="1" sqref="A87:XFD87" start="0" length="0"/>
    <rfmt sheetId="1" sqref="A8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8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8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8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8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8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87" t="inlineStr">
        <is>
          <t>TOTAL HUNEDOARA</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8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I8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8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8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8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8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8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8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8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8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87"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87">
        <f>SUM(S83:S85)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87">
        <f>SUM(T83:T85)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87">
        <f>SUM(U83:U85)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87">
        <f>SUM(V83:V85)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87">
        <f>SUM(W83:W85)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87">
        <f>SUM(X83:X85)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87">
        <f>SUM(Y83:Y85)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87">
        <f>SUM(Z83:Z85)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87">
        <f>SUM(AA83:AA85)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87">
        <f>SUM(AB83:AB85)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87">
        <f>SUM(AC83:AC85)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87">
        <f>SUM(AD83:AD85)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87">
        <f>SUM(AE83:AE85)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87">
        <f>SUM(AF83:AF85)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87">
        <f>SUM(AG83:AG85)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87"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87">
        <f>SUM(AI83:AI85)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87">
        <f>SUM(AJ83:AJ85)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87">
        <f>SUM(AK83:AK85)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87" start="0" length="0">
      <dxf>
        <font>
          <sz val="12"/>
          <color theme="1"/>
          <name val="Calibri"/>
          <family val="2"/>
          <charset val="238"/>
          <scheme val="minor"/>
        </font>
      </dxf>
    </rfmt>
  </rrc>
  <rrc rId="5108" sId="1" ref="A87:XFD87" action="deleteRow">
    <undo index="65535" exp="area" ref3D="1" dr="$H$1:$N$1048576" dn="Z_65B035E3_87FA_46C5_996E_864F2C8D0EBC_.wvu.Cols" sId="1"/>
    <rfmt sheetId="1" xfDxf="1" sqref="A87:XFD87" start="0" length="0"/>
    <rfmt sheetId="1" sqref="A8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7"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8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8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8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8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8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87"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87"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8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87" t="inlineStr">
        <is>
          <t>IALOMIȚA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8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87"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8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87"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87"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87"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8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8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87"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87" start="0" length="0">
      <dxf>
        <font>
          <sz val="12"/>
          <color theme="1"/>
          <name val="Calibri"/>
          <family val="2"/>
          <charset val="238"/>
          <scheme val="minor"/>
        </font>
      </dxf>
    </rfmt>
  </rrc>
  <rrc rId="5109" sId="1" ref="A91:XFD91" action="deleteRow">
    <undo index="65535" exp="area" ref3D="1" dr="$H$1:$N$1048576" dn="Z_65B035E3_87FA_46C5_996E_864F2C8D0EBC_.wvu.Cols" sId="1"/>
    <rfmt sheetId="1" xfDxf="1" sqref="A91:XFD91" start="0" length="0"/>
    <rfmt sheetId="1" sqref="A9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9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9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1">
        <f>S91/AE91*100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9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9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9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91"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9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91" start="0" length="0">
      <dxf>
        <font>
          <sz val="12"/>
          <color theme="1"/>
          <name val="Calibri"/>
          <family val="2"/>
          <charset val="238"/>
          <scheme val="minor"/>
        </font>
      </dxf>
    </rfmt>
  </rrc>
  <rrc rId="5110" sId="1" ref="A91:XFD91" action="deleteRow">
    <undo index="65535" exp="area" ref3D="1" dr="$H$1:$N$1048576" dn="Z_65B035E3_87FA_46C5_996E_864F2C8D0EBC_.wvu.Cols" sId="1"/>
    <rfmt sheetId="1" xfDxf="1" sqref="A91:XFD91" start="0" length="0"/>
    <rfmt sheetId="1" sqref="A9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9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9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1">
        <f>S91/AE91*100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9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9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9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91"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9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91" start="0" length="0">
      <dxf>
        <font>
          <sz val="12"/>
          <color theme="1"/>
          <name val="Calibri"/>
          <family val="2"/>
          <charset val="238"/>
          <scheme val="minor"/>
        </font>
      </dxf>
    </rfmt>
  </rrc>
  <rrc rId="5111" sId="1" ref="A91:XFD91" action="deleteRow">
    <undo index="65535" exp="area" ref3D="1" dr="$H$1:$N$1048576" dn="Z_65B035E3_87FA_46C5_996E_864F2C8D0EBC_.wvu.Cols" sId="1"/>
    <rfmt sheetId="1" xfDxf="1" sqref="A91:XFD91" start="0" length="0"/>
    <rfmt sheetId="1" sqref="A9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9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9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1">
        <f>S91/AE91*100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9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9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9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91"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9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91" start="0" length="0">
      <dxf>
        <font>
          <sz val="12"/>
          <color theme="1"/>
          <name val="Calibri"/>
          <family val="2"/>
          <charset val="238"/>
          <scheme val="minor"/>
        </font>
      </dxf>
    </rfmt>
  </rrc>
  <rrc rId="5112" sId="1" ref="A91:XFD91" action="deleteRow">
    <undo index="65535" exp="area" ref3D="1" dr="$H$1:$N$1048576" dn="Z_65B035E3_87FA_46C5_996E_864F2C8D0EBC_.wvu.Cols" sId="1"/>
    <rfmt sheetId="1" xfDxf="1" sqref="A91:XFD91" start="0" length="0"/>
    <rfmt sheetId="1" sqref="A9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9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9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1">
        <f>S91/AE91*100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T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9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9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9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91"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9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91" start="0" length="0">
      <dxf>
        <font>
          <sz val="12"/>
          <color theme="1"/>
          <name val="Calibri"/>
          <family val="2"/>
          <charset val="238"/>
          <scheme val="minor"/>
        </font>
      </dxf>
    </rfmt>
  </rrc>
  <rrc rId="5113" sId="1" ref="A91:XFD91" action="deleteRow">
    <undo index="65535" exp="area" ref3D="1" dr="$H$1:$N$1048576" dn="Z_65B035E3_87FA_46C5_996E_864F2C8D0EBC_.wvu.Cols" sId="1"/>
    <rfmt sheetId="1" xfDxf="1" sqref="A91:XFD91" start="0" length="0"/>
    <rfmt sheetId="1" sqref="A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91" t="inlineStr">
        <is>
          <t>TOTAL IALOMIȚA</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I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9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91">
        <f>SUM(S87:S89)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91">
        <f>SUM(T87:T89)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91">
        <f>SUM(U87:U89)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91">
        <f>SUM(V87:V89)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91">
        <f>SUM(W87:W89)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91">
        <f>SUM(X87:X89)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91">
        <f>SUM(Y87:Y89)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91">
        <f>SUM(Z87:Z89)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91">
        <f>SUM(AA87:AA89)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91">
        <f>SUM(AB87:AB89)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91">
        <f>SUM(AC87:AC89)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91">
        <f>SUM(AD87:AD89)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91">
        <f>SUM(AE87:AE89)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91">
        <f>SUM(AF87:AF89)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91">
        <f>SUM(AG87:AG89)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91"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91">
        <f>SUM(AI87:AI89)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91">
        <f>SUM(AJ87:AJ89)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91">
        <f>SUM(AK87:AK89)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91" start="0" length="0">
      <dxf>
        <font>
          <sz val="12"/>
          <color theme="1"/>
          <name val="Calibri"/>
          <family val="2"/>
          <charset val="238"/>
          <scheme val="minor"/>
        </font>
      </dxf>
    </rfmt>
  </rrc>
  <rrc rId="5114" sId="1" ref="A91:XFD91" action="deleteRow">
    <undo index="65535" exp="area" ref3D="1" dr="$H$1:$N$1048576" dn="Z_65B035E3_87FA_46C5_996E_864F2C8D0EBC_.wvu.Cols" sId="1"/>
    <rfmt sheetId="1" xfDxf="1" sqref="A91:XFD91" start="0" length="0"/>
    <rfmt sheetId="1" sqref="A9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91" start="0" length="0">
      <dxf>
        <font>
          <b/>
          <sz val="12"/>
          <color auto="1"/>
          <name val="Calibri"/>
          <family val="2"/>
          <charset val="238"/>
          <scheme val="minor"/>
        </font>
        <alignment horizontal="left" vertical="center" wrapText="1"/>
        <border outline="0">
          <right style="thin">
            <color indexed="64"/>
          </right>
          <top style="thin">
            <color indexed="64"/>
          </top>
          <bottom style="thin">
            <color indexed="64"/>
          </bottom>
        </border>
      </dxf>
    </rfmt>
    <rfmt sheetId="1" sqref="H9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9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1">
        <f>S91/AE91*100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91" t="inlineStr">
        <is>
          <t>IAȘI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9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9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91"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9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J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K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L91" start="0" length="0">
      <dxf>
        <font>
          <sz val="12"/>
          <color theme="1"/>
          <name val="Calibri"/>
          <family val="2"/>
          <charset val="238"/>
          <scheme val="minor"/>
        </font>
      </dxf>
    </rfmt>
  </rrc>
  <rrc rId="5115" sId="1" ref="A91:XFD91" action="deleteRow">
    <undo index="65535" exp="area" dr="AK91:AK93" r="AK94" sId="1"/>
    <undo index="65535" exp="area" dr="AJ91:AJ93" r="AJ94" sId="1"/>
    <undo index="65535" exp="area" dr="AI91:AI93" r="AI94" sId="1"/>
    <undo index="65535" exp="area" dr="AG91:AG93" r="AG94" sId="1"/>
    <undo index="65535" exp="area" dr="AF91:AF93" r="AF94" sId="1"/>
    <undo index="65535" exp="area" dr="AE91:AE93" r="AE94" sId="1"/>
    <undo index="65535" exp="area" dr="AD91:AD93" r="AD94" sId="1"/>
    <undo index="65535" exp="area" dr="AC91:AC93" r="AC94" sId="1"/>
    <undo index="65535" exp="area" dr="AB91:AB93" r="AB94" sId="1"/>
    <undo index="65535" exp="area" dr="AA91:AA93" r="AA94" sId="1"/>
    <undo index="65535" exp="area" dr="Z91:Z93" r="Z94" sId="1"/>
    <undo index="65535" exp="area" dr="Y91:Y93" r="Y94" sId="1"/>
    <undo index="65535" exp="area" dr="X91:X93" r="X94" sId="1"/>
    <undo index="65535" exp="area" dr="W91:W93" r="W94" sId="1"/>
    <undo index="65535" exp="area" dr="V91:V93" r="V94" sId="1"/>
    <undo index="65535" exp="area" dr="U91:U93" r="U94" sId="1"/>
    <undo index="65535" exp="area" dr="T91:T93" r="T94" sId="1"/>
    <undo index="65535" exp="area" dr="S91:S93" r="S94" sId="1"/>
    <undo index="65535" exp="area" ref3D="1" dr="$H$1:$N$1048576" dn="Z_65B035E3_87FA_46C5_996E_864F2C8D0EBC_.wvu.Cols" sId="1"/>
    <rfmt sheetId="1" xfDxf="1" sqref="A91:XFD91" start="0" length="0"/>
    <rcc rId="0" sId="1" dxf="1">
      <nc r="A91">
        <v>1</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9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91" start="0" length="0">
      <dxf>
        <font>
          <b/>
          <sz val="12"/>
          <color auto="1"/>
          <name val="Calibri"/>
          <family val="2"/>
          <charset val="238"/>
          <scheme val="minor"/>
        </font>
        <alignment horizontal="left" vertical="center" wrapText="1"/>
        <border outline="0">
          <right style="thin">
            <color indexed="64"/>
          </right>
          <top style="thin">
            <color indexed="64"/>
          </top>
          <bottom style="thin">
            <color indexed="64"/>
          </bottom>
        </border>
      </dxf>
    </rfmt>
    <rfmt sheetId="1" sqref="H9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9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1">
        <f>S91/AE91*100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91">
        <f>T91+U91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91">
        <f>W91+X91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9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91">
        <f>AC91+AD91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91">
        <f>S91+V91+Y91+AB91</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91">
        <f>AE91+AF91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9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J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K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L91" start="0" length="0">
      <dxf>
        <font>
          <sz val="12"/>
          <color theme="1"/>
          <name val="Calibri"/>
          <family val="2"/>
          <charset val="238"/>
          <scheme val="minor"/>
        </font>
      </dxf>
    </rfmt>
  </rrc>
  <rrc rId="5116" sId="1" ref="A91:XFD91" action="deleteRow">
    <undo index="65535" exp="area" dr="AK91:AK92" r="AK93" sId="1"/>
    <undo index="65535" exp="area" dr="AJ91:AJ92" r="AJ93" sId="1"/>
    <undo index="65535" exp="area" dr="AI91:AI92" r="AI93" sId="1"/>
    <undo index="65535" exp="area" dr="AG91:AG92" r="AG93" sId="1"/>
    <undo index="65535" exp="area" dr="AF91:AF92" r="AF93" sId="1"/>
    <undo index="65535" exp="area" dr="AE91:AE92" r="AE93" sId="1"/>
    <undo index="65535" exp="area" dr="AD91:AD92" r="AD93" sId="1"/>
    <undo index="65535" exp="area" dr="AC91:AC92" r="AC93" sId="1"/>
    <undo index="65535" exp="area" dr="AB91:AB92" r="AB93" sId="1"/>
    <undo index="65535" exp="area" dr="AA91:AA92" r="AA93" sId="1"/>
    <undo index="65535" exp="area" dr="Z91:Z92" r="Z93" sId="1"/>
    <undo index="65535" exp="area" dr="Y91:Y92" r="Y93" sId="1"/>
    <undo index="65535" exp="area" dr="X91:X92" r="X93" sId="1"/>
    <undo index="65535" exp="area" dr="W91:W92" r="W93" sId="1"/>
    <undo index="65535" exp="area" dr="V91:V92" r="V93" sId="1"/>
    <undo index="65535" exp="area" dr="U91:U92" r="U93" sId="1"/>
    <undo index="65535" exp="area" dr="T91:T92" r="T93" sId="1"/>
    <undo index="65535" exp="area" dr="S91:S92" r="S93" sId="1"/>
    <undo index="65535" exp="area" ref3D="1" dr="$H$1:$N$1048576" dn="Z_65B035E3_87FA_46C5_996E_864F2C8D0EBC_.wvu.Cols" sId="1"/>
    <rfmt sheetId="1" xfDxf="1" sqref="A91:XFD91" start="0" length="0"/>
    <rcc rId="0" sId="1" dxf="1">
      <nc r="A91">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9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91" start="0" length="0">
      <dxf>
        <font>
          <b/>
          <sz val="12"/>
          <color auto="1"/>
          <name val="Calibri"/>
          <family val="2"/>
          <charset val="238"/>
          <scheme val="minor"/>
        </font>
        <alignment horizontal="left" vertical="center" wrapText="1"/>
        <border outline="0">
          <right style="thin">
            <color indexed="64"/>
          </right>
          <top style="thin">
            <color indexed="64"/>
          </top>
          <bottom style="thin">
            <color indexed="64"/>
          </bottom>
        </border>
      </dxf>
    </rfmt>
    <rfmt sheetId="1" sqref="H9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9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1">
        <f>S91/AE91*100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91">
        <f>T91+U91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91">
        <f>W91+X91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9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91">
        <f>AC91+AD91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91">
        <f>S91+V91+Y91+AB91</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91">
        <f>AE91+AF91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9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J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K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L91" start="0" length="0">
      <dxf>
        <font>
          <sz val="12"/>
          <color theme="1"/>
          <name val="Calibri"/>
          <family val="2"/>
          <charset val="238"/>
          <scheme val="minor"/>
        </font>
      </dxf>
    </rfmt>
  </rrc>
  <rrc rId="5117" sId="1" ref="A91:XFD91" action="deleteRow">
    <undo index="65535" exp="area" dr="AK91" r="AK92" sId="1"/>
    <undo index="65535" exp="area" dr="AJ91" r="AJ92" sId="1"/>
    <undo index="65535" exp="area" dr="AI91" r="AI92" sId="1"/>
    <undo index="65535" exp="area" dr="AG91" r="AG92" sId="1"/>
    <undo index="65535" exp="area" dr="AF91" r="AF92" sId="1"/>
    <undo index="65535" exp="area" dr="AE91" r="AE92" sId="1"/>
    <undo index="65535" exp="area" dr="AD91" r="AD92" sId="1"/>
    <undo index="65535" exp="area" dr="AC91" r="AC92" sId="1"/>
    <undo index="65535" exp="area" dr="AB91" r="AB92" sId="1"/>
    <undo index="65535" exp="area" dr="AA91" r="AA92" sId="1"/>
    <undo index="65535" exp="area" dr="Z91" r="Z92" sId="1"/>
    <undo index="65535" exp="area" dr="Y91" r="Y92" sId="1"/>
    <undo index="65535" exp="area" dr="X91" r="X92" sId="1"/>
    <undo index="65535" exp="area" dr="W91" r="W92" sId="1"/>
    <undo index="65535" exp="area" dr="V91" r="V92" sId="1"/>
    <undo index="65535" exp="area" dr="U91" r="U92" sId="1"/>
    <undo index="65535" exp="area" dr="T91" r="T92" sId="1"/>
    <undo index="65535" exp="area" dr="S91" r="S92" sId="1"/>
    <undo index="65535" exp="area" ref3D="1" dr="$H$1:$N$1048576" dn="Z_65B035E3_87FA_46C5_996E_864F2C8D0EBC_.wvu.Cols" sId="1"/>
    <rfmt sheetId="1" xfDxf="1" sqref="A91:XFD91" start="0" length="0"/>
    <rfmt sheetId="1" sqref="A9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91" start="0" length="0">
      <dxf>
        <font>
          <b/>
          <sz val="12"/>
          <color auto="1"/>
          <name val="Calibri"/>
          <family val="2"/>
          <charset val="238"/>
          <scheme val="minor"/>
        </font>
        <alignment horizontal="left" vertical="center" wrapText="1"/>
        <border outline="0">
          <right style="thin">
            <color indexed="64"/>
          </right>
          <top style="thin">
            <color indexed="64"/>
          </top>
          <bottom style="thin">
            <color indexed="64"/>
          </bottom>
        </border>
      </dxf>
    </rfmt>
    <rfmt sheetId="1" sqref="H9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9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1">
        <f>S91/AE91*100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91">
        <f>T91+U91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91">
        <f>W91+X91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9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91">
        <f>AC91+AD91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91">
        <f>S91+V91+Y91+AB91</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91">
        <f>AE91+AF91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9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J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K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L91" start="0" length="0">
      <dxf>
        <font>
          <sz val="12"/>
          <color theme="1"/>
          <name val="Calibri"/>
          <family val="2"/>
          <charset val="238"/>
          <scheme val="minor"/>
        </font>
      </dxf>
    </rfmt>
  </rrc>
  <rrc rId="5118" sId="1" ref="A91:XFD91" action="deleteRow">
    <undo index="65535" exp="area" ref3D="1" dr="$H$1:$N$1048576" dn="Z_65B035E3_87FA_46C5_996E_864F2C8D0EBC_.wvu.Cols" sId="1"/>
    <rfmt sheetId="1" xfDxf="1" sqref="A91:XFD91" start="0" length="0"/>
    <rfmt sheetId="1" sqref="A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91" t="inlineStr">
        <is>
          <t>TOTAL IAȘI</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I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9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9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91">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91">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91">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91">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91">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91">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91">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91">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91">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91">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91">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91">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91">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91">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91">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91"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91">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91">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91">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91" start="0" length="0">
      <dxf>
        <font>
          <sz val="12"/>
          <color theme="1"/>
          <name val="Calibri"/>
          <family val="2"/>
          <charset val="238"/>
          <scheme val="minor"/>
        </font>
      </dxf>
    </rfmt>
  </rrc>
  <rrc rId="5119" sId="1" ref="A91:XFD91" action="deleteRow">
    <undo index="65535" exp="area" ref3D="1" dr="$H$1:$N$1048576" dn="Z_65B035E3_87FA_46C5_996E_864F2C8D0EBC_.wvu.Cols" sId="1"/>
    <rfmt sheetId="1" xfDxf="1" sqref="A91:XFD91" start="0" length="0"/>
    <rfmt sheetId="1" sqref="A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B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C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9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9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91" t="inlineStr">
        <is>
          <t>ILFOV</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9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9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9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9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91"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9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J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K9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L91" start="0" length="0">
      <dxf>
        <font>
          <sz val="12"/>
          <color theme="1"/>
          <name val="Calibri"/>
          <family val="2"/>
          <charset val="238"/>
          <scheme val="minor"/>
        </font>
      </dxf>
    </rfmt>
  </rrc>
  <rrc rId="5120" sId="1" ref="A93:XFD93" action="deleteRow">
    <undo index="65535" exp="area" dr="AK91:AK93" r="AK94" sId="1"/>
    <undo index="65535" exp="area" dr="AJ91:AJ93" r="AJ94" sId="1"/>
    <undo index="65535" exp="area" dr="AI91:AI93" r="AI94" sId="1"/>
    <undo index="65535" exp="area" dr="AG91:AG93" r="AG94" sId="1"/>
    <undo index="65535" exp="area" dr="AF91:AF93" r="AF94" sId="1"/>
    <undo index="65535" exp="area" dr="AE91:AE93" r="AE94" sId="1"/>
    <undo index="65535" exp="area" dr="AD91:AD93" r="AD94" sId="1"/>
    <undo index="65535" exp="area" dr="AC91:AC93" r="AC94" sId="1"/>
    <undo index="65535" exp="area" dr="AB91:AB93" r="AB94" sId="1"/>
    <undo index="65535" exp="area" dr="AA91:AA93" r="AA94" sId="1"/>
    <undo index="65535" exp="area" dr="Z91:Z93" r="Z94" sId="1"/>
    <undo index="65535" exp="area" dr="Y91:Y93" r="Y94" sId="1"/>
    <undo index="65535" exp="area" dr="X91:X93" r="X94" sId="1"/>
    <undo index="65535" exp="area" dr="W91:W93" r="W94" sId="1"/>
    <undo index="65535" exp="area" dr="V91:V93" r="V94" sId="1"/>
    <undo index="65535" exp="area" dr="U91:U93" r="U94" sId="1"/>
    <undo index="65535" exp="area" dr="T91:T93" r="T94" sId="1"/>
    <undo index="65535" exp="area" dr="S91:S93" r="S94" sId="1"/>
    <undo index="65535" exp="area" ref3D="1" dr="$H$1:$N$1048576" dn="Z_65B035E3_87FA_46C5_996E_864F2C8D0EBC_.wvu.Cols" sId="1"/>
    <rfmt sheetId="1" xfDxf="1" sqref="A93:XFD93" start="0" length="0"/>
    <rfmt sheetId="1" sqref="A9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9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9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9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9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9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3"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9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3">
        <f>S93/AE93*100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9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93">
        <f>T93+U93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9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9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93">
        <f>W93+X93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9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9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9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9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93">
        <f>AC93+AD93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9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9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93">
        <f>S93+V93+Y93+AB93</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9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93">
        <f>AE93+AF93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93"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J9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K9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L93" start="0" length="0">
      <dxf>
        <font>
          <sz val="12"/>
          <color theme="1"/>
          <name val="Calibri"/>
          <family val="2"/>
          <charset val="238"/>
          <scheme val="minor"/>
        </font>
      </dxf>
    </rfmt>
  </rrc>
  <rrc rId="5121" sId="1" ref="A93:XFD93" action="deleteRow">
    <undo index="65535" exp="area" ref3D="1" dr="$H$1:$N$1048576" dn="Z_65B035E3_87FA_46C5_996E_864F2C8D0EBC_.wvu.Cols" sId="1"/>
    <rfmt sheetId="1" xfDxf="1" sqref="A93:XFD93" start="0" length="0"/>
    <rfmt sheetId="1" sqref="A9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9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9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9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9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9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93" t="inlineStr">
        <is>
          <t>TOTAL ILFOV</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93"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9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9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9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9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9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9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9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9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9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9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93">
        <f>SUM(S91:S92)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93">
        <f>SUM(T91:T92)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93">
        <f>SUM(U91:U92)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93">
        <f>SUM(V91:V92)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93">
        <f>SUM(W91:W92)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93">
        <f>SUM(X91:X92)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93">
        <f>SUM(Y91:Y92)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93">
        <f>SUM(Z91:Z92)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93">
        <f>SUM(AA91:AA92)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93">
        <f>SUM(AB91:AB92)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93">
        <f>SUM(AC91:AC92)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93">
        <f>SUM(AD91:AD92)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93">
        <f>SUM(AE91:AE92)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93">
        <f>SUM(AF91:AF92)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93">
        <f>SUM(AG91:AG92)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93"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93">
        <f>SUM(AI91:AI92)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93">
        <f>SUM(AJ91:AJ92)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93">
        <f>SUM(AK91:AK92)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93" start="0" length="0">
      <dxf>
        <font>
          <sz val="12"/>
          <color theme="1"/>
          <name val="Calibri"/>
          <family val="2"/>
          <charset val="238"/>
          <scheme val="minor"/>
        </font>
      </dxf>
    </rfmt>
  </rrc>
  <rrc rId="5122" sId="1" ref="A93:XFD93" action="deleteRow">
    <undo index="65535" exp="area" ref3D="1" dr="$H$1:$N$1048576" dn="Z_65B035E3_87FA_46C5_996E_864F2C8D0EBC_.wvu.Cols" sId="1"/>
    <rfmt sheetId="1" xfDxf="1" sqref="A93:XFD93" start="0" length="0"/>
    <rfmt sheetId="1" sqref="A9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9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9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9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9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9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3"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9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9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9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93" t="inlineStr">
        <is>
          <t>MARAMUREȘ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9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9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9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9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9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9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9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9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9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9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9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9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93"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9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9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93"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J9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K9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L93" start="0" length="0">
      <dxf>
        <font>
          <sz val="12"/>
          <color theme="1"/>
          <name val="Calibri"/>
          <family val="2"/>
          <charset val="238"/>
          <scheme val="minor"/>
        </font>
      </dxf>
    </rfmt>
  </rrc>
  <rrc rId="5123" sId="1" ref="A94:XFD94" action="deleteRow">
    <undo index="65535" exp="area" ref3D="1" dr="$H$1:$N$1048576" dn="Z_65B035E3_87FA_46C5_996E_864F2C8D0EBC_.wvu.Cols" sId="1"/>
    <rfmt sheetId="1" xfDxf="1" sqref="A94:XFD94" start="0" length="0"/>
    <rcc rId="0" sId="1" dxf="1">
      <nc r="A94">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9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9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9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9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9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9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4"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9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4">
        <f>S94/AE94*100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9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94">
        <f>T94+U94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9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9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94">
        <f>W94+X94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9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9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9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9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94">
        <f>AC94+AD94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9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9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94">
        <f>S94+V94+Y94+AB94</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9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94">
        <f>AE94+AF94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9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J9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K9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L94" start="0" length="0">
      <dxf>
        <font>
          <sz val="12"/>
          <color theme="1"/>
          <name val="Calibri"/>
          <family val="2"/>
          <charset val="238"/>
          <scheme val="minor"/>
        </font>
      </dxf>
    </rfmt>
  </rrc>
  <rrc rId="5124" sId="1" ref="A94:XFD94" action="deleteRow">
    <undo index="65535" exp="area" dr="AK93:AK94" r="AK95" sId="1"/>
    <undo index="65535" exp="area" dr="AJ93:AJ94" r="AJ95" sId="1"/>
    <undo index="65535" exp="area" dr="AI93:AI94" r="AI95" sId="1"/>
    <undo index="65535" exp="area" dr="AG93:AG94" r="AG95" sId="1"/>
    <undo index="65535" exp="area" dr="AF93:AF94" r="AF95" sId="1"/>
    <undo index="65535" exp="area" dr="AE93:AE94" r="AE95" sId="1"/>
    <undo index="65535" exp="area" dr="AD93:AD94" r="AD95" sId="1"/>
    <undo index="65535" exp="area" dr="AC93:AC94" r="AC95" sId="1"/>
    <undo index="65535" exp="area" dr="AB93:AB94" r="AB95" sId="1"/>
    <undo index="65535" exp="area" dr="AA93:AA94" r="AA95" sId="1"/>
    <undo index="65535" exp="area" dr="Z93:Z94" r="Z95" sId="1"/>
    <undo index="65535" exp="area" dr="Y93:Y94" r="Y95" sId="1"/>
    <undo index="65535" exp="area" dr="X93:X94" r="X95" sId="1"/>
    <undo index="65535" exp="area" dr="W93:W94" r="W95" sId="1"/>
    <undo index="65535" exp="area" dr="V93:V94" r="V95" sId="1"/>
    <undo index="65535" exp="area" dr="U93:U94" r="U95" sId="1"/>
    <undo index="65535" exp="area" dr="T93:T94" r="T95" sId="1"/>
    <undo index="65535" exp="area" dr="S93:S94" r="S95" sId="1"/>
    <undo index="65535" exp="area" ref3D="1" dr="$H$1:$N$1048576" dn="Z_65B035E3_87FA_46C5_996E_864F2C8D0EBC_.wvu.Cols" sId="1"/>
    <rfmt sheetId="1" xfDxf="1" sqref="A94:XFD94" start="0" length="0"/>
    <rfmt sheetId="1" sqref="A9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9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9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9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9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9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4"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9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4">
        <f>S94/AE94*100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9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94">
        <f>T94+U94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9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9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94">
        <f>W94+X94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9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9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9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9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94">
        <f>AC94+AD94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9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9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94">
        <f>S94+V94+Y94+AB94</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9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94">
        <f>AE94+AF94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9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J9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K9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L94" start="0" length="0">
      <dxf>
        <font>
          <sz val="12"/>
          <color theme="1"/>
          <name val="Calibri"/>
          <family val="2"/>
          <charset val="238"/>
          <scheme val="minor"/>
        </font>
      </dxf>
    </rfmt>
  </rrc>
  <rrc rId="5125" sId="1" ref="A94:XFD94" action="deleteRow">
    <undo index="65535" exp="area" ref3D="1" dr="$H$1:$N$1048576" dn="Z_65B035E3_87FA_46C5_996E_864F2C8D0EBC_.wvu.Cols" sId="1"/>
    <rfmt sheetId="1" xfDxf="1" sqref="A94:XFD94" start="0" length="0"/>
    <rfmt sheetId="1" sqref="A9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9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9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9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9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9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94" t="inlineStr">
        <is>
          <t>TOTAL MARAMUREȘ</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9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I9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9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94"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L9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9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9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9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9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9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9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94">
        <f>SUM(S93:S93)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94">
        <f>SUM(T93:T93)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94">
        <f>SUM(U93:U93)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94">
        <f>SUM(V93:V93)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94">
        <f>SUM(W93:W93)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94">
        <f>SUM(X93:X93)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94">
        <f>SUM(Y93:Y93)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94">
        <f>SUM(Z93:Z93)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94">
        <f>SUM(AA93:AA93)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94">
        <f>SUM(AB93:AB93)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94">
        <f>SUM(AC93:AC93)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94">
        <f>SUM(AD93:AD93)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94">
        <f>SUM(AE93:AE93)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94">
        <f>SUM(AF93:AF93)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94">
        <f>SUM(AG93:AG93)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94"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94">
        <f>SUM(AI93:AI93)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94">
        <f>SUM(AJ93:AJ93)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94">
        <f>SUM(AK93:AK93)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94" start="0" length="0">
      <dxf>
        <font>
          <sz val="12"/>
          <color theme="1"/>
          <name val="Calibri"/>
          <family val="2"/>
          <charset val="238"/>
          <scheme val="minor"/>
        </font>
      </dxf>
    </rfmt>
  </rrc>
  <rrc rId="5126" sId="1" ref="A94:XFD94" action="deleteRow">
    <undo index="65535" exp="area" ref3D="1" dr="$H$1:$N$1048576" dn="Z_65B035E3_87FA_46C5_996E_864F2C8D0EBC_.wvu.Cols" sId="1"/>
    <rfmt sheetId="1" xfDxf="1" sqref="A94:XFD94" start="0" length="0"/>
    <rfmt sheetId="1" sqref="A9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9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9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9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9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9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4"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9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9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9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94" t="inlineStr">
        <is>
          <t>MEHEDINȚI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9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9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9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9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9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9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9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9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9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9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9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9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94"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9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9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9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J9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K9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L94" start="0" length="0">
      <dxf>
        <font>
          <sz val="12"/>
          <color theme="1"/>
          <name val="Calibri"/>
          <family val="2"/>
          <charset val="238"/>
          <scheme val="minor"/>
        </font>
      </dxf>
    </rfmt>
  </rrc>
  <rrc rId="5127" sId="1" ref="A96:XFD96" action="deleteRow">
    <undo index="65535" exp="area" ref3D="1" dr="$H$1:$N$1048576" dn="Z_65B035E3_87FA_46C5_996E_864F2C8D0EBC_.wvu.Cols" sId="1"/>
    <rfmt sheetId="1" xfDxf="1" sqref="A96:XFD96" start="0" length="0"/>
    <rcc rId="0" sId="1" dxf="1">
      <nc r="A96">
        <v>3</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9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9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9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9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6"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9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6">
        <f>S96/AE96*100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96">
        <f>T96+U96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96">
        <f>W96+X96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9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9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96">
        <f>AC96+AD96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96">
        <f>S96+V96+Y96+AB96</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9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96">
        <f>AE96+AF96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9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9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9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96" start="0" length="0">
      <dxf>
        <font>
          <sz val="12"/>
          <color theme="1"/>
          <name val="Calibri"/>
          <family val="2"/>
          <charset val="238"/>
          <scheme val="minor"/>
        </font>
      </dxf>
    </rfmt>
  </rrc>
  <rrc rId="5128" sId="1" ref="A96:XFD96" action="deleteRow">
    <undo index="65535" exp="area" dr="AK94:AK96" r="AK98" sId="1"/>
    <undo index="65535" exp="area" dr="AJ94:AJ96" r="AJ98" sId="1"/>
    <undo index="65535" exp="area" dr="AI94:AI96" r="AI98" sId="1"/>
    <undo index="65535" exp="area" dr="AG94:AG96" r="AG98" sId="1"/>
    <undo index="65535" exp="area" dr="AF94:AF96" r="AF98" sId="1"/>
    <undo index="65535" exp="area" dr="AE94:AE96" r="AE98" sId="1"/>
    <undo index="65535" exp="area" dr="AD94:AD96" r="AD98" sId="1"/>
    <undo index="65535" exp="area" dr="AC94:AC96" r="AC98" sId="1"/>
    <undo index="65535" exp="area" dr="AB94:AB96" r="AB98" sId="1"/>
    <undo index="65535" exp="area" dr="AA94:AA96" r="AA98" sId="1"/>
    <undo index="65535" exp="area" dr="Z94:Z96" r="Z98" sId="1"/>
    <undo index="65535" exp="area" dr="Y94:Y96" r="Y98" sId="1"/>
    <undo index="65535" exp="area" dr="X94:X96" r="X98" sId="1"/>
    <undo index="65535" exp="area" dr="W94:W96" r="W98" sId="1"/>
    <undo index="65535" exp="area" dr="V94:V96" r="V98" sId="1"/>
    <undo index="65535" exp="area" dr="U94:U96" r="U98" sId="1"/>
    <undo index="65535" exp="area" dr="T94:T96" r="T98" sId="1"/>
    <undo index="65535" exp="area" dr="S94:S96" r="S98" sId="1"/>
    <undo index="65535" exp="area" ref3D="1" dr="$H$1:$N$1048576" dn="Z_65B035E3_87FA_46C5_996E_864F2C8D0EBC_.wvu.Cols" sId="1"/>
    <rfmt sheetId="1" xfDxf="1" sqref="A96:XFD96" start="0" length="0"/>
    <rcc rId="0" sId="1" dxf="1">
      <nc r="A96">
        <v>3</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9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9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9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9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6"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9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6">
        <f>S96/AE96*100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96">
        <f>T96+U96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96">
        <f>W96+X96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9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9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96">
        <f>AC96+AD96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96">
        <f>S96+V96+Y96+AB96</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9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96">
        <f>AE96+AF96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9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9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9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96" start="0" length="0">
      <dxf>
        <font>
          <sz val="12"/>
          <color theme="1"/>
          <name val="Calibri"/>
          <family val="2"/>
          <charset val="238"/>
          <scheme val="minor"/>
        </font>
      </dxf>
    </rfmt>
  </rrc>
  <rrc rId="5129" sId="1" ref="A96:XFD96" action="deleteRow">
    <undo index="65535" exp="area" ref3D="1" dr="$H$1:$N$1048576" dn="Z_65B035E3_87FA_46C5_996E_864F2C8D0EBC_.wvu.Cols" sId="1"/>
    <rfmt sheetId="1" xfDxf="1" sqref="A96:XFD96" start="0" length="0"/>
    <rcc rId="0" sId="1" dxf="1">
      <nc r="A96">
        <v>3</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9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9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9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9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6"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9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96">
        <f>S96/AE96*100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96">
        <f>T96+U96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96">
        <f>W96+X96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9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9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96">
        <f>AC96+AD96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96">
        <f>S96+V96+Y96+AB96</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9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96">
        <f>AE96+AF96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9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9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9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96" start="0" length="0">
      <dxf>
        <font>
          <sz val="12"/>
          <color theme="1"/>
          <name val="Calibri"/>
          <family val="2"/>
          <charset val="238"/>
          <scheme val="minor"/>
        </font>
      </dxf>
    </rfmt>
  </rrc>
  <rrc rId="5130" sId="1" ref="A96:XFD96" action="deleteRow">
    <undo index="65535" exp="area" ref3D="1" dr="$H$1:$N$1048576" dn="Z_65B035E3_87FA_46C5_996E_864F2C8D0EBC_.wvu.Cols" sId="1"/>
    <rfmt sheetId="1" xfDxf="1" sqref="A96:XFD96" start="0" length="0"/>
    <rfmt sheetId="1" sqref="A9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9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9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9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9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9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96" t="inlineStr">
        <is>
          <t>TOTAL MEHEDINȚI</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96"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96"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J9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96"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L9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9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9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9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9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9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9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96">
        <f>SUM(S94:S95)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96">
        <f>SUM(T94:T95)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96">
        <f>SUM(U94:U95)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96">
        <f>SUM(V94:V95)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96">
        <f>SUM(W94:W95)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96">
        <f>SUM(X94:X95)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96">
        <f>SUM(Y94:Y95)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96">
        <f>SUM(Z94:Z95)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96">
        <f>SUM(AA94:AA95)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96">
        <f>SUM(AB94:AB95)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96">
        <f>SUM(AC94:AC95)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96">
        <f>SUM(AD94:AD95)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96">
        <f>SUM(AE94:AE95)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96">
        <f>SUM(AF94:AF95)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96">
        <f>SUM(AG94:AG95)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96"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96">
        <f>SUM(AI94:AI95)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96">
        <f>SUM(AJ94:AJ95)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96">
        <f>SUM(AK94:AK95)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96" start="0" length="0">
      <dxf>
        <font>
          <sz val="12"/>
          <color theme="1"/>
          <name val="Calibri"/>
          <family val="2"/>
          <charset val="238"/>
          <scheme val="minor"/>
        </font>
      </dxf>
    </rfmt>
  </rrc>
  <rrc rId="5131" sId="1" ref="A96:XFD96" action="deleteRow">
    <undo index="65535" exp="area" ref3D="1" dr="$H$1:$N$1048576" dn="Z_65B035E3_87FA_46C5_996E_864F2C8D0EBC_.wvu.Cols" sId="1"/>
    <rfmt sheetId="1" xfDxf="1" sqref="A96:XFD96" start="0" length="0"/>
    <rfmt sheetId="1" sqref="A9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9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9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9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9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9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6"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9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96" t="inlineStr">
        <is>
          <t>MUREȘ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9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9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9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9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9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96"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9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96"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9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96"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9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9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9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9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96" start="0" length="0">
      <dxf>
        <font>
          <sz val="12"/>
          <color theme="1"/>
          <name val="Calibri"/>
          <family val="2"/>
          <charset val="238"/>
          <scheme val="minor"/>
        </font>
      </dxf>
    </rfmt>
  </rrc>
  <rrc rId="5132" sId="1" ref="A100:XFD100" action="deleteRow">
    <undo index="65535" exp="area" ref3D="1" dr="$H$1:$N$1048576" dn="Z_65B035E3_87FA_46C5_996E_864F2C8D0EBC_.wvu.Cols" sId="1"/>
    <rfmt sheetId="1" xfDxf="1" sqref="A100:XFD100" start="0" length="0">
      <dxf/>
    </rfmt>
    <rcc rId="0" sId="1" dxf="1">
      <nc r="A100">
        <v>5</v>
      </nc>
      <ndxf>
        <font>
          <sz val="12"/>
          <color auto="1"/>
        </font>
        <alignment horizontal="center" vertical="center" wrapText="1"/>
        <border outline="0">
          <left style="medium">
            <color indexed="64"/>
          </left>
          <right style="thin">
            <color indexed="64"/>
          </right>
          <top style="thin">
            <color indexed="64"/>
          </top>
          <bottom style="thin">
            <color indexed="64"/>
          </bottom>
        </border>
      </ndxf>
    </rcc>
    <rfmt sheetId="1" sqref="B10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0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0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00" start="0" length="0">
      <dxf>
        <font>
          <sz val="12"/>
          <color auto="1"/>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100" start="0" length="0">
      <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G100"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100"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10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00"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K10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00"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00">
        <f>S100/AE100*100</f>
      </nc>
      <n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0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10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100" start="0" length="0">
      <dxf>
        <font>
          <sz val="12"/>
          <color auto="1"/>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10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R100" start="0" length="0">
      <dxf>
        <font>
          <sz val="12"/>
          <color auto="1"/>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100">
        <f>T100+U100</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100"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00"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00">
        <f>W100+X100</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00"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00"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00">
        <f>Z100+AA100</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100"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00"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00">
        <f>AC100+AD100</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00" start="0" length="0">
      <dxf>
        <font>
          <sz val="12"/>
          <color auto="1"/>
        </font>
        <numFmt numFmtId="2"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00" start="0" length="0">
      <dxf>
        <font>
          <sz val="12"/>
          <color auto="1"/>
        </font>
        <numFmt numFmtId="2"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00">
        <f>S100+V100+Y100+AB100</f>
      </nc>
      <ndxf>
        <font>
          <sz val="12"/>
          <color auto="1"/>
          <name val="Calibri"/>
          <family val="2"/>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00"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00">
        <f>AE100+AF100</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00"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0"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0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0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100" start="0" length="0">
      <dxf>
        <font>
          <sz val="12"/>
        </font>
      </dxf>
    </rfmt>
  </rrc>
  <rrc rId="5133" sId="1" ref="A100:XFD100" action="deleteRow">
    <undo index="65535" exp="area" ref3D="1" dr="$H$1:$N$1048576" dn="Z_65B035E3_87FA_46C5_996E_864F2C8D0EBC_.wvu.Cols" sId="1"/>
    <rfmt sheetId="1" xfDxf="1" sqref="A100:XFD100" start="0" length="0">
      <dxf/>
    </rfmt>
    <rcc rId="0" sId="1" dxf="1">
      <nc r="A100">
        <v>6</v>
      </nc>
      <ndxf>
        <font>
          <sz val="12"/>
          <color auto="1"/>
        </font>
        <alignment horizontal="center" vertical="center" wrapText="1"/>
        <border outline="0">
          <left style="medium">
            <color indexed="64"/>
          </left>
          <right style="thin">
            <color indexed="64"/>
          </right>
          <top style="thin">
            <color indexed="64"/>
          </top>
          <bottom style="thin">
            <color indexed="64"/>
          </bottom>
        </border>
      </ndxf>
    </rcc>
    <rfmt sheetId="1" sqref="B10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0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0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00" start="0" length="0">
      <dxf>
        <font>
          <sz val="12"/>
          <color auto="1"/>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100" start="0" length="0">
      <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G100"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100"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10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00"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K10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00"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00">
        <f>S100/AE100*100</f>
      </nc>
      <n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0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10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100" start="0" length="0">
      <dxf>
        <font>
          <sz val="12"/>
          <color auto="1"/>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10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R100" start="0" length="0">
      <dxf>
        <font>
          <sz val="12"/>
          <color auto="1"/>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100">
        <f>T100+U100</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100"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00"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00">
        <f>W100+X100</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00"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00"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00">
        <f>Z100+AA100</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100"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00"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00">
        <f>AC100+AD100</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00" start="0" length="0">
      <dxf>
        <font>
          <sz val="12"/>
          <color auto="1"/>
        </font>
        <numFmt numFmtId="2"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00" start="0" length="0">
      <dxf>
        <font>
          <sz val="12"/>
          <color auto="1"/>
        </font>
        <numFmt numFmtId="2"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00">
        <f>S100+V100+Y100+AB100</f>
      </nc>
      <ndxf>
        <font>
          <sz val="12"/>
          <color auto="1"/>
          <name val="Calibri"/>
          <family val="2"/>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00"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00">
        <f>AE100+AF100</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00"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0"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0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0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100" start="0" length="0">
      <dxf>
        <font>
          <sz val="12"/>
        </font>
      </dxf>
    </rfmt>
  </rrc>
  <rrc rId="5134" sId="1" ref="A100:XFD100" action="deleteRow">
    <undo index="65535" exp="area" ref3D="1" dr="$H$1:$N$1048576" dn="Z_65B035E3_87FA_46C5_996E_864F2C8D0EBC_.wvu.Cols" sId="1"/>
    <rfmt sheetId="1" xfDxf="1" sqref="A100:XFD100" start="0" length="0">
      <dxf/>
    </rfmt>
    <rfmt sheetId="1" sqref="A100"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10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0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0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00" start="0" length="0">
      <dxf>
        <font>
          <sz val="12"/>
          <color auto="1"/>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100" start="0" length="0">
      <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G100"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100"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10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00"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K10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00"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00">
        <f>S100/AE100*100</f>
      </nc>
      <n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0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10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100" start="0" length="0">
      <dxf>
        <font>
          <sz val="12"/>
          <color auto="1"/>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100"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R100" start="0" length="0">
      <dxf>
        <font>
          <sz val="12"/>
          <color auto="1"/>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100">
        <f>T100+U100</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100"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00"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00">
        <f>W100+X100</f>
      </nc>
      <ndxf>
        <font>
          <sz val="12"/>
          <color auto="1"/>
          <name val="Calibri"/>
          <family val="2"/>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00"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00"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00">
        <f>Z100+AA100</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100"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00"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00">
        <f>AC100+AD100</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00" start="0" length="0">
      <dxf>
        <font>
          <sz val="12"/>
          <color auto="1"/>
        </font>
        <numFmt numFmtId="2"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00" start="0" length="0">
      <dxf>
        <font>
          <sz val="12"/>
          <color auto="1"/>
        </font>
        <numFmt numFmtId="2"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00">
        <f>S100+V100+Y100+AB100</f>
      </nc>
      <ndxf>
        <font>
          <sz val="12"/>
          <color auto="1"/>
          <name val="Calibri"/>
          <family val="2"/>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00"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00">
        <f>AE100+AF100</f>
      </nc>
      <n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00"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0"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0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00"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100" start="0" length="0">
      <dxf>
        <font>
          <sz val="12"/>
        </font>
      </dxf>
    </rfmt>
  </rrc>
  <rrc rId="5135" sId="1" ref="A100:XFD100" action="deleteRow">
    <undo index="65535" exp="area" ref3D="1" dr="$H$1:$N$1048576" dn="Z_65B035E3_87FA_46C5_996E_864F2C8D0EBC_.wvu.Cols" sId="1"/>
    <rfmt sheetId="1" xfDxf="1" sqref="A100:XFD100" start="0" length="0"/>
    <rfmt sheetId="1" sqref="A10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0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10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10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10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0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100" t="inlineStr">
        <is>
          <t>TOTAL MUREȘ</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10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I10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10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0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0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0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0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0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0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0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0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00">
        <f>SUM(S96:S98)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00">
        <f>SUM(T96:T98)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00">
        <f>SUM(U96:U98)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00">
        <f>SUM(V96:V98)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00">
        <f>SUM(W96:W98)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00">
        <f>SUM(X96:X98)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00">
        <f>SUM(Y96:Y98)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00">
        <f>SUM(Z96:Z98)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00">
        <f>SUM(AA96:AA98)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00">
        <f>SUM(AB96:AB98)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00">
        <f>SUM(AC96:AC98)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00">
        <f>SUM(AD96:AD98)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00">
        <f>SUM(AE96:AE98)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00">
        <f>SUM(AF96:AF98)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00">
        <f>SUM(AG96:AG98)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100"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100">
        <f>SUM(AI96:AI98)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00">
        <f>SUM(AJ96:AJ98)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00">
        <f>SUM(AK96:AK98)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100" start="0" length="0">
      <dxf>
        <font>
          <sz val="12"/>
          <color theme="1"/>
          <name val="Calibri"/>
          <family val="2"/>
          <charset val="238"/>
          <scheme val="minor"/>
        </font>
      </dxf>
    </rfmt>
  </rrc>
  <rrc rId="5136" sId="1" ref="A100:XFD100" action="deleteRow">
    <undo index="65535" exp="area" ref3D="1" dr="$H$1:$N$1048576" dn="Z_65B035E3_87FA_46C5_996E_864F2C8D0EBC_.wvu.Cols" sId="1"/>
    <rfmt sheetId="1" xfDxf="1" sqref="A100:XFD100" start="0" length="0"/>
    <rfmt sheetId="1" sqref="A100"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0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00"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00"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100"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00"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00"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00"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00"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00"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0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00" start="0" length="0">
      <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100"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dxf="1">
      <nc r="O100" t="inlineStr">
        <is>
          <t>NEAMȚ</t>
        </is>
      </nc>
      <ndxf>
        <font>
          <b/>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ndxf>
    </rcc>
    <rfmt sheetId="1" sqref="P100"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100" start="0" length="0">
      <dxf>
        <font>
          <sz val="12"/>
          <color theme="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100"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1" sqref="S10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T10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0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10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W10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0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10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Z10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0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10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C10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0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100"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1" sqref="AF10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1" sqref="AG10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0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0"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0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0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100" start="0" length="0">
      <dxf>
        <font>
          <sz val="12"/>
          <color theme="1"/>
          <name val="Calibri"/>
          <family val="2"/>
          <charset val="238"/>
          <scheme val="minor"/>
        </font>
      </dxf>
    </rfmt>
  </rrc>
  <rrc rId="5137" sId="1" ref="A103:XFD103" action="deleteRow">
    <undo index="65535" exp="area" ref3D="1" dr="$H$1:$N$1048576" dn="Z_65B035E3_87FA_46C5_996E_864F2C8D0EBC_.wvu.Cols" sId="1"/>
    <rfmt sheetId="1" xfDxf="1" sqref="A103:XFD103" start="0" length="0"/>
    <rfmt sheetId="1" sqref="A103"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3"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0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03"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03"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103"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03"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03"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03"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03"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03"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0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03">
        <f>S103/AE103*100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03"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O103"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103"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103" start="0" length="0">
      <dxf>
        <font>
          <sz val="12"/>
          <color theme="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103"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103">
        <f>T103+U103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T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03">
        <f>W103+X103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03">
        <f>Z103+AA103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03">
        <f>AC103+AD103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03">
        <f>S103+V103+Y103+AB103</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0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03">
        <f>AE103+AF103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03"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3"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0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0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103" start="0" length="0">
      <dxf>
        <font>
          <sz val="12"/>
          <color theme="1"/>
          <name val="Calibri"/>
          <family val="2"/>
          <charset val="238"/>
          <scheme val="minor"/>
        </font>
      </dxf>
    </rfmt>
  </rrc>
  <rrc rId="5138" sId="1" ref="A103:XFD103" action="deleteRow">
    <undo index="65535" exp="area" ref3D="1" dr="$H$1:$N$1048576" dn="Z_65B035E3_87FA_46C5_996E_864F2C8D0EBC_.wvu.Cols" sId="1"/>
    <rfmt sheetId="1" xfDxf="1" sqref="A103:XFD103" start="0" length="0"/>
    <rfmt sheetId="1" sqref="A103"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3"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0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03"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03"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103"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03"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03"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03"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03"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03"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0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03">
        <f>S103/AE103*100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03"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O103"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103"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103" start="0" length="0">
      <dxf>
        <font>
          <sz val="12"/>
          <color theme="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103"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103">
        <f>T103+U103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T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03">
        <f>W103+X103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03">
        <f>Z103+AA103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03">
        <f>AC103+AD103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03">
        <f>S103+V103+Y103+AB103</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0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03">
        <f>AE103+AF103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03"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3"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0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0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103" start="0" length="0">
      <dxf>
        <font>
          <sz val="12"/>
          <color theme="1"/>
          <name val="Calibri"/>
          <family val="2"/>
          <charset val="238"/>
          <scheme val="minor"/>
        </font>
      </dxf>
    </rfmt>
  </rrc>
  <rrc rId="5139" sId="1" ref="A103:XFD103" action="deleteRow">
    <undo index="65535" exp="area" dr="AK100:AK103" r="AK104" sId="1"/>
    <undo index="65535" exp="area" dr="AJ100:AJ103" r="AJ104" sId="1"/>
    <undo index="65535" exp="area" dr="AI100:AI103" r="AI104" sId="1"/>
    <undo index="65535" exp="area" dr="AH100:AH103" r="AH104" sId="1"/>
    <undo index="65535" exp="area" dr="AG100:AG103" r="AG104" sId="1"/>
    <undo index="65535" exp="area" dr="AF100:AF103" r="AF104" sId="1"/>
    <undo index="65535" exp="area" dr="AE100:AE103" r="AE104" sId="1"/>
    <undo index="65535" exp="area" dr="AD100:AD103" r="AD104" sId="1"/>
    <undo index="65535" exp="area" dr="AC100:AC103" r="AC104" sId="1"/>
    <undo index="65535" exp="area" dr="AB100:AB103" r="AB104" sId="1"/>
    <undo index="65535" exp="area" dr="AA100:AA103" r="AA104" sId="1"/>
    <undo index="65535" exp="area" dr="Z100:Z103" r="Z104" sId="1"/>
    <undo index="65535" exp="area" dr="Y100:Y103" r="Y104" sId="1"/>
    <undo index="65535" exp="area" dr="X100:X103" r="X104" sId="1"/>
    <undo index="65535" exp="area" dr="W100:W103" r="W104" sId="1"/>
    <undo index="65535" exp="area" dr="V100:V103" r="V104" sId="1"/>
    <undo index="65535" exp="area" dr="U100:U103" r="U104" sId="1"/>
    <undo index="65535" exp="area" dr="T100:T103" r="T104" sId="1"/>
    <undo index="65535" exp="area" dr="S100:S103" r="S104" sId="1"/>
    <undo index="65535" exp="area" ref3D="1" dr="$H$1:$N$1048576" dn="Z_65B035E3_87FA_46C5_996E_864F2C8D0EBC_.wvu.Cols" sId="1"/>
    <rfmt sheetId="1" xfDxf="1" sqref="A103:XFD103" start="0" length="0"/>
    <rfmt sheetId="1" sqref="A103"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3"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0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03"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03"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103"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03"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03"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03"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03"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03"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0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03">
        <f>S103/AE103*100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03"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O103"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P103"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Q103" start="0" length="0">
      <dxf>
        <font>
          <sz val="12"/>
          <color theme="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R103"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s="1" dxf="1">
      <nc r="S103">
        <f>T103+U103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T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03">
        <f>W103+X103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03">
        <f>Z103+AA103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Z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03">
        <f>AC103+AD103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103"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03">
        <f>S103+V103+Y103+AB103</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1" sqref="AF10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03">
        <f>AE103+AF103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03"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3"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0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0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103" start="0" length="0">
      <dxf>
        <font>
          <sz val="12"/>
          <color theme="1"/>
          <name val="Calibri"/>
          <family val="2"/>
          <charset val="238"/>
          <scheme val="minor"/>
        </font>
      </dxf>
    </rfmt>
  </rrc>
  <rrc rId="5140" sId="1" ref="A103:XFD103" action="deleteRow">
    <undo index="65535" exp="area" ref3D="1" dr="$H$1:$N$1048576" dn="Z_65B035E3_87FA_46C5_996E_864F2C8D0EBC_.wvu.Cols" sId="1"/>
    <rfmt sheetId="1" xfDxf="1" sqref="A103:XFD103" start="0" length="0"/>
    <rfmt sheetId="1" sqref="A10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0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10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10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10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0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103" t="inlineStr">
        <is>
          <t>TOTAL NEAMȚ</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10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I10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10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0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0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0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0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0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0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0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0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03">
        <f>SUM(S100:S102)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03">
        <f>SUM(T100:T102)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03">
        <f>SUM(U100:U102)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03">
        <f>SUM(V100:V102)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03">
        <f>SUM(W100:W102)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03">
        <f>SUM(X100:X102)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03">
        <f>SUM(Y100:Y102)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03">
        <f>SUM(Z100:Z102)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03">
        <f>SUM(AA100:AA102)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03">
        <f>SUM(AB100:AB102)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03">
        <f>SUM(AC100:AC102)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03">
        <f>SUM(AD100:AD102)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03">
        <f>SUM(AE100:AE102)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03">
        <f>SUM(AF100:AF102)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03">
        <f>SUM(AG100:AG102)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103">
        <f>SUM(AH100:AH102)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103">
        <f>SUM(AI100:AI102)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03">
        <f>SUM(AJ100:AJ102)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03">
        <f>SUM(AK100:AK102)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103" start="0" length="0">
      <dxf>
        <font>
          <sz val="12"/>
          <color theme="1"/>
          <name val="Calibri"/>
          <family val="2"/>
          <charset val="238"/>
          <scheme val="minor"/>
        </font>
      </dxf>
    </rfmt>
  </rrc>
  <rrc rId="5141" sId="1" ref="A106:XFD106" action="deleteRow">
    <undo index="65535" exp="area" ref3D="1" dr="$H$1:$N$1048576" dn="Z_65B035E3_87FA_46C5_996E_864F2C8D0EBC_.wvu.Cols" sId="1"/>
    <rfmt sheetId="1" xfDxf="1" sqref="A106:XFD106" start="0" length="0"/>
    <rfmt sheetId="1" sqref="A10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0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0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0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0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0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0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06"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0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06">
        <f>S106/AE106*100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06">
        <f>T106+U106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06">
        <f>W106+X106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06">
        <f>Z106+AA106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10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0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06">
        <f>AC106+AD106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06">
        <f>S106+V106+Y106+AB106</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0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06">
        <f>AE106+AF106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0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0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0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06" start="0" length="0">
      <dxf>
        <font>
          <sz val="12"/>
          <color theme="1"/>
          <name val="Calibri"/>
          <family val="2"/>
          <charset val="238"/>
          <scheme val="minor"/>
        </font>
      </dxf>
    </rfmt>
  </rrc>
  <rrc rId="5142" sId="1" ref="A106:XFD106" action="deleteRow">
    <undo index="65535" exp="area" ref3D="1" dr="$H$1:$N$1048576" dn="Z_65B035E3_87FA_46C5_996E_864F2C8D0EBC_.wvu.Cols" sId="1"/>
    <rfmt sheetId="1" xfDxf="1" sqref="A106:XFD106" start="0" length="0"/>
    <rfmt sheetId="1" sqref="A10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0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0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0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0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0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0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06"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0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06">
        <f>S106/AE106*100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06">
        <f>T106+U106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06">
        <f>W106+X106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06">
        <f>Z106+AA106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10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0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06">
        <f>AC106+AD106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06">
        <f>S106+V106+Y106+AB106</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0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06">
        <f>AE106+AF106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0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0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0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06" start="0" length="0">
      <dxf>
        <font>
          <sz val="12"/>
          <color theme="1"/>
          <name val="Calibri"/>
          <family val="2"/>
          <charset val="238"/>
          <scheme val="minor"/>
        </font>
      </dxf>
    </rfmt>
  </rrc>
  <rrc rId="5143" sId="1" ref="A106:XFD106" action="deleteRow">
    <undo index="65535" exp="area" ref3D="1" dr="$H$1:$N$1048576" dn="Z_65B035E3_87FA_46C5_996E_864F2C8D0EBC_.wvu.Cols" sId="1"/>
    <rfmt sheetId="1" xfDxf="1" sqref="A106:XFD106" start="0" length="0"/>
    <rfmt sheetId="1" sqref="A10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0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0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0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0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0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0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06"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0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06">
        <f>S106/AE106*100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06">
        <f>T106+U106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06">
        <f>W106+X106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06">
        <f>Z106+AA106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10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0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06">
        <f>AC106+AD106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06">
        <f>S106+V106+Y106+AB106</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0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06">
        <f>AE106+AF106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0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0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0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06" start="0" length="0">
      <dxf>
        <font>
          <sz val="12"/>
          <color theme="1"/>
          <name val="Calibri"/>
          <family val="2"/>
          <charset val="238"/>
          <scheme val="minor"/>
        </font>
      </dxf>
    </rfmt>
  </rrc>
  <rrc rId="5144" sId="1" ref="A106:XFD106" action="deleteRow">
    <undo index="65535" exp="area" ref3D="1" dr="$H$1:$N$1048576" dn="Z_65B035E3_87FA_46C5_996E_864F2C8D0EBC_.wvu.Cols" sId="1"/>
    <rfmt sheetId="1" xfDxf="1" sqref="A106:XFD106" start="0" length="0"/>
    <rfmt sheetId="1" sqref="A10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0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10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10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10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0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106" t="inlineStr">
        <is>
          <t>TOTAL OLT</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10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I10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10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0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0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0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0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0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0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0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0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06">
        <f>SUM(S103:S105)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06">
        <f>SUM(T103:T105)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06">
        <f>SUM(U103:U105)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06">
        <f>SUM(V103:V105)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06">
        <f>SUM(W103:W105)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06">
        <f>SUM(X103:X105)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06">
        <f>SUM(Y103:Y105)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06">
        <f>SUM(Z103:Z105)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06">
        <f>SUM(AA103:AA105)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06">
        <f>SUM(AB103:AB105)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06">
        <f>SUM(AC103:AC105)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06">
        <f>SUM(AD103:AD105)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06">
        <f>SUM(AE103:AE105)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06">
        <f>SUM(AF103:AF105)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06">
        <f>SUM(AG103:AG105)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106"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106">
        <f>SUM(AI103:AI105)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06">
        <f>SUM(AJ103:AJ105)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06">
        <f>SUM(AK103:AK105)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106" start="0" length="0">
      <dxf>
        <font>
          <sz val="12"/>
          <color theme="1"/>
          <name val="Calibri"/>
          <family val="2"/>
          <charset val="238"/>
          <scheme val="minor"/>
        </font>
      </dxf>
    </rfmt>
  </rrc>
  <rrc rId="5145" sId="1" ref="A106:XFD106" action="deleteRow">
    <undo index="65535" exp="area" ref3D="1" dr="$H$1:$N$1048576" dn="Z_65B035E3_87FA_46C5_996E_864F2C8D0EBC_.wvu.Cols" sId="1"/>
    <rfmt sheetId="1" xfDxf="1" sqref="A106:XFD106" start="0" length="0"/>
    <rfmt sheetId="1" sqref="A10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0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0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0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0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0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0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06"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0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06" t="inlineStr">
        <is>
          <t>PRAHOVA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0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0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10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0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0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0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106"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0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106"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0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06"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0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0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0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06" start="0" length="0">
      <dxf>
        <font>
          <sz val="12"/>
          <color theme="1"/>
          <name val="Calibri"/>
          <family val="2"/>
          <charset val="238"/>
          <scheme val="minor"/>
        </font>
      </dxf>
    </rfmt>
  </rrc>
  <rrc rId="5146" sId="1" ref="A109:XFD109" action="deleteRow">
    <undo index="65535" exp="area" ref3D="1" dr="$H$1:$N$1048576" dn="Z_65B035E3_87FA_46C5_996E_864F2C8D0EBC_.wvu.Cols" sId="1"/>
    <rfmt sheetId="1" xfDxf="1" sqref="A109:XFD109" start="0" length="0"/>
    <rfmt sheetId="1" sqref="A10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0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0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0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0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0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0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0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0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109"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0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09">
        <f>S109/AE109*100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09">
        <f>T109+U109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T109"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109"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09">
        <f>W109+X109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1" sqref="W109"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109"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09">
        <f>Z109+AA109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10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09" start="0" length="0">
      <dxf>
        <font>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09">
        <f>AC109+AD109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09" start="0" length="0">
      <dxf>
        <font>
          <sz val="12"/>
          <color auto="1"/>
          <name val="Calibri"/>
          <family val="2"/>
          <charset val="238"/>
          <scheme val="minor"/>
        </font>
        <numFmt numFmtId="166" formatCode="#,##0.00_ ;\-#,##0.00\ "/>
      </dxf>
    </rfmt>
    <rfmt sheetId="1" sqref="AD109" start="0" length="0">
      <dxf>
        <font>
          <sz val="12"/>
          <color auto="1"/>
          <name val="Calibri"/>
          <family val="2"/>
          <charset val="238"/>
          <scheme val="minor"/>
        </font>
        <numFmt numFmtId="166" formatCode="#,##0.00_ ;\-#,##0.00\ "/>
      </dxf>
    </rfmt>
    <rcc rId="0" sId="1" s="1" dxf="1">
      <nc r="AE109">
        <f>S109+V109+Y109+AB109</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0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09">
        <f>AE109+AF109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0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0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0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09" start="0" length="0">
      <dxf>
        <font>
          <sz val="12"/>
          <color theme="1"/>
          <name val="Calibri"/>
          <family val="2"/>
          <charset val="238"/>
          <scheme val="minor"/>
        </font>
      </dxf>
    </rfmt>
  </rrc>
  <rrc rId="5147" sId="1" ref="A109:XFD109" action="deleteRow">
    <undo index="65535" exp="area" dr="AK106:AK109" r="AK110" sId="1"/>
    <undo index="65535" exp="area" dr="AJ106:AJ109" r="AJ110" sId="1"/>
    <undo index="65535" exp="area" dr="AI106:AI109" r="AI110" sId="1"/>
    <undo index="65535" exp="area" dr="AG106:AG109" r="AG110" sId="1"/>
    <undo index="65535" exp="area" dr="AF106:AF109" r="AF110" sId="1"/>
    <undo index="65535" exp="area" dr="AE106:AE109" r="AE110" sId="1"/>
    <undo index="65535" exp="area" dr="AD106:AD109" r="AD110" sId="1"/>
    <undo index="65535" exp="area" dr="AC106:AC109" r="AC110" sId="1"/>
    <undo index="65535" exp="area" dr="AB106:AB109" r="AB110" sId="1"/>
    <undo index="65535" exp="area" dr="AA106:AA109" r="AA110" sId="1"/>
    <undo index="65535" exp="area" dr="Z106:Z109" r="Z110" sId="1"/>
    <undo index="65535" exp="area" dr="Y106:Y109" r="Y110" sId="1"/>
    <undo index="65535" exp="area" dr="X106:X109" r="X110" sId="1"/>
    <undo index="65535" exp="area" dr="W106:W109" r="W110" sId="1"/>
    <undo index="65535" exp="area" dr="V106:V109" r="V110" sId="1"/>
    <undo index="65535" exp="area" dr="U106:U109" r="U110" sId="1"/>
    <undo index="65535" exp="area" dr="T106:T109" r="T110" sId="1"/>
    <undo index="65535" exp="area" dr="S106:S109" r="S110" sId="1"/>
    <undo index="65535" exp="area" ref3D="1" dr="$H$1:$N$1048576" dn="Z_65B035E3_87FA_46C5_996E_864F2C8D0EBC_.wvu.Cols" sId="1"/>
    <rfmt sheetId="1" xfDxf="1" sqref="A109:XFD109" start="0" length="0"/>
    <rfmt sheetId="1" sqref="A10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9"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0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0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0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0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0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0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09"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0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09">
        <f>S109/AE109*100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09">
        <f>T109+U109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0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0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09">
        <f>W109+X109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0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0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09">
        <f>Z109+AA109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10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0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09">
        <f>AC109+AD109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09" start="0" length="0">
      <dxf>
        <font>
          <sz val="12"/>
          <color auto="1"/>
          <name val="Calibri"/>
          <family val="2"/>
          <charset val="238"/>
          <scheme val="minor"/>
        </font>
        <numFmt numFmtId="166" formatCode="#,##0.00_ ;\-#,##0.00\ "/>
      </dxf>
    </rfmt>
    <rfmt sheetId="1" sqref="AD109" start="0" length="0">
      <dxf>
        <font>
          <sz val="12"/>
          <color auto="1"/>
          <name val="Calibri"/>
          <family val="2"/>
          <charset val="238"/>
          <scheme val="minor"/>
        </font>
        <numFmt numFmtId="166" formatCode="#,##0.00_ ;\-#,##0.00\ "/>
      </dxf>
    </rfmt>
    <rcc rId="0" sId="1" s="1" dxf="1">
      <nc r="AE109">
        <f>S109+V109+Y109+AB109</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0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09">
        <f>AE109+AF109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0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0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0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09" start="0" length="0">
      <dxf>
        <font>
          <sz val="12"/>
          <color theme="1"/>
          <name val="Calibri"/>
          <family val="2"/>
          <charset val="238"/>
          <scheme val="minor"/>
        </font>
      </dxf>
    </rfmt>
  </rrc>
  <rrc rId="5148" sId="1" ref="A109:XFD109" action="deleteRow">
    <undo index="65535" exp="area" ref3D="1" dr="$H$1:$N$1048576" dn="Z_65B035E3_87FA_46C5_996E_864F2C8D0EBC_.wvu.Cols" sId="1"/>
    <rfmt sheetId="1" xfDxf="1" sqref="A109:XFD109" start="0" length="0"/>
    <rfmt sheetId="1" sqref="A10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0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10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10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10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0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109" t="inlineStr">
        <is>
          <t>TOTAL PRAHOVA</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109"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0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10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0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0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0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0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0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0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0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0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09">
        <f>SUM(S106:S108)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09">
        <f>SUM(T106:T108)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09">
        <f>SUM(U106:U108)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09">
        <f>SUM(V106:V108)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09">
        <f>SUM(W106:W108)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09">
        <f>SUM(X106:X108)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09">
        <f>SUM(Y106:Y108)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09">
        <f>SUM(Z106:Z108)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09">
        <f>SUM(AA106:AA108)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09">
        <f>SUM(AB106:AB108)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09">
        <f>SUM(AC106:AC108)</f>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dxf="1">
      <nc r="AD109">
        <f>SUM(AD106:AD108)</f>
      </nc>
      <n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dxf="1">
      <nc r="AE109">
        <f>SUM(AE106:AE108)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09">
        <f>SUM(AF106:AF108)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09">
        <f>SUM(AG106:AG108)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109"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109">
        <f>SUM(AI106:AI108)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09">
        <f>SUM(AJ106:AJ108)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09">
        <f>SUM(AK106:AK108)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109" start="0" length="0">
      <dxf>
        <font>
          <sz val="12"/>
          <color theme="1"/>
          <name val="Calibri"/>
          <family val="2"/>
          <charset val="238"/>
          <scheme val="minor"/>
        </font>
      </dxf>
    </rfmt>
  </rrc>
  <rrc rId="5149" sId="1" ref="A109:XFD109" action="deleteRow">
    <undo index="65535" exp="area" ref3D="1" dr="$H$1:$N$1048576" dn="Z_65B035E3_87FA_46C5_996E_864F2C8D0EBC_.wvu.Cols" sId="1"/>
    <rfmt sheetId="1" xfDxf="1" sqref="A109:XFD109" start="0" length="0"/>
    <rfmt sheetId="1" sqref="A10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0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0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0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0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0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0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09"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0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09">
        <f>S109/AE109*100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09" t="inlineStr">
        <is>
          <t>SĂLAJ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0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0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0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10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0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0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0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0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0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10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09" start="0" length="0">
      <dxf>
        <font>
          <sz val="12"/>
          <color auto="1"/>
          <name val="Calibri"/>
          <family val="2"/>
          <charset val="238"/>
          <scheme val="minor"/>
        </font>
        <numFmt numFmtId="166" formatCode="#,##0.00_ ;\-#,##0.00\ "/>
      </dxf>
    </rfmt>
    <rfmt sheetId="1" sqref="AD109" start="0" length="0">
      <dxf>
        <font>
          <sz val="12"/>
          <color auto="1"/>
          <name val="Calibri"/>
          <family val="2"/>
          <charset val="238"/>
          <scheme val="minor"/>
        </font>
        <numFmt numFmtId="166" formatCode="#,##0.00_ ;\-#,##0.00\ "/>
      </dxf>
    </rfmt>
    <rfmt sheetId="1" s="1" sqref="AE109"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0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0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0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0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0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0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09" start="0" length="0">
      <dxf>
        <font>
          <sz val="12"/>
          <color theme="1"/>
          <name val="Calibri"/>
          <family val="2"/>
          <charset val="238"/>
          <scheme val="minor"/>
        </font>
      </dxf>
    </rfmt>
  </rrc>
  <rrc rId="5150" sId="1" ref="A110:XFD110" action="deleteRow">
    <undo index="65535" exp="area" ref3D="1" dr="$H$1:$N$1048576" dn="Z_65B035E3_87FA_46C5_996E_864F2C8D0EBC_.wvu.Cols" sId="1"/>
    <rfmt sheetId="1" xfDxf="1" sqref="A110:XFD110" start="0" length="0"/>
    <rcc rId="0" sId="1" dxf="1">
      <nc r="A110">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11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1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1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1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0"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1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0">
        <f>S110/AE110*100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10">
        <f>T110+U110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1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1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10">
        <f>W110+X110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1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1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1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10">
        <f>AC110+AD110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10" start="0" length="0">
      <dxf>
        <font>
          <sz val="12"/>
          <color auto="1"/>
          <name val="Calibri"/>
          <family val="2"/>
          <charset val="238"/>
          <scheme val="minor"/>
        </font>
        <numFmt numFmtId="166" formatCode="#,##0.00_ ;\-#,##0.00\ "/>
        <border outline="0">
          <left style="thin">
            <color indexed="64"/>
          </left>
          <right style="thin">
            <color indexed="64"/>
          </right>
          <top style="thin">
            <color indexed="64"/>
          </top>
          <bottom style="thin">
            <color indexed="64"/>
          </bottom>
        </border>
      </dxf>
    </rfmt>
    <rfmt sheetId="1" sqref="AD110" start="0" length="0">
      <dxf>
        <font>
          <sz val="12"/>
          <color auto="1"/>
          <name val="Calibri"/>
          <family val="2"/>
          <charset val="238"/>
          <scheme val="minor"/>
        </font>
        <numFmt numFmtId="166" formatCode="#,##0.00_ ;\-#,##0.00\ "/>
        <border outline="0">
          <left style="thin">
            <color indexed="64"/>
          </left>
          <right style="thin">
            <color indexed="64"/>
          </right>
          <top style="thin">
            <color indexed="64"/>
          </top>
          <bottom style="thin">
            <color indexed="64"/>
          </bottom>
        </border>
      </dxf>
    </rfmt>
    <rcc rId="0" sId="1" s="1" dxf="1">
      <nc r="AE110">
        <f>S110+V110+Y110+AB110</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10">
        <f>AE110+AF110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1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10" start="0" length="0">
      <dxf>
        <font>
          <sz val="12"/>
          <color theme="1"/>
          <name val="Calibri"/>
          <family val="2"/>
          <charset val="238"/>
          <scheme val="minor"/>
        </font>
      </dxf>
    </rfmt>
  </rrc>
  <rrc rId="5151" sId="1" ref="A110:XFD110" action="deleteRow">
    <undo index="65535" exp="area" ref3D="1" dr="$H$1:$N$1048576" dn="Z_65B035E3_87FA_46C5_996E_864F2C8D0EBC_.wvu.Cols" sId="1"/>
    <rfmt sheetId="1" xfDxf="1" sqref="A110:XFD110" start="0" length="0"/>
    <rfmt sheetId="1" sqref="A11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1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1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1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0"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1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0">
        <f>S110/AE110*100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10">
        <f>T110+U110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1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1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10">
        <f>W110+X110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1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1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1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10">
        <f>AC110+AD110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10" start="0" length="0">
      <dxf>
        <font>
          <sz val="12"/>
          <color auto="1"/>
          <name val="Calibri"/>
          <family val="2"/>
          <charset val="238"/>
          <scheme val="minor"/>
        </font>
        <numFmt numFmtId="166" formatCode="#,##0.00_ ;\-#,##0.00\ "/>
        <border outline="0">
          <left style="thin">
            <color indexed="64"/>
          </left>
          <right style="thin">
            <color indexed="64"/>
          </right>
          <top style="thin">
            <color indexed="64"/>
          </top>
          <bottom style="thin">
            <color indexed="64"/>
          </bottom>
        </border>
      </dxf>
    </rfmt>
    <rfmt sheetId="1" sqref="AD110" start="0" length="0">
      <dxf>
        <font>
          <sz val="12"/>
          <color auto="1"/>
          <name val="Calibri"/>
          <family val="2"/>
          <charset val="238"/>
          <scheme val="minor"/>
        </font>
        <numFmt numFmtId="166" formatCode="#,##0.00_ ;\-#,##0.00\ "/>
        <border outline="0">
          <left style="thin">
            <color indexed="64"/>
          </left>
          <right style="thin">
            <color indexed="64"/>
          </right>
          <top style="thin">
            <color indexed="64"/>
          </top>
          <bottom style="thin">
            <color indexed="64"/>
          </bottom>
        </border>
      </dxf>
    </rfmt>
    <rcc rId="0" sId="1" s="1" dxf="1">
      <nc r="AE110">
        <f>S110+V110+Y110+AB110</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10">
        <f>AE110+AF110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1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10" start="0" length="0">
      <dxf>
        <font>
          <sz val="12"/>
          <color theme="1"/>
          <name val="Calibri"/>
          <family val="2"/>
          <charset val="238"/>
          <scheme val="minor"/>
        </font>
      </dxf>
    </rfmt>
  </rrc>
  <rrc rId="5152" sId="1" ref="A110:XFD110" action="deleteRow">
    <undo index="65535" exp="area" dr="AK109:AK110" r="AK111" sId="1"/>
    <undo index="65535" exp="area" dr="AJ109:AJ110" r="AJ111" sId="1"/>
    <undo index="65535" exp="area" dr="AI109:AI110" r="AI111" sId="1"/>
    <undo index="65535" exp="area" dr="AG109:AG110" r="AG111" sId="1"/>
    <undo index="65535" exp="area" dr="AF109:AF110" r="AF111" sId="1"/>
    <undo index="65535" exp="area" dr="AE109:AE110" r="AE111" sId="1"/>
    <undo index="65535" exp="area" dr="AD109:AD110" r="AD111" sId="1"/>
    <undo index="65535" exp="area" dr="AC109:AC110" r="AC111" sId="1"/>
    <undo index="65535" exp="area" dr="AB109:AB110" r="AB111" sId="1"/>
    <undo index="65535" exp="area" dr="AA109:AA110" r="AA111" sId="1"/>
    <undo index="65535" exp="area" dr="Z109:Z110" r="Z111" sId="1"/>
    <undo index="65535" exp="area" dr="Y109:Y110" r="Y111" sId="1"/>
    <undo index="65535" exp="area" dr="X109:X110" r="X111" sId="1"/>
    <undo index="65535" exp="area" dr="W109:W110" r="W111" sId="1"/>
    <undo index="65535" exp="area" dr="V109:V110" r="V111" sId="1"/>
    <undo index="65535" exp="area" dr="U109:U110" r="U111" sId="1"/>
    <undo index="65535" exp="area" dr="T109:T110" r="T111" sId="1"/>
    <undo index="65535" exp="area" dr="S109:S110" r="S111" sId="1"/>
    <undo index="65535" exp="area" ref3D="1" dr="$H$1:$N$1048576" dn="Z_65B035E3_87FA_46C5_996E_864F2C8D0EBC_.wvu.Cols" sId="1"/>
    <rfmt sheetId="1" xfDxf="1" sqref="A110:XFD110" start="0" length="0"/>
    <rfmt sheetId="1" sqref="A11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1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1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1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0"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1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0">
        <f>S110/AE110*100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10">
        <f>T110+U110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1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1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10">
        <f>W110+X110</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1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1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1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10">
        <f>AC110+AD110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10" start="0" length="0">
      <dxf>
        <font>
          <sz val="12"/>
          <color auto="1"/>
          <name val="Calibri"/>
          <family val="2"/>
          <charset val="238"/>
          <scheme val="minor"/>
        </font>
        <numFmt numFmtId="166" formatCode="#,##0.00_ ;\-#,##0.00\ "/>
        <border outline="0">
          <left style="thin">
            <color indexed="64"/>
          </left>
          <right style="thin">
            <color indexed="64"/>
          </right>
          <top style="thin">
            <color indexed="64"/>
          </top>
          <bottom style="thin">
            <color indexed="64"/>
          </bottom>
        </border>
      </dxf>
    </rfmt>
    <rfmt sheetId="1" sqref="AD110" start="0" length="0">
      <dxf>
        <font>
          <sz val="12"/>
          <color auto="1"/>
          <name val="Calibri"/>
          <family val="2"/>
          <charset val="238"/>
          <scheme val="minor"/>
        </font>
        <numFmt numFmtId="166" formatCode="#,##0.00_ ;\-#,##0.00\ "/>
        <border outline="0">
          <left style="thin">
            <color indexed="64"/>
          </left>
          <right style="thin">
            <color indexed="64"/>
          </right>
          <top style="thin">
            <color indexed="64"/>
          </top>
          <bottom style="thin">
            <color indexed="64"/>
          </bottom>
        </border>
      </dxf>
    </rfmt>
    <rcc rId="0" sId="1" s="1" dxf="1">
      <nc r="AE110">
        <f>S110+V110+Y110+AB110</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10">
        <f>AE110+AF110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1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10" start="0" length="0">
      <dxf>
        <font>
          <sz val="12"/>
          <color theme="1"/>
          <name val="Calibri"/>
          <family val="2"/>
          <charset val="238"/>
          <scheme val="minor"/>
        </font>
      </dxf>
    </rfmt>
  </rrc>
  <rrc rId="5153" sId="1" ref="A110:XFD110" action="deleteRow">
    <undo index="65535" exp="area" ref3D="1" dr="$H$1:$N$1048576" dn="Z_65B035E3_87FA_46C5_996E_864F2C8D0EBC_.wvu.Cols" sId="1"/>
    <rfmt sheetId="1" xfDxf="1" sqref="A110:XFD110" start="0" length="0"/>
    <rfmt sheetId="1" sqref="A1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1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1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1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110" t="inlineStr">
        <is>
          <t>TOTAL SĂLAJ</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1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I1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1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1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10">
        <f>SUM(S109:S109)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10">
        <f>SUM(T109:T109)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10">
        <f>SUM(U109:U109)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10">
        <f>SUM(V109:V109)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10">
        <f>SUM(W109:W109)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10">
        <f>SUM(X109:X109)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10">
        <f>SUM(Y109:Y109)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10">
        <f>SUM(Z109:Z109)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10">
        <f>SUM(AA109:AA109)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10">
        <f>SUM(AB109:AB109)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10">
        <f>SUM(AC109:AC109)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10">
        <f>SUM(AD109:AD109)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10">
        <f>SUM(AE109:AE109)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10">
        <f>SUM(AF109:AF109)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10">
        <f>SUM(AG109:AG109)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110"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110">
        <f>SUM(AI109:AI109)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10">
        <f>SUM(AJ109:AJ109)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10">
        <f>SUM(AK109:AK109)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110" start="0" length="0">
      <dxf>
        <font>
          <sz val="12"/>
          <color theme="1"/>
          <name val="Calibri"/>
          <family val="2"/>
          <charset val="238"/>
          <scheme val="minor"/>
        </font>
      </dxf>
    </rfmt>
  </rrc>
  <rrc rId="5154" sId="1" ref="A110:XFD110" action="deleteRow">
    <undo index="65535" exp="area" ref3D="1" dr="$H$1:$N$1048576" dn="Z_65B035E3_87FA_46C5_996E_864F2C8D0EBC_.wvu.Cols" sId="1"/>
    <rfmt sheetId="1" xfDxf="1" sqref="A110:XFD110" start="0" length="0"/>
    <rfmt sheetId="1" sqref="A110"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1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1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1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0"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1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0">
        <f>S110/AE110*100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10" t="inlineStr">
        <is>
          <t>SATU MARE</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1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1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11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1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10"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1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10"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11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10" start="0" length="0">
      <dxf>
        <font>
          <sz val="12"/>
          <color auto="1"/>
          <name val="Calibri"/>
          <family val="2"/>
          <charset val="238"/>
          <scheme val="minor"/>
        </font>
        <numFmt numFmtId="166" formatCode="#,##0.00_ ;\-#,##0.00\ "/>
      </dxf>
    </rfmt>
    <rfmt sheetId="1" sqref="AD110" start="0" length="0">
      <dxf>
        <font>
          <sz val="12"/>
          <color auto="1"/>
          <name val="Calibri"/>
          <family val="2"/>
          <charset val="238"/>
          <scheme val="minor"/>
        </font>
        <numFmt numFmtId="166" formatCode="#,##0.00_ ;\-#,##0.00\ "/>
      </dxf>
    </rfmt>
    <rfmt sheetId="1" s="1" sqref="AE110"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1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1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10" start="0" length="0">
      <dxf>
        <font>
          <sz val="12"/>
          <color theme="1"/>
          <name val="Calibri"/>
          <family val="2"/>
          <charset val="238"/>
          <scheme val="minor"/>
        </font>
      </dxf>
    </rfmt>
  </rrc>
  <rrc rId="5155" sId="1" ref="A111:XFD111" action="deleteRow">
    <undo index="65535" exp="area" ref3D="1" dr="$H$1:$N$1048576" dn="Z_65B035E3_87FA_46C5_996E_864F2C8D0EBC_.wvu.Cols" sId="1"/>
    <rfmt sheetId="1" xfDxf="1" sqref="A111:XFD111" start="0" length="0"/>
    <rcc rId="0" sId="1" dxf="1">
      <nc r="A111">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11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1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1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1">
        <f>S111/AE111*100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11">
        <f>T111+U111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11">
        <f>W111+X111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1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1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11">
        <f>AC111+AD111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11" start="0" length="0">
      <dxf>
        <font>
          <sz val="12"/>
          <color auto="1"/>
          <name val="Calibri"/>
          <family val="2"/>
          <charset val="238"/>
          <scheme val="minor"/>
        </font>
        <numFmt numFmtId="166" formatCode="#,##0.00_ ;\-#,##0.00\ "/>
      </dxf>
    </rfmt>
    <rfmt sheetId="1" sqref="AD111" start="0" length="0">
      <dxf>
        <font>
          <sz val="12"/>
          <color auto="1"/>
          <name val="Calibri"/>
          <family val="2"/>
          <charset val="238"/>
          <scheme val="minor"/>
        </font>
        <numFmt numFmtId="166" formatCode="#,##0.00_ ;\-#,##0.00\ "/>
      </dxf>
    </rfmt>
    <rcc rId="0" sId="1" s="1" dxf="1">
      <nc r="AE111">
        <f>S111+V111+Y111+AB111</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11">
        <f>AE111+AF111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1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11" start="0" length="0">
      <dxf>
        <font>
          <sz val="12"/>
          <color theme="1"/>
          <name val="Calibri"/>
          <family val="2"/>
          <charset val="238"/>
          <scheme val="minor"/>
        </font>
      </dxf>
    </rfmt>
  </rrc>
  <rrc rId="5156" sId="1" ref="A111:XFD111" action="deleteRow">
    <undo index="65535" exp="area" dr="AK110:AK111" r="AK112" sId="1"/>
    <undo index="65535" exp="area" dr="AJ110:AJ111" r="AJ112" sId="1"/>
    <undo index="65535" exp="area" dr="AI110:AI111" r="AI112" sId="1"/>
    <undo index="65535" exp="area" dr="AG110:AG111" r="AG112" sId="1"/>
    <undo index="65535" exp="area" dr="AF110:AF111" r="AF112" sId="1"/>
    <undo index="65535" exp="area" dr="AE110:AE111" r="AE112" sId="1"/>
    <undo index="65535" exp="area" dr="AD110:AD111" r="AD112" sId="1"/>
    <undo index="65535" exp="area" dr="AC110:AC111" r="AC112" sId="1"/>
    <undo index="65535" exp="area" dr="AB110:AB111" r="AB112" sId="1"/>
    <undo index="65535" exp="area" dr="AA110:AA111" r="AA112" sId="1"/>
    <undo index="65535" exp="area" dr="Z110:Z111" r="Z112" sId="1"/>
    <undo index="65535" exp="area" dr="Y110:Y111" r="Y112" sId="1"/>
    <undo index="65535" exp="area" dr="X110:X111" r="X112" sId="1"/>
    <undo index="65535" exp="area" dr="W110:W111" r="W112" sId="1"/>
    <undo index="65535" exp="area" dr="V110:V111" r="V112" sId="1"/>
    <undo index="65535" exp="area" dr="U110:U111" r="U112" sId="1"/>
    <undo index="65535" exp="area" dr="T110:T111" r="T112" sId="1"/>
    <undo index="65535" exp="area" dr="S110:S111" r="S112" sId="1"/>
    <undo index="65535" exp="area" ref3D="1" dr="$H$1:$N$1048576" dn="Z_65B035E3_87FA_46C5_996E_864F2C8D0EBC_.wvu.Cols" sId="1"/>
    <rfmt sheetId="1" xfDxf="1" sqref="A111:XFD111" start="0" length="0"/>
    <rfmt sheetId="1" sqref="A11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1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1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1">
        <f>S111/AE111*100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11">
        <f>T111+U111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11">
        <f>W111+X111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1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1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11">
        <f>AC111+AD111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11" start="0" length="0">
      <dxf>
        <font>
          <sz val="12"/>
          <color auto="1"/>
          <name val="Calibri"/>
          <family val="2"/>
          <charset val="238"/>
          <scheme val="minor"/>
        </font>
        <numFmt numFmtId="166" formatCode="#,##0.00_ ;\-#,##0.00\ "/>
      </dxf>
    </rfmt>
    <rfmt sheetId="1" sqref="AD111" start="0" length="0">
      <dxf>
        <font>
          <sz val="12"/>
          <color auto="1"/>
          <name val="Calibri"/>
          <family val="2"/>
          <charset val="238"/>
          <scheme val="minor"/>
        </font>
        <numFmt numFmtId="166" formatCode="#,##0.00_ ;\-#,##0.00\ "/>
      </dxf>
    </rfmt>
    <rcc rId="0" sId="1" s="1" dxf="1">
      <nc r="AE111">
        <f>S111+V111+Y111+AB111</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11">
        <f>AE111+AF111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1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11" start="0" length="0">
      <dxf>
        <font>
          <sz val="12"/>
          <color theme="1"/>
          <name val="Calibri"/>
          <family val="2"/>
          <charset val="238"/>
          <scheme val="minor"/>
        </font>
      </dxf>
    </rfmt>
  </rrc>
  <rrc rId="5157" sId="1" ref="A111:XFD111" action="deleteRow">
    <undo index="65535" exp="area" ref3D="1" dr="$H$1:$N$1048576" dn="Z_65B035E3_87FA_46C5_996E_864F2C8D0EBC_.wvu.Cols" sId="1"/>
    <rfmt sheetId="1" xfDxf="1" sqref="A111:XFD111" start="0" length="0"/>
    <rfmt sheetId="1" sqref="A1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1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1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1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111" t="inlineStr">
        <is>
          <t>TOTAL SATU MARE</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1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I1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1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1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1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11">
        <f>SUM(S110:S110)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11">
        <f>SUM(T110:T110)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11">
        <f>SUM(U110:U110)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11">
        <f>SUM(V110:V110)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11">
        <f>SUM(W110:W110)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11">
        <f>SUM(X110:X110)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11">
        <f>SUM(Y110:Y110)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11">
        <f>SUM(Z110:Z110)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11">
        <f>SUM(AA110:AA110)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11">
        <f>SUM(AB110:AB110)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11">
        <f>SUM(AC110:AC110)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11">
        <f>SUM(AD110:AD110)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11">
        <f>SUM(AE110:AE110)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11">
        <f>SUM(AF110:AF110)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11">
        <f>SUM(AG110:AG110)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111"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111">
        <f>SUM(AI110:AI110)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11">
        <f>SUM(AJ110:AJ110)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11">
        <f>SUM(AK110:AK110)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111" start="0" length="0">
      <dxf>
        <font>
          <sz val="12"/>
          <color theme="1"/>
          <name val="Calibri"/>
          <family val="2"/>
          <charset val="238"/>
          <scheme val="minor"/>
        </font>
      </dxf>
    </rfmt>
  </rrc>
  <rrc rId="5158" sId="1" ref="A111:XFD111" action="deleteRow">
    <undo index="65535" exp="area" ref3D="1" dr="$H$1:$N$1048576" dn="Z_65B035E3_87FA_46C5_996E_864F2C8D0EBC_.wvu.Cols" sId="1"/>
    <rfmt sheetId="1" xfDxf="1" sqref="A111:XFD111" start="0" length="0"/>
    <rfmt sheetId="1" sqref="A11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1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1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11" t="inlineStr">
        <is>
          <t>SIBIU</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1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11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1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1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1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11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11" start="0" length="0">
      <dxf>
        <font>
          <sz val="12"/>
          <color auto="1"/>
          <name val="Calibri"/>
          <family val="2"/>
          <charset val="238"/>
          <scheme val="minor"/>
        </font>
        <numFmt numFmtId="166" formatCode="#,##0.00_ ;\-#,##0.00\ "/>
      </dxf>
    </rfmt>
    <rfmt sheetId="1" sqref="AD111" start="0" length="0">
      <dxf>
        <font>
          <sz val="12"/>
          <color auto="1"/>
          <name val="Calibri"/>
          <family val="2"/>
          <charset val="238"/>
          <scheme val="minor"/>
        </font>
        <numFmt numFmtId="166" formatCode="#,##0.00_ ;\-#,##0.00\ "/>
      </dxf>
    </rfmt>
    <rfmt sheetId="1" s="1" sqref="AE111"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1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1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11" start="0" length="0">
      <dxf>
        <font>
          <sz val="12"/>
          <color theme="1"/>
          <name val="Calibri"/>
          <family val="2"/>
          <charset val="238"/>
          <scheme val="minor"/>
        </font>
      </dxf>
    </rfmt>
  </rrc>
  <rrc rId="5159" sId="1" ref="A113:XFD113" action="deleteRow">
    <undo index="65535" exp="area" dr="AK111:AK113" r="AK114" sId="1"/>
    <undo index="65535" exp="area" dr="AJ111:AJ113" r="AJ114" sId="1"/>
    <undo index="65535" exp="area" dr="AI111:AI113" r="AI114" sId="1"/>
    <undo index="65535" exp="area" dr="AG111:AG113" r="AG114" sId="1"/>
    <undo index="65535" exp="area" dr="AF111:AF113" r="AF114" sId="1"/>
    <undo index="65535" exp="area" dr="AE111:AE113" r="AE114" sId="1"/>
    <undo index="65535" exp="area" dr="AD111:AD113" r="AD114" sId="1"/>
    <undo index="65535" exp="area" dr="AC111:AC113" r="AC114" sId="1"/>
    <undo index="65535" exp="area" dr="AB111:AB113" r="AB114" sId="1"/>
    <undo index="65535" exp="area" dr="AA111:AA113" r="AA114" sId="1"/>
    <undo index="65535" exp="area" dr="Z111:Z113" r="Z114" sId="1"/>
    <undo index="65535" exp="area" dr="Y111:Y113" r="Y114" sId="1"/>
    <undo index="65535" exp="area" dr="X111:X113" r="X114" sId="1"/>
    <undo index="65535" exp="area" dr="W111:W113" r="W114" sId="1"/>
    <undo index="65535" exp="area" dr="V111:V113" r="V114" sId="1"/>
    <undo index="65535" exp="area" dr="U111:U113" r="U114" sId="1"/>
    <undo index="65535" exp="area" dr="T111:T113" r="T114" sId="1"/>
    <undo index="65535" exp="area" dr="S111:S113" r="S114" sId="1"/>
    <undo index="65535" exp="area" ref3D="1" dr="$H$1:$N$1048576" dn="Z_65B035E3_87FA_46C5_996E_864F2C8D0EBC_.wvu.Cols" sId="1"/>
    <rfmt sheetId="1" xfDxf="1" sqref="A113:XFD113" start="0" length="0"/>
    <rfmt sheetId="1" sqref="A11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1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1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1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3"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1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3">
        <f>S113/AE113*100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13">
        <f>T113+U113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1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13"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13">
        <f>W113+X113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1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13"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1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13"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13">
        <f>AC113+AD113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1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1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13">
        <f>S113+V113+Y113+AB113</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13">
        <f>AE113+AF113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13"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13" start="0" length="0">
      <dxf>
        <font>
          <sz val="12"/>
          <color theme="1"/>
          <name val="Calibri"/>
          <family val="2"/>
          <charset val="238"/>
          <scheme val="minor"/>
        </font>
      </dxf>
    </rfmt>
  </rrc>
  <rrc rId="5160" sId="1" ref="A113:XFD113" action="deleteRow">
    <undo index="65535" exp="area" ref3D="1" dr="$H$1:$N$1048576" dn="Z_65B035E3_87FA_46C5_996E_864F2C8D0EBC_.wvu.Cols" sId="1"/>
    <rfmt sheetId="1" xfDxf="1" sqref="A113:XFD113" start="0" length="0"/>
    <rfmt sheetId="1" sqref="A1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1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1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1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113" t="inlineStr">
        <is>
          <t>TOTAL SIBIU</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1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I1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1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1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1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13">
        <f>SUM(S111:S112)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13">
        <f>SUM(T111:T112)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13">
        <f>SUM(U111:U112)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13">
        <f>SUM(V111:V112)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13">
        <f>SUM(W111:W112)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13">
        <f>SUM(X111:X112)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13">
        <f>SUM(Y111:Y112)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13">
        <f>SUM(Z111:Z112)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13">
        <f>SUM(AA111:AA112)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13">
        <f>SUM(AB111:AB112)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13">
        <f>SUM(AC111:AC112)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13">
        <f>SUM(AD111:AD112)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13">
        <f>SUM(AE111:AE112)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13">
        <f>SUM(AF111:AF112)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13">
        <f>SUM(AG111:AG112)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113"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113">
        <f>SUM(AI111:AI112)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13">
        <f>SUM(AJ111:AJ112)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13">
        <f>SUM(AK111:AK112)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113" start="0" length="0">
      <dxf>
        <font>
          <sz val="12"/>
          <color theme="1"/>
          <name val="Calibri"/>
          <family val="2"/>
          <charset val="238"/>
          <scheme val="minor"/>
        </font>
      </dxf>
    </rfmt>
  </rrc>
  <rrc rId="5161" sId="1" ref="A113:XFD113" action="deleteRow">
    <undo index="65535" exp="area" ref3D="1" dr="$H$1:$N$1048576" dn="Z_65B035E3_87FA_46C5_996E_864F2C8D0EBC_.wvu.Cols" sId="1"/>
    <rfmt sheetId="1" xfDxf="1" sqref="A113:XFD113" start="0" length="0"/>
    <rfmt sheetId="1" sqref="A113"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3"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1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1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1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3"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1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3">
        <f>S113/AE113*100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13" t="inlineStr">
        <is>
          <t>SUCEAVA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1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1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13"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11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1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13"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1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13"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11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1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1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113"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13"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13"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13" start="0" length="0">
      <dxf>
        <font>
          <sz val="12"/>
          <color theme="1"/>
          <name val="Calibri"/>
          <family val="2"/>
          <charset val="238"/>
          <scheme val="minor"/>
        </font>
      </dxf>
    </rfmt>
  </rrc>
  <rrc rId="5162" sId="1" ref="A114:XFD114" action="deleteRow">
    <undo index="65535" exp="area" ref3D="1" dr="$H$1:$N$1048576" dn="Z_65B035E3_87FA_46C5_996E_864F2C8D0EBC_.wvu.Cols" sId="1"/>
    <rfmt sheetId="1" xfDxf="1" sqref="A114:XFD114" start="0" length="0"/>
    <rcc rId="0" sId="1" dxf="1">
      <nc r="A114">
        <v>2</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11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4"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1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4">
        <f>S114/AE114*100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14">
        <f>T114+U114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14"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14">
        <f>W114+X114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14"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14"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14">
        <f>AC114+AD114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14">
        <f>S114+V114+Y114+AB114</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14">
        <f>AE114+AF114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1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14" start="0" length="0">
      <dxf>
        <font>
          <sz val="12"/>
          <color theme="1"/>
          <name val="Calibri"/>
          <family val="2"/>
          <charset val="238"/>
          <scheme val="minor"/>
        </font>
      </dxf>
    </rfmt>
  </rrc>
  <rrc rId="5163" sId="1" ref="A114:XFD114" action="deleteRow">
    <undo index="65535" exp="area" dr="AK113:AK114" r="AK115" sId="1"/>
    <undo index="65535" exp="area" dr="AJ113:AJ114" r="AJ115" sId="1"/>
    <undo index="65535" exp="area" dr="AI113:AI114" r="AI115" sId="1"/>
    <undo index="65535" exp="area" dr="AG113:AG114" r="AG115" sId="1"/>
    <undo index="65535" exp="area" dr="AF113:AF114" r="AF115" sId="1"/>
    <undo index="65535" exp="area" dr="AE113:AE114" r="AE115" sId="1"/>
    <undo index="65535" exp="area" dr="AD113:AD114" r="AD115" sId="1"/>
    <undo index="65535" exp="area" dr="AC113:AC114" r="AC115" sId="1"/>
    <undo index="65535" exp="area" dr="AB113:AB114" r="AB115" sId="1"/>
    <undo index="65535" exp="area" dr="AA113:AA114" r="AA115" sId="1"/>
    <undo index="65535" exp="area" dr="Z113:Z114" r="Z115" sId="1"/>
    <undo index="65535" exp="area" dr="Y113:Y114" r="Y115" sId="1"/>
    <undo index="65535" exp="area" dr="X113:X114" r="X115" sId="1"/>
    <undo index="65535" exp="area" dr="W113:W114" r="W115" sId="1"/>
    <undo index="65535" exp="area" dr="V113:V114" r="V115" sId="1"/>
    <undo index="65535" exp="area" dr="U113:U114" r="U115" sId="1"/>
    <undo index="65535" exp="area" dr="T113:T114" r="T115" sId="1"/>
    <undo index="65535" exp="area" dr="S113:S114" r="S115" sId="1"/>
    <undo index="65535" exp="area" ref3D="1" dr="$H$1:$N$1048576" dn="Z_65B035E3_87FA_46C5_996E_864F2C8D0EBC_.wvu.Cols" sId="1"/>
    <rfmt sheetId="1" xfDxf="1" sqref="A114:XFD114" start="0" length="0"/>
    <rfmt sheetId="1" sqref="A11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4"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4"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1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4">
        <f>S114/AE114*100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14">
        <f>T114+U114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14"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14">
        <f>W114+X114</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14"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14"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14">
        <f>AC114+AD114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14">
        <f>S114+V114+Y114+AB114</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14">
        <f>AE114+AF114</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1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14" start="0" length="0">
      <dxf>
        <font>
          <sz val="12"/>
          <color theme="1"/>
          <name val="Calibri"/>
          <family val="2"/>
          <charset val="238"/>
          <scheme val="minor"/>
        </font>
      </dxf>
    </rfmt>
  </rrc>
  <rrc rId="5164" sId="1" ref="A114:XFD114" action="deleteRow">
    <undo index="65535" exp="area" ref3D="1" dr="$H$1:$N$1048576" dn="Z_65B035E3_87FA_46C5_996E_864F2C8D0EBC_.wvu.Cols" sId="1"/>
    <rfmt sheetId="1" xfDxf="1" sqref="A114:XFD114" start="0" length="0"/>
    <rfmt sheetId="1" sqref="A1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1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1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1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114" t="inlineStr">
        <is>
          <t>TOTAL SUCEAVA</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1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I1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1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1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14"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14">
        <f>SUM(S113:S113)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14">
        <f>SUM(T113:T113)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14">
        <f>SUM(U113:U113)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14">
        <f>SUM(V113:V113)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14">
        <f>SUM(W113:W113)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14">
        <f>SUM(X113:X113)</f>
      </nc>
      <n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0" sId="1" dxf="1">
      <nc r="Y114">
        <f>SUM(Y113:Y113)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14">
        <f>SUM(Z113:Z113)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14">
        <f>SUM(AA113:AA113)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14">
        <f>SUM(AB113:AB113)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14">
        <f>SUM(AC113:AC113)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14">
        <f>SUM(AD113:AD113)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14">
        <f>SUM(AE113:AE113)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14">
        <f>SUM(AF113:AF113)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14">
        <f>SUM(AG113:AG113)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114"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114">
        <f>SUM(AI113:AI113)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14">
        <f>SUM(AJ113:AJ113)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14">
        <f>SUM(AK113:AK113)</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114" start="0" length="0">
      <dxf>
        <font>
          <sz val="12"/>
          <color theme="1"/>
          <name val="Calibri"/>
          <family val="2"/>
          <charset val="238"/>
          <scheme val="minor"/>
        </font>
      </dxf>
    </rfmt>
  </rrc>
  <rrc rId="5165" sId="1" ref="A114:XFD114" action="deleteRow">
    <undo index="65535" exp="area" ref3D="1" dr="$H$1:$N$1048576" dn="Z_65B035E3_87FA_46C5_996E_864F2C8D0EBC_.wvu.Cols" sId="1"/>
    <rfmt sheetId="1" xfDxf="1" sqref="A114:XFD114" start="0" length="0"/>
    <rfmt sheetId="1" sqref="A114"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4"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4"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4"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14"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14" t="inlineStr">
        <is>
          <t>TELEORMAN</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14"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114"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rder>
      </dxf>
    </rfmt>
    <rfmt sheetId="1" sqref="X114"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14"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rder>
      </dxf>
    </rfmt>
    <rfmt sheetId="1" sqref="Z114"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rder>
      </dxf>
    </rfmt>
    <rfmt sheetId="1" sqref="AA114"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11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14"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114"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1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14"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14" start="0" length="0">
      <dxf>
        <font>
          <sz val="12"/>
          <color theme="1"/>
          <name val="Calibri"/>
          <family val="2"/>
          <charset val="238"/>
          <scheme val="minor"/>
        </font>
      </dxf>
    </rfmt>
  </rrc>
  <rrc rId="5166" sId="1" ref="A116:XFD116" action="deleteRow">
    <undo index="65535" exp="area" dr="AK114:AK116" r="AK117" sId="1"/>
    <undo index="65535" exp="area" dr="AJ114:AJ116" r="AJ117" sId="1"/>
    <undo index="65535" exp="area" dr="AI114:AI116" r="AI117" sId="1"/>
    <undo index="65535" exp="area" dr="AG114:AG116" r="AG117" sId="1"/>
    <undo index="65535" exp="area" dr="AF114:AF116" r="AF117" sId="1"/>
    <undo index="65535" exp="area" dr="AE114:AE116" r="AE117" sId="1"/>
    <undo index="65535" exp="area" dr="AD114:AD116" r="AD117" sId="1"/>
    <undo index="65535" exp="area" dr="AC114:AC116" r="AC117" sId="1"/>
    <undo index="65535" exp="area" dr="AB114:AB116" r="AB117" sId="1"/>
    <undo index="65535" exp="area" dr="AA114:AA116" r="AA117" sId="1"/>
    <undo index="65535" exp="area" dr="Z114:Z116" r="Z117" sId="1"/>
    <undo index="65535" exp="area" dr="Y114:Y116" r="Y117" sId="1"/>
    <undo index="65535" exp="area" dr="X114:X116" r="X117" sId="1"/>
    <undo index="65535" exp="area" dr="W114:W116" r="W117" sId="1"/>
    <undo index="65535" exp="area" dr="V114:V116" r="V117" sId="1"/>
    <undo index="65535" exp="area" dr="U114:U116" r="U117" sId="1"/>
    <undo index="65535" exp="area" dr="T114:T116" r="T117" sId="1"/>
    <undo index="65535" exp="area" dr="S114:S116" r="S117" sId="1"/>
    <undo index="65535" exp="area" ref3D="1" dr="$H$1:$N$1048576" dn="Z_65B035E3_87FA_46C5_996E_864F2C8D0EBC_.wvu.Cols" sId="1"/>
    <rfmt sheetId="1" xfDxf="1" sqref="A116:XFD116" start="0" length="0"/>
    <rfmt sheetId="1" sqref="A11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6"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6"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1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16">
        <f>S116/AE116*100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16">
        <f>T116+U116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16"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16">
        <f>W116+X116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16"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16">
        <f>Z116+AA116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11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16"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16">
        <f>AC116+AD116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16">
        <f>S116+V116+Y116+AB116</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16">
        <f>AE116+AF116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1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16" start="0" length="0">
      <dxf>
        <font>
          <sz val="12"/>
          <color theme="1"/>
          <name val="Calibri"/>
          <family val="2"/>
          <charset val="238"/>
          <scheme val="minor"/>
        </font>
      </dxf>
    </rfmt>
  </rrc>
  <rrc rId="5167" sId="1" ref="A116:XFD116" action="deleteRow">
    <undo index="65535" exp="area" ref3D="1" dr="$H$1:$N$1048576" dn="Z_65B035E3_87FA_46C5_996E_864F2C8D0EBC_.wvu.Cols" sId="1"/>
    <rfmt sheetId="1" xfDxf="1" sqref="A116:XFD116" start="0" length="0"/>
    <rfmt sheetId="1" sqref="A1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1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1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1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116" t="inlineStr">
        <is>
          <t>TOTAL TELEORMAN</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1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I1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1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1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16"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16">
        <f>SUM(S114:S115)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16">
        <f>SUM(T114:T115)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16">
        <f>SUM(U114:U115)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16">
        <f>SUM(V114:V115)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16">
        <f>SUM(W114:W115)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16">
        <f>SUM(X114:X115)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16">
        <f>SUM(Y114:Y115)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16">
        <f>SUM(Z114:Z115)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16">
        <f>SUM(AA114:AA115)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16">
        <f>SUM(AB114:AB115)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16">
        <f>SUM(AC114:AC115)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16">
        <f>SUM(AD114:AD115)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16">
        <f>SUM(AE114:AE115)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16">
        <f>SUM(AF114:AF115)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16">
        <f>SUM(AG114:AG115)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116"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116">
        <f>SUM(AI114:AI115)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16">
        <f>SUM(AJ114:AJ115)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16">
        <f>SUM(AK114:AK115)</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116" start="0" length="0">
      <dxf>
        <font>
          <sz val="12"/>
          <color theme="1"/>
          <name val="Calibri"/>
          <family val="2"/>
          <charset val="238"/>
          <scheme val="minor"/>
        </font>
      </dxf>
    </rfmt>
  </rrc>
  <rrc rId="5168" sId="1" ref="A116:XFD116" action="deleteRow">
    <undo index="65535" exp="area" ref3D="1" dr="$H$1:$N$1048576" dn="Z_65B035E3_87FA_46C5_996E_864F2C8D0EBC_.wvu.Cols" sId="1"/>
    <rfmt sheetId="1" xfDxf="1" sqref="A116:XFD116" start="0" length="0"/>
    <rfmt sheetId="1" sqref="A116"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6"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6"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6"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1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16" t="inlineStr">
        <is>
          <t>TIMIȘ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1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16"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11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16"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1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6"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16" start="0" length="0">
      <dxf>
        <font>
          <sz val="12"/>
          <color theme="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116"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16"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116"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16"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1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16" start="0" length="0">
      <dxf>
        <font>
          <sz val="12"/>
          <color theme="1"/>
          <name val="Calibri"/>
          <family val="2"/>
          <charset val="238"/>
          <scheme val="minor"/>
        </font>
      </dxf>
    </rfmt>
  </rrc>
  <rrc rId="5169" sId="1" ref="A119:XFD119" action="deleteRow">
    <undo index="65535" exp="area" ref3D="1" dr="$H$1:$N$1048576" dn="Z_65B035E3_87FA_46C5_996E_864F2C8D0EBC_.wvu.Cols" sId="1"/>
    <rfmt sheetId="1" xfDxf="1" sqref="A119:XFD119" start="0" length="0"/>
    <rfmt sheetId="1" sqref="A1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1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1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1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119" t="inlineStr">
        <is>
          <t>TOTAL TIMIȘ</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1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I1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1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1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19">
        <f>SUM(S116:S118)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19">
        <f>SUM(T116:T118)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19">
        <f>SUM(U116:U118)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19">
        <f>SUM(V116:V118)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19">
        <f>SUM(W116:W118)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19">
        <f>SUM(X116:X118)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19">
        <f>SUM(Y116:Y118)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19">
        <f>SUM(Z116:Z118)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19">
        <f>SUM(AA116:AA118)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19">
        <f>SUM(AB116:AB118)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19">
        <f>SUM(AC116:AC118)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19">
        <f>SUM(AD116:AD118)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19">
        <f>SUM(AE116:AE118)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19">
        <f>SUM(AF116:AF118)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19">
        <f>SUM(AG116:AG118)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119"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119">
        <f>SUM(AI116:AI118)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19">
        <f>SUM(AJ116:AJ118)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19">
        <f>SUM(AK116:AK118)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119" start="0" length="0">
      <dxf>
        <font>
          <sz val="12"/>
          <color theme="1"/>
          <name val="Calibri"/>
          <family val="2"/>
          <charset val="238"/>
          <scheme val="minor"/>
        </font>
      </dxf>
    </rfmt>
  </rrc>
  <rrc rId="5170" sId="1" ref="A119:XFD119" action="deleteRow">
    <undo index="65535" exp="area" ref3D="1" dr="$H$1:$N$1048576" dn="Z_65B035E3_87FA_46C5_996E_864F2C8D0EBC_.wvu.Cols" sId="1"/>
    <rfmt sheetId="1" xfDxf="1" sqref="A119:XFD119" start="0" length="0"/>
    <rfmt sheetId="1" sqref="A11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1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1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9"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1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19" t="inlineStr">
        <is>
          <t>TULCEA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11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19"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1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19"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1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19"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119"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1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1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19"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19" start="0" length="0">
      <dxf>
        <font>
          <sz val="12"/>
          <color theme="1"/>
          <name val="Calibri"/>
          <family val="2"/>
          <charset val="238"/>
          <scheme val="minor"/>
        </font>
      </dxf>
    </rfmt>
  </rrc>
  <rrc rId="5171" sId="1" ref="A121:XFD121" action="deleteRow">
    <undo index="65535" exp="area" dr="AK119:AK121" r="AK122" sId="1"/>
    <undo index="65535" exp="area" dr="AJ119:AJ121" r="AJ122" sId="1"/>
    <undo index="65535" exp="area" dr="AI119:AI121" r="AI122" sId="1"/>
    <undo index="65535" exp="area" dr="AG119:AG121" r="AG122" sId="1"/>
    <undo index="65535" exp="area" dr="AF119:AF121" r="AF122" sId="1"/>
    <undo index="65535" exp="area" dr="AE119:AE121" r="AE122" sId="1"/>
    <undo index="65535" exp="area" dr="AD119:AD121" r="AD122" sId="1"/>
    <undo index="65535" exp="area" dr="AC119:AC121" r="AC122" sId="1"/>
    <undo index="65535" exp="area" dr="AB119:AB121" r="AB122" sId="1"/>
    <undo index="65535" exp="area" dr="AA119:AA121" r="AA122" sId="1"/>
    <undo index="65535" exp="area" dr="Z119:Z121" r="Z122" sId="1"/>
    <undo index="65535" exp="area" dr="Y119:Y121" r="Y122" sId="1"/>
    <undo index="65535" exp="area" dr="X119:X121" r="X122" sId="1"/>
    <undo index="65535" exp="area" dr="W119:W121" r="W122" sId="1"/>
    <undo index="65535" exp="area" dr="V119:V121" r="V122" sId="1"/>
    <undo index="65535" exp="area" dr="U119:U121" r="U122" sId="1"/>
    <undo index="65535" exp="area" dr="T119:T121" r="T122" sId="1"/>
    <undo index="65535" exp="area" dr="S119:S121" r="S122" sId="1"/>
    <undo index="65535" exp="area" ref3D="1" dr="$H$1:$N$1048576" dn="Z_65B035E3_87FA_46C5_996E_864F2C8D0EBC_.wvu.Cols" sId="1"/>
    <rfmt sheetId="1" xfDxf="1" sqref="A121:XFD121" start="0" length="0"/>
    <rfmt sheetId="1" sqref="A12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G121" t="inlineStr">
        <is>
          <t>PUBLICE LOCALE</t>
        </is>
      </nc>
      <n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ndxf>
    </rcc>
    <rfmt sheetId="1" sqref="H1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2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21">
        <f>S121/AE121*100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21">
        <f>T121+U121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21">
        <f>W121+X121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21">
        <f>Z121+AA121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1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21">
        <f>AC121+AD121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21">
        <f>S121+V121+Y121+AB121</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21">
        <f>AE121+AF121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2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21" start="0" length="0">
      <dxf>
        <font>
          <sz val="12"/>
          <color theme="1"/>
          <name val="Calibri"/>
          <family val="2"/>
          <charset val="238"/>
          <scheme val="minor"/>
        </font>
      </dxf>
    </rfmt>
  </rrc>
  <rrc rId="5172" sId="1" ref="A121:XFD121" action="deleteRow">
    <undo index="65535" exp="area" ref3D="1" dr="$H$1:$N$1048576" dn="Z_65B035E3_87FA_46C5_996E_864F2C8D0EBC_.wvu.Cols" sId="1"/>
    <rfmt sheetId="1" xfDxf="1" sqref="A121:XFD121" start="0" length="0"/>
    <rfmt sheetId="1" sqref="A1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1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1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1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121" t="inlineStr">
        <is>
          <t>TOTAL TULCEA</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1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I1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1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2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2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21">
        <f>SUM(S119:S120)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21">
        <f>SUM(T119:T120)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21">
        <f>SUM(U119:U120)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21">
        <f>SUM(V119:V120)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21">
        <f>SUM(W119:W120)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21">
        <f>SUM(X119:X120)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21">
        <f>SUM(Y119:Y120)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21">
        <f>SUM(Z119:Z120)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21">
        <f>SUM(AA119:AA120)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21">
        <f>SUM(AB119:AB120)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21">
        <f>SUM(AC119:AC120)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21">
        <f>SUM(AD119:AD120)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21">
        <f>SUM(AE119:AE120)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21">
        <f>SUM(AF119:AF120)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21">
        <f>SUM(AG119:AG120)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121"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121">
        <f>SUM(AI119:AI120)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21">
        <f>SUM(AJ119:AJ120)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21">
        <f>SUM(AK119:AK120)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121" start="0" length="0">
      <dxf>
        <font>
          <sz val="12"/>
          <color theme="1"/>
          <name val="Calibri"/>
          <family val="2"/>
          <charset val="238"/>
          <scheme val="minor"/>
        </font>
      </dxf>
    </rfmt>
  </rrc>
  <rrc rId="5173" sId="1" ref="A121:XFD121" action="deleteRow">
    <undo index="65535" exp="area" ref3D="1" dr="$H$1:$N$1048576" dn="Z_65B035E3_87FA_46C5_996E_864F2C8D0EBC_.wvu.Cols" sId="1"/>
    <rfmt sheetId="1" xfDxf="1" sqref="A121:XFD121" start="0" length="0"/>
    <rfmt sheetId="1" sqref="A121"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1"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2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2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2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21" t="inlineStr">
        <is>
          <t>VÂLCEA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12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T1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121"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2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2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12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2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121"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2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2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2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21" start="0" length="0">
      <dxf>
        <font>
          <sz val="12"/>
          <color theme="1"/>
          <name val="Calibri"/>
          <family val="2"/>
          <charset val="238"/>
          <scheme val="minor"/>
        </font>
      </dxf>
    </rfmt>
  </rrc>
  <rrc rId="5174" sId="1" ref="A123:XFD123" action="deleteRow">
    <undo index="65535" exp="area" dr="AK121:AK123" r="AK124" sId="1"/>
    <undo index="65535" exp="area" dr="AJ121:AJ123" r="AJ124" sId="1"/>
    <undo index="65535" exp="area" dr="AI121:AI123" r="AI124" sId="1"/>
    <undo index="65535" exp="area" dr="AG121:AG123" r="AG124" sId="1"/>
    <undo index="65535" exp="area" dr="AF121:AF123" r="AF124" sId="1"/>
    <undo index="65535" exp="area" dr="AE121:AE123" r="AE124" sId="1"/>
    <undo index="65535" exp="area" dr="AD121:AD123" r="AD124" sId="1"/>
    <undo index="65535" exp="area" dr="AC121:AC123" r="AC124" sId="1"/>
    <undo index="65535" exp="area" dr="AB121:AB123" r="AB124" sId="1"/>
    <undo index="65535" exp="area" dr="AA121:AA123" r="AA124" sId="1"/>
    <undo index="65535" exp="area" dr="Z121:Z123" r="Z124" sId="1"/>
    <undo index="65535" exp="area" dr="Y121:Y123" r="Y124" sId="1"/>
    <undo index="65535" exp="area" dr="X121:X123" r="X124" sId="1"/>
    <undo index="65535" exp="area" dr="W121:W123" r="W124" sId="1"/>
    <undo index="65535" exp="area" dr="V121:V123" r="V124" sId="1"/>
    <undo index="65535" exp="area" dr="U121:U123" r="U124" sId="1"/>
    <undo index="65535" exp="area" dr="T121:T123" r="T124" sId="1"/>
    <undo index="65535" exp="area" dr="S121:S123" r="S124" sId="1"/>
    <undo index="65535" exp="area" ref3D="1" dr="$H$1:$N$1048576" dn="Z_65B035E3_87FA_46C5_996E_864F2C8D0EBC_.wvu.Cols" sId="1"/>
    <rfmt sheetId="1" xfDxf="1" sqref="A123:XFD123" start="0" length="0"/>
    <rfmt sheetId="1" sqref="A12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2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2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3"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2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23">
        <f>S123/AE123*100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23">
        <f>T123+U123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23">
        <f>W123+X123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23">
        <f>Z123+AA123</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12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2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23">
        <f>AC123+AD123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23">
        <f>S123+V123+Y123+AB123</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23">
        <f>AE123+AF123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23"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23" start="0" length="0">
      <dxf>
        <font>
          <sz val="12"/>
          <color theme="1"/>
          <name val="Calibri"/>
          <family val="2"/>
          <charset val="238"/>
          <scheme val="minor"/>
        </font>
      </dxf>
    </rfmt>
  </rrc>
  <rrc rId="5175" sId="1" ref="A123:XFD123" action="deleteRow">
    <undo index="65535" exp="area" ref3D="1" dr="$H$1:$N$1048576" dn="Z_65B035E3_87FA_46C5_996E_864F2C8D0EBC_.wvu.Cols" sId="1"/>
    <rfmt sheetId="1" xfDxf="1" sqref="A123:XFD123" start="0" length="0"/>
    <rfmt sheetId="1" sqref="A1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B1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1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1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1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123" t="inlineStr">
        <is>
          <t>TOTAL VÂLCEA</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123"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1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2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23"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23">
        <f>SUM(S121:S122)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23">
        <f>SUM(T121:T122)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23">
        <f>SUM(U121:U122)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23">
        <f>SUM(V121:V122)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23">
        <f>SUM(W121:W122)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23">
        <f>SUM(X121:X122)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23">
        <f>SUM(Y121:Y122)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23">
        <f>SUM(Z121:Z122)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23">
        <f>SUM(AA121:AA122)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23">
        <f>SUM(AB121:AB122)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23">
        <f>SUM(AC121:AC122)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23">
        <f>SUM(AD121:AD122)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23">
        <f>SUM(AE121:AE122)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23">
        <f>SUM(AF121:AF122)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23">
        <f>SUM(AG121:AG122)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123"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123">
        <f>SUM(AI121:AI122)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23">
        <f>SUM(AJ121:AJ122)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23">
        <f>SUM(AK121:AK122)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123" start="0" length="0">
      <dxf>
        <font>
          <sz val="12"/>
          <color theme="1"/>
          <name val="Calibri"/>
          <family val="2"/>
          <charset val="238"/>
          <scheme val="minor"/>
        </font>
      </dxf>
    </rfmt>
  </rrc>
  <rrc rId="5176" sId="1" ref="A123:XFD123" action="deleteRow">
    <undo index="65535" exp="area" ref3D="1" dr="$H$1:$N$1048576" dn="Z_65B035E3_87FA_46C5_996E_864F2C8D0EBC_.wvu.Cols" sId="1"/>
    <rfmt sheetId="1" xfDxf="1" sqref="A123:XFD123" start="0" length="0"/>
    <rfmt sheetId="1" sqref="A12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3"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2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23"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23"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3"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23"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23" t="inlineStr">
        <is>
          <t>VASLUI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2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V123"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23"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2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23"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23">
        <f>AC123+AD123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23"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23">
        <f>S123+V123+Y123+AB123</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23">
        <f>AE123+AF123</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23"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23"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23" start="0" length="0">
      <dxf>
        <font>
          <sz val="12"/>
          <color theme="1"/>
          <name val="Calibri"/>
          <family val="2"/>
          <charset val="238"/>
          <scheme val="minor"/>
        </font>
      </dxf>
    </rfmt>
  </rrc>
  <rrc rId="5177" sId="1" ref="A129:XFD129" action="deleteRow">
    <undo index="65535" exp="area" ref3D="1" dr="$H$1:$N$1048576" dn="Z_65B035E3_87FA_46C5_996E_864F2C8D0EBC_.wvu.Cols" sId="1"/>
    <rfmt sheetId="1" xfDxf="1" sqref="A129:XFD129" start="0" length="0"/>
    <rfmt sheetId="1" sqref="A12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2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29"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129"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2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2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2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29"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29"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2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29">
        <f>S129/AE129*100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2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2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2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9"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dxf="1">
      <nc r="S129">
        <f>T129+U129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129"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29"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29">
        <f>W129+X129</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29"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29"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29">
        <f>Z129+AA129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rder>
      </ndxf>
    </rcc>
    <rfmt sheetId="1" sqref="Z129" start="0" length="0">
      <dxf>
        <numFmt numFmtId="166" formatCode="#,##0.00_ ;\-#,##0.00\ "/>
        <fill>
          <patternFill patternType="solid">
            <bgColor rgb="FFFFFF00"/>
          </patternFill>
        </fill>
        <border outline="0">
          <left style="thin">
            <color indexed="64"/>
          </left>
          <right style="thin">
            <color indexed="64"/>
          </right>
          <top style="thin">
            <color indexed="64"/>
          </top>
          <bottom style="thin">
            <color indexed="64"/>
          </bottom>
        </border>
      </dxf>
    </rfmt>
    <rfmt sheetId="1" sqref="AA129"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29">
        <f>AC129+AD129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29"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29"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29">
        <f>S129+V129+Y129+AB129</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2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29">
        <f>AE129+AF129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2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29"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2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2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129" start="0" length="0">
      <dxf>
        <font>
          <sz val="12"/>
          <color theme="1"/>
          <name val="Calibri"/>
          <family val="2"/>
          <charset val="238"/>
          <scheme val="minor"/>
        </font>
      </dxf>
    </rfmt>
  </rrc>
  <rrc rId="5178" sId="1" ref="A129:XFD129" action="deleteRow">
    <undo index="65535" exp="area" dr="AK123:AK129" r="AK130" sId="1"/>
    <undo index="65535" exp="area" dr="AJ123:AJ129" r="AJ130" sId="1"/>
    <undo index="65535" exp="area" dr="AI123:AI129" r="AI130" sId="1"/>
    <undo index="65535" exp="area" dr="AG123:AG129" r="AG130" sId="1"/>
    <undo index="65535" exp="area" dr="AF123:AF129" r="AF130" sId="1"/>
    <undo index="65535" exp="area" dr="AE123:AE129" r="AE130" sId="1"/>
    <undo index="65535" exp="area" dr="AD123:AD129" r="AD130" sId="1"/>
    <undo index="65535" exp="area" dr="AC123:AC129" r="AC130" sId="1"/>
    <undo index="65535" exp="area" dr="AB123:AB129" r="AB130" sId="1"/>
    <undo index="65535" exp="area" dr="AA123:AA129" r="AA130" sId="1"/>
    <undo index="65535" exp="area" dr="Z123:Z129" r="Z130" sId="1"/>
    <undo index="65535" exp="area" dr="Y123:Y129" r="Y130" sId="1"/>
    <undo index="65535" exp="area" dr="X123:X129" r="X130" sId="1"/>
    <undo index="65535" exp="area" dr="W123:W129" r="W130" sId="1"/>
    <undo index="65535" exp="area" dr="V123:V129" r="V130" sId="1"/>
    <undo index="65535" exp="area" dr="U123:U129" r="U130" sId="1"/>
    <undo index="65535" exp="area" dr="T123:T129" r="T130" sId="1"/>
    <undo index="65535" exp="area" dr="S123:S129" r="S130" sId="1"/>
    <undo index="65535" exp="area" ref3D="1" dr="$H$1:$N$1048576" dn="Z_65B035E3_87FA_46C5_996E_864F2C8D0EBC_.wvu.Cols" sId="1"/>
    <rfmt sheetId="1" xfDxf="1" sqref="A129:XFD129" start="0" length="0"/>
    <rfmt sheetId="1" sqref="A129"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9"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29"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2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29" start="0" length="0">
      <dxf>
        <font>
          <sz val="12"/>
          <color auto="1"/>
          <name val="Calibri"/>
          <family val="2"/>
          <charset val="238"/>
          <scheme val="minor"/>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dxf>
    </rfmt>
    <rfmt sheetId="1" sqref="F129"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12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29"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29"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29"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29"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2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29">
        <f>S129/AE129*100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2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2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29"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9"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9" start="0" length="0">
      <dxf>
        <font>
          <sz val="12"/>
          <color auto="1"/>
          <name val="Calibri"/>
          <family val="2"/>
          <charset val="238"/>
          <scheme val="minor"/>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cc rId="0" sId="1" dxf="1">
      <nc r="S129">
        <f>T129+U129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129"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29"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V129">
        <f>W129+X129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W129"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29"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dxf="1">
      <nc r="Y129">
        <f>Z129+AA129</f>
      </nc>
      <ndxf>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129" start="0" length="0">
      <dxf>
        <numFmt numFmtId="166" formatCode="#,##0.00_ ;\-#,##0.00\ "/>
        <fill>
          <patternFill patternType="solid">
            <bgColor rgb="FFFFFF00"/>
          </patternFill>
        </fill>
        <border outline="0">
          <left style="thin">
            <color indexed="64"/>
          </left>
          <right style="thin">
            <color indexed="64"/>
          </right>
          <top style="thin">
            <color indexed="64"/>
          </top>
          <bottom style="thin">
            <color indexed="64"/>
          </bottom>
        </border>
      </dxf>
    </rfmt>
    <rfmt sheetId="1" sqref="AA129"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29">
        <f>AC129+AD129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29"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29"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29">
        <f>S129+V129+Y129+AB129</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29"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29">
        <f>AE129+AF129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29"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29"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2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29"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129" start="0" length="0">
      <dxf>
        <font>
          <sz val="12"/>
          <color theme="1"/>
          <name val="Calibri"/>
          <family val="2"/>
          <charset val="238"/>
          <scheme val="minor"/>
        </font>
      </dxf>
    </rfmt>
  </rrc>
  <rrc rId="5179" sId="1" ref="A129:XFD129" action="deleteRow">
    <undo index="65535" exp="area" ref3D="1" dr="$H$1:$N$1048576" dn="Z_65B035E3_87FA_46C5_996E_864F2C8D0EBC_.wvu.Cols" sId="1"/>
    <rfmt sheetId="1" xfDxf="1" sqref="A129:XFD129" start="0" length="0"/>
    <rfmt sheetId="1" sqref="A1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1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1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1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129" t="inlineStr">
        <is>
          <t>TOTAL VASLUI</t>
        </is>
      </nc>
      <n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H1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I1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1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2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29"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29">
        <f>SUM(S123:S128)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29">
        <f>SUM(T123:T128)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29">
        <f>SUM(U123:U128)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29">
        <f>SUM(V123:V128)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29">
        <f>SUM(W123:W128)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29">
        <f>SUM(X123:X128)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29">
        <f>SUM(Y123:Y128)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29">
        <f>SUM(Z123:Z128)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29">
        <f>SUM(AA123:AA128)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29">
        <f>SUM(AB123:AB128)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29">
        <f>SUM(AC123:AC128)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29">
        <f>SUM(AD123:AD128)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29">
        <f>SUM(AE123:AE128)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29">
        <f>SUM(AF123:AF128)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29">
        <f>SUM(AG123:AG128)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129"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129">
        <f>SUM(AI123:AI128)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29">
        <f>SUM(AJ123:AJ128)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29">
        <f>SUM(AK123:AK128)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129" start="0" length="0">
      <dxf>
        <font>
          <sz val="12"/>
          <color theme="1"/>
          <name val="Calibri"/>
          <family val="2"/>
          <charset val="238"/>
          <scheme val="minor"/>
        </font>
      </dxf>
    </rfmt>
  </rrc>
  <rrc rId="5180" sId="1" ref="A131:XFD131" action="deleteRow">
    <undo index="65535" exp="area" dr="AK131:AK133" r="AK134" sId="1"/>
    <undo index="65535" exp="area" dr="AJ131:AJ133" r="AJ134" sId="1"/>
    <undo index="65535" exp="area" dr="AI131:AI133" r="AI134" sId="1"/>
    <undo index="65535" exp="area" ref3D="1" dr="$H$1:$N$1048576" dn="Z_65B035E3_87FA_46C5_996E_864F2C8D0EBC_.wvu.Cols" sId="1"/>
    <rfmt sheetId="1" xfDxf="1" sqref="A131:XFD131" start="0" length="0">
      <dxf/>
    </rfmt>
    <rcc rId="0" sId="1" dxf="1">
      <nc r="A131">
        <v>3</v>
      </nc>
      <ndxf>
        <font>
          <sz val="12"/>
          <color auto="1"/>
        </font>
        <alignment horizontal="center" vertical="center" wrapText="1"/>
        <border outline="0">
          <left style="medium">
            <color indexed="64"/>
          </left>
          <right style="thin">
            <color indexed="64"/>
          </right>
          <top style="thin">
            <color indexed="64"/>
          </top>
          <bottom style="thin">
            <color indexed="64"/>
          </bottom>
        </border>
      </ndxf>
    </rcc>
    <rfmt sheetId="1" sqref="B131"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3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3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31"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F13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31"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131" start="0" length="0">
      <dxf>
        <alignment vertical="top" wrapText="1"/>
      </dxf>
    </rfmt>
    <rfmt sheetId="1" sqref="I131"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31"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K131"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31"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31">
        <f>S131/AE131*100</f>
      </nc>
      <n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31"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131"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131"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131"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R131"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131">
        <f>T131+U131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31"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31"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31">
        <f>W131+X131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31"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31"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Y131" start="0" length="0">
      <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Z131"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31" start="0" length="0">
      <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131" start="0" length="0">
      <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31"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31" start="0" length="0">
      <dxf>
        <font>
          <sz val="12"/>
          <color auto="1"/>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131" start="0" length="0">
      <dxf>
        <font>
          <sz val="12"/>
          <color auto="1"/>
          <name val="Calibri"/>
          <family val="2"/>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31"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31" start="0" length="0">
      <dxf>
        <font>
          <sz val="12"/>
          <color auto="1"/>
          <name val="Calibri"/>
          <family val="2"/>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31"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31" start="0" length="0">
      <dxf>
        <font>
          <sz val="12"/>
          <color auto="1"/>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dxf="1" numFmtId="4">
      <nc r="AJ131">
        <v>0</v>
      </nc>
      <n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umFmtId="4">
      <nc r="AK131">
        <v>0</v>
      </nc>
      <n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L131" start="0" length="0">
      <dxf>
        <font>
          <sz val="12"/>
        </font>
      </dxf>
    </rfmt>
  </rrc>
  <rrc rId="5181" sId="1" ref="A131:XFD131" action="deleteRow">
    <undo index="65535" exp="area" dr="AK131:AK132" r="AK133" sId="1"/>
    <undo index="65535" exp="area" dr="AJ131:AJ132" r="AJ133" sId="1"/>
    <undo index="65535" exp="area" dr="AI131:AI132" r="AI133" sId="1"/>
    <undo index="65535" exp="area" ref3D="1" dr="$H$1:$N$1048576" dn="Z_65B035E3_87FA_46C5_996E_864F2C8D0EBC_.wvu.Cols" sId="1"/>
    <rfmt sheetId="1" xfDxf="1" sqref="A131:XFD131" start="0" length="0"/>
    <rcc rId="0" sId="1" dxf="1">
      <nc r="A131">
        <v>4</v>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B13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3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3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3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K13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3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31">
        <f>S131/AE131*100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31">
        <f>T131+U131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31">
        <f>W131+X131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31">
        <f>Z131+AA131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13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3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B13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E131" start="0" length="0">
      <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dxf>
    </rfmt>
    <rfmt sheetId="1" sqref="AF1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3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3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31" start="0" length="0">
      <dxf>
        <font>
          <sz val="12"/>
          <color theme="1"/>
          <name val="Calibri"/>
          <family val="2"/>
          <charset val="238"/>
          <scheme val="minor"/>
        </font>
      </dxf>
    </rfmt>
  </rrc>
  <rrc rId="5182" sId="1" ref="A131:XFD131" action="deleteRow">
    <undo index="65535" exp="area" dr="AK131" r="AK132" sId="1"/>
    <undo index="65535" exp="area" dr="AJ131" r="AJ132" sId="1"/>
    <undo index="65535" exp="area" dr="AI131" r="AI132" sId="1"/>
    <undo index="65535" exp="area" dr="AG129:AG131" r="AG132" sId="1"/>
    <undo index="65535" exp="area" dr="AF129:AF131" r="AF132" sId="1"/>
    <undo index="65535" exp="area" dr="AE129:AE131" r="AE132" sId="1"/>
    <undo index="65535" exp="area" dr="AD129:AD131" r="AD132" sId="1"/>
    <undo index="65535" exp="area" dr="AC129:AC131" r="AC132" sId="1"/>
    <undo index="65535" exp="area" dr="AB129:AB131" r="AB132" sId="1"/>
    <undo index="65535" exp="area" dr="AA129:AA131" r="AA132" sId="1"/>
    <undo index="65535" exp="area" dr="Z129:Z131" r="Z132" sId="1"/>
    <undo index="65535" exp="area" dr="Y129:Y131" r="Y132" sId="1"/>
    <undo index="65535" exp="area" dr="X129:X131" r="X132" sId="1"/>
    <undo index="65535" exp="area" dr="W129:W131" r="W132" sId="1"/>
    <undo index="65535" exp="area" dr="V129:V131" r="V132" sId="1"/>
    <undo index="65535" exp="area" dr="U129:U131" r="U132" sId="1"/>
    <undo index="65535" exp="area" dr="T129:T131" r="T132" sId="1"/>
    <undo index="65535" exp="area" dr="S129:S131" r="S132" sId="1"/>
    <undo index="65535" exp="area" ref3D="1" dr="$H$1:$N$1048576" dn="Z_65B035E3_87FA_46C5_996E_864F2C8D0EBC_.wvu.Cols" sId="1"/>
    <rfmt sheetId="1" xfDxf="1" sqref="A131:XFD131" start="0" length="0"/>
    <rfmt sheetId="1" sqref="A13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C1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3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3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3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3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31">
        <f>S131/AE131*100</f>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N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31">
        <f>T131+U131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131">
        <f>W131+X131</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131">
        <f>Z131+AA131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13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3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31">
        <f>AC131+AD131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31">
        <f>S131+V131+Y131+AB131</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31">
        <f>AE131+AF131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3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31" start="0" length="0">
      <dxf>
        <font>
          <sz val="12"/>
          <color theme="1"/>
          <name val="Calibri"/>
          <family val="2"/>
          <charset val="238"/>
          <scheme val="minor"/>
        </font>
      </dxf>
    </rfmt>
  </rrc>
  <rrc rId="5183" sId="1" ref="A131:XFD131" action="deleteRow">
    <undo index="65535" exp="area" ref3D="1" dr="$H$1:$N$1048576" dn="Z_65B035E3_87FA_46C5_996E_864F2C8D0EBC_.wvu.Cols" sId="1"/>
    <rfmt sheetId="1" xfDxf="1" sqref="A131:XFD131" start="0" length="0"/>
    <rfmt sheetId="1" sqref="A1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1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C1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D1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E1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F1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G131" t="inlineStr">
        <is>
          <t>TOTAL VRANCEA</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131"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1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J1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1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13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1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1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1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1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131"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131">
        <f>SUM(S129:S130)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131">
        <f>SUM(T129:T130)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131">
        <f>SUM(U129:U130)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131">
        <f>SUM(V129:V130)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131">
        <f>SUM(W129:W130)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131">
        <f>SUM(X129:X130)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131">
        <f>SUM(Y129:Y130)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131">
        <f>SUM(Z129:Z130)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131">
        <f>SUM(AA129:AA130)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131">
        <f>SUM(AB129:AB130)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131">
        <f>SUM(AC129:AC130)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131">
        <f>SUM(AD129:AD130)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131">
        <f>SUM(AE129:AE130)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131">
        <f>SUM(AF129:AF130)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131">
        <f>SUM(AG129:AG130)</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H131" start="0" length="0">
      <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dxf>
    </rfmt>
    <rcc rId="0" sId="1" dxf="1">
      <nc r="AI131">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131">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131">
        <f>SUM(#REF!)</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131" start="0" length="0">
      <dxf>
        <font>
          <sz val="12"/>
          <color theme="1"/>
          <name val="Calibri"/>
          <family val="2"/>
          <charset val="238"/>
          <scheme val="minor"/>
        </font>
      </dxf>
    </rfmt>
  </rrc>
  <rrc rId="5184" sId="1" ref="A131:XFD131" action="deleteRow">
    <undo index="65535" exp="area" ref3D="1" dr="$H$1:$N$1048576" dn="Z_65B035E3_87FA_46C5_996E_864F2C8D0EBC_.wvu.Cols" sId="1"/>
    <rfmt sheetId="1" xfDxf="1" sqref="A131:XFD131" start="0" length="0"/>
    <rfmt sheetId="1" sqref="A13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31"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1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1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G13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3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31"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31"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131"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31" t="inlineStr">
        <is>
          <t xml:space="preserve"> Proiect cu acoperire națională</t>
        </is>
      </nc>
      <ndxf>
        <font>
          <b/>
          <sz val="12"/>
          <color auto="1"/>
          <name val="Calibri"/>
          <family val="2"/>
          <charset val="238"/>
          <scheme val="minor"/>
        </font>
        <alignment horizontal="center" vertical="center"/>
        <border outline="0">
          <left style="thin">
            <color indexed="64"/>
          </left>
          <right style="thin">
            <color indexed="64"/>
          </right>
          <top style="thin">
            <color indexed="64"/>
          </top>
          <bottom style="thin">
            <color indexed="64"/>
          </bottom>
        </border>
      </ndxf>
    </rcc>
    <rfmt sheetId="1" sqref="P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3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V13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W1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Y131"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3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31" start="0" length="0">
      <dxf>
        <font>
          <b/>
          <sz val="12"/>
          <color auto="1"/>
          <name val="Calibri"/>
          <family val="2"/>
          <charset val="238"/>
          <scheme val="minor"/>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131">
        <f>AC131+AD131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131" start="0" length="0">
      <dxf>
        <font>
          <b/>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131">
        <f>S131+V131+Y131+AB131</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1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31">
        <f>AE131+AF131</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31"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31"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L131" start="0" length="0">
      <dxf>
        <font>
          <sz val="12"/>
          <color theme="1"/>
          <name val="Calibri"/>
          <family val="2"/>
          <charset val="238"/>
          <scheme val="minor"/>
        </font>
      </dxf>
    </rfmt>
  </rrc>
  <rrc rId="5185" sId="1" ref="A310:XFD310" action="deleteRow">
    <undo index="65535" exp="area" ref3D="1" dr="$H$1:$N$1048576" dn="Z_65B035E3_87FA_46C5_996E_864F2C8D0EBC_.wvu.Cols" sId="1"/>
    <rfmt sheetId="1" xfDxf="1" sqref="A310:XFD310" start="0" length="0"/>
    <rfmt sheetId="1" sqref="A310"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31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10"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310"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H310"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310"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310">
        <f>S310/AE310*100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10" start="0" length="0">
      <dxf>
        <alignment horizontal="center" vertical="center" wrapText="1"/>
        <border outline="0">
          <left style="thin">
            <color indexed="64"/>
          </left>
          <right style="thin">
            <color indexed="64"/>
          </right>
          <top style="thin">
            <color indexed="64"/>
          </top>
          <bottom style="thin">
            <color indexed="64"/>
          </bottom>
        </border>
      </dxf>
    </rfmt>
    <rcc rId="0" sId="1" s="1" dxf="1">
      <nc r="S310">
        <f>T310+U310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T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10">
        <f>W310+X310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W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310">
        <f>Z310+AA310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Z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10">
        <f>AC310+AD310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10">
        <f>S310+V310+Y310+AB310</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1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310">
        <f>AE310+AF310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31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10"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31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31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310" start="0" length="0">
      <dxf>
        <font>
          <sz val="12"/>
          <color theme="1"/>
          <name val="Calibri"/>
          <family val="2"/>
          <charset val="238"/>
          <scheme val="minor"/>
        </font>
      </dxf>
    </rfmt>
  </rrc>
  <rrc rId="5186" sId="1" ref="A310:XFD310" action="deleteRow">
    <undo index="65535" exp="area" ref3D="1" dr="$H$1:$N$1048576" dn="Z_65B035E3_87FA_46C5_996E_864F2C8D0EBC_.wvu.Cols" sId="1"/>
    <rfmt sheetId="1" xfDxf="1" sqref="A310:XFD310" start="0" length="0"/>
    <rfmt sheetId="1" sqref="A310"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31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10"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310"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H310"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310"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310">
        <f>S310/AE310*100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10" start="0" length="0">
      <dxf>
        <alignment horizontal="center" vertical="center" wrapText="1"/>
        <border outline="0">
          <left style="thin">
            <color indexed="64"/>
          </left>
          <right style="thin">
            <color indexed="64"/>
          </right>
          <top style="thin">
            <color indexed="64"/>
          </top>
          <bottom style="thin">
            <color indexed="64"/>
          </bottom>
        </border>
      </dxf>
    </rfmt>
    <rcc rId="0" sId="1" s="1" dxf="1">
      <nc r="S310">
        <f>T310+U310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T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10">
        <f>W310+X310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W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310">
        <f>Z310+AA310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Z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10">
        <f>AC310+AD310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10">
        <f>S310+V310+Y310+AB310</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1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310">
        <f>AE310+AF310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31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10"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31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31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310" start="0" length="0">
      <dxf>
        <font>
          <sz val="12"/>
          <color theme="1"/>
          <name val="Calibri"/>
          <family val="2"/>
          <charset val="238"/>
          <scheme val="minor"/>
        </font>
      </dxf>
    </rfmt>
  </rrc>
  <rrc rId="5187" sId="1" ref="A310:XFD310" action="deleteRow">
    <undo index="65535" exp="area" ref3D="1" dr="$H$1:$N$1048576" dn="Z_65B035E3_87FA_46C5_996E_864F2C8D0EBC_.wvu.Cols" sId="1"/>
    <rfmt sheetId="1" xfDxf="1" sqref="A310:XFD310" start="0" length="0"/>
    <rfmt sheetId="1" sqref="A310"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31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10"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310"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H310"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310"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310">
        <f>S310/AE310*100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10">
        <f>T310+U310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T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10">
        <f>W310+X310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W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310">
        <f>Z310+AA310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Z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10">
        <f>AC310+AD310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10">
        <f>S310+V310+Y310+AB310</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1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310">
        <f>AE310+AF310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31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10"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31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31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310" start="0" length="0">
      <dxf>
        <font>
          <sz val="12"/>
          <color theme="1"/>
          <name val="Calibri"/>
          <family val="2"/>
          <charset val="238"/>
          <scheme val="minor"/>
        </font>
      </dxf>
    </rfmt>
  </rrc>
  <rrc rId="5188" sId="1" ref="A310:XFD310" action="deleteRow">
    <undo index="65535" exp="area" ref3D="1" dr="$H$1:$N$1048576" dn="Z_65B035E3_87FA_46C5_996E_864F2C8D0EBC_.wvu.Cols" sId="1"/>
    <rfmt sheetId="1" xfDxf="1" sqref="A310:XFD310" start="0" length="0"/>
    <rfmt sheetId="1" sqref="A310"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31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10"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310"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H310"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310"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310">
        <f>S310/AE310*100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10">
        <f>T310+U310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T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10">
        <f>W310+X310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W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310">
        <f>Z310+AA310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Z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10">
        <f>AC310+AD310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10">
        <f>S310+V310+Y310+AB310</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1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310">
        <f>AE310+AF310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31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10"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31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31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310" start="0" length="0">
      <dxf>
        <font>
          <sz val="12"/>
          <color theme="1"/>
          <name val="Calibri"/>
          <family val="2"/>
          <charset val="238"/>
          <scheme val="minor"/>
        </font>
      </dxf>
    </rfmt>
  </rrc>
  <rrc rId="5189" sId="1" ref="A310:XFD310" action="deleteRow">
    <undo index="65535" exp="area" ref3D="1" dr="$H$1:$N$1048576" dn="Z_65B035E3_87FA_46C5_996E_864F2C8D0EBC_.wvu.Cols" sId="1"/>
    <rfmt sheetId="1" xfDxf="1" sqref="A310:XFD310" start="0" length="0"/>
    <rfmt sheetId="1" sqref="A310"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31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10"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310"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H310"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310"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310">
        <f>S310/AE310*100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10">
        <f>T310+U310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T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U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10">
        <f>W310+X310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W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X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310">
        <f>Z310+AA310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Z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A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10">
        <f>AC310+AD310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1" sqref="AC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10">
        <f>S310+V310+Y310+AB310</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1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310">
        <f>AE310+AF310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31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10"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31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31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310" start="0" length="0">
      <dxf>
        <font>
          <sz val="12"/>
          <color theme="1"/>
          <name val="Calibri"/>
          <family val="2"/>
          <charset val="238"/>
          <scheme val="minor"/>
        </font>
      </dxf>
    </rfmt>
  </rrc>
  <rrc rId="5190" sId="1" ref="A310:XFD310" action="deleteRow">
    <undo index="65535" exp="area" dr="AG131:AG310" r="AG311" sId="1"/>
    <undo index="65535" exp="area" dr="AF131:AF310" r="AF311" sId="1"/>
    <undo index="65535" exp="area" dr="AE131:AE310" r="AE311" sId="1"/>
    <undo index="65535" exp="area" dr="AD131:AD310" r="AD311" sId="1"/>
    <undo index="65535" exp="area" dr="AC131:AC310" r="AC311" sId="1"/>
    <undo index="65535" exp="area" dr="AB131:AB310" r="AB311" sId="1"/>
    <undo index="65535" exp="area" dr="AA131:AA310" r="AA311" sId="1"/>
    <undo index="65535" exp="area" dr="Z131:Z310" r="Z311" sId="1"/>
    <undo index="65535" exp="area" dr="Y131:Y310" r="Y311" sId="1"/>
    <undo index="65535" exp="area" dr="X131:X310" r="X311" sId="1"/>
    <undo index="65535" exp="area" dr="W131:W310" r="W311" sId="1"/>
    <undo index="65535" exp="area" dr="V131:V310" r="V311" sId="1"/>
    <undo index="65535" exp="area" dr="U131:U310" r="U311" sId="1"/>
    <undo index="65535" exp="area" dr="T131:T310" r="T311" sId="1"/>
    <undo index="65535" exp="area" dr="S131:S310" r="S311" sId="1"/>
    <undo index="65535" exp="area" ref3D="1" dr="$H$1:$N$1048576" dn="Z_65B035E3_87FA_46C5_996E_864F2C8D0EBC_.wvu.Cols" sId="1"/>
    <rfmt sheetId="1" xfDxf="1" sqref="A310:XFD310" start="0" length="0"/>
    <rfmt sheetId="1" sqref="A310"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b/>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D310" start="0" length="0">
      <dxf>
        <font>
          <sz val="12"/>
          <color auto="1"/>
          <name val="Calibri"/>
          <family val="2"/>
          <charset val="238"/>
          <scheme val="minor"/>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E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10" start="0" length="0">
      <dxf>
        <font>
          <sz val="12"/>
          <color theme="1"/>
          <name val="Calibri"/>
          <family val="2"/>
          <charset val="238"/>
          <scheme val="minor"/>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G310" start="0" length="0">
      <dxf>
        <font>
          <sz val="10"/>
          <color theme="1"/>
          <name val="Calibri"/>
          <family val="2"/>
          <charset val="1"/>
          <scheme val="minor"/>
        </font>
        <alignment horizontal="center" vertical="center" wrapText="1"/>
        <border outline="0">
          <right style="thin">
            <color indexed="64"/>
          </right>
          <top style="thin">
            <color indexed="64"/>
          </top>
          <bottom style="thin">
            <color indexed="64"/>
          </bottom>
        </border>
      </dxf>
    </rfmt>
    <rfmt sheetId="1" sqref="H310" start="0" length="0">
      <dxf>
        <font>
          <sz val="12"/>
          <color auto="1"/>
          <name val="Calibri"/>
          <family val="2"/>
          <charset val="1"/>
          <scheme val="minor"/>
        </font>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310" start="0" length="0">
      <dxf>
        <font>
          <sz val="12"/>
          <color auto="1"/>
          <name val="Calibri"/>
          <family val="2"/>
          <charset val="238"/>
          <scheme val="minor"/>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310">
        <f>S310/AE310*100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310">
        <f>T310+U310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V310">
        <f>W310+X310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W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Y310">
        <f>Z310+AA310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B310">
        <f>AC310+AD310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D310" start="0" length="0">
      <dxf>
        <font>
          <sz val="12"/>
          <color auto="1"/>
          <name val="Calibri"/>
          <family val="2"/>
          <charset val="238"/>
          <scheme val="minor"/>
        </font>
        <numFmt numFmtId="166"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0" sId="1" s="1" dxf="1">
      <nc r="AE310">
        <f>S310+V310+Y310+AB310</f>
      </nc>
      <ndxf>
        <font>
          <sz val="12"/>
          <color auto="1"/>
          <name val="Calibri"/>
          <family val="2"/>
          <charset val="238"/>
          <scheme val="minor"/>
        </font>
        <numFmt numFmtId="166" formatCode="#,##0.00_ ;\-#,##0.00\ "/>
        <fill>
          <patternFill patternType="solid">
            <bgColor theme="0"/>
          </patternFill>
        </fill>
        <alignment horizontal="right" vertical="center" wrapText="1"/>
        <border outline="0">
          <left style="thin">
            <color indexed="64"/>
          </left>
          <right style="thin">
            <color indexed="64"/>
          </right>
          <top style="thin">
            <color indexed="64"/>
          </top>
          <bottom style="thin">
            <color indexed="64"/>
          </bottom>
        </border>
      </ndxf>
    </rcc>
    <rfmt sheetId="1" sqref="AF310"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310">
        <f>AE310+AF310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31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310"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31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31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L310" start="0" length="0">
      <dxf>
        <font>
          <sz val="12"/>
          <color theme="1"/>
          <name val="Calibri"/>
          <family val="2"/>
          <charset val="238"/>
          <scheme val="minor"/>
        </font>
      </dxf>
    </rfmt>
  </rrc>
  <rrc rId="5191" sId="1" ref="A310:XFD310" action="deleteRow">
    <undo index="65535" exp="area" ref3D="1" dr="$A$1:$DG$310" dn="Z_DB51BB9F_5710_40B0_80E7_39B059BFD11D_.wvu.FilterData" sId="1"/>
    <undo index="65535" exp="area" ref3D="1" dr="$A$6:$DG$310" dn="Z_DB41C7D7_14F0_4834_A7BD_0F1115A89C8E_.wvu.FilterData" sId="1"/>
    <undo index="65535" exp="area" ref3D="1" dr="$A$6:$DG$310" dn="Z_EEA37434_2D22_478B_B49F_C3E8CD4AC2E1_.wvu.FilterData" sId="1"/>
    <undo index="65535" exp="area" ref3D="1" dr="$A$1:$AL$310" dn="Z_D2FD7F7E_681B_4254_A0DA_1E308AB96A20_.wvu.FilterData" sId="1"/>
    <undo index="65535" exp="area" ref3D="1" dr="$A$7:$DG$310" dn="Z_E875C76B_3648_4C9A_A6B2_C3654837AAAC_.wvu.FilterData" sId="1"/>
    <undo index="65535" exp="area" ref3D="1" dr="$A$6:$DG$310" dn="Z_D56F5ED6_74F2_4AA3_9A98_EE5750FE63AF_.wvu.FilterData" sId="1"/>
    <undo index="65535" exp="area" ref3D="1" dr="$H$1:$N$1048576" dn="Z_65B035E3_87FA_46C5_996E_864F2C8D0EBC_.wvu.Cols" sId="1"/>
    <undo index="65535" exp="area" ref3D="1" dr="$A$6:$DG$310" dn="Z_65B035E3_87FA_46C5_996E_864F2C8D0EBC_.wvu.FilterData" sId="1"/>
    <undo index="65535" exp="area" ref3D="1" dr="$A$1:$AL$310" dn="Z_C408A2F1_296F_4EAD_B15B_336D73846FDD_.wvu.FilterData" sId="1"/>
    <undo index="65535" exp="area" ref3D="1" dr="$A$6:$DG$310" dn="Z_B31B819C_CFEB_4B80_9AED_AC603C39BE78_.wvu.FilterData" sId="1"/>
    <undo index="65535" exp="area" ref3D="1" dr="$A$7:$DG$310" dn="Z_B5BED753_4D8C_498E_8AE1_A08F7C0956F7_.wvu.FilterData" sId="1"/>
    <undo index="65535" exp="area" ref3D="1" dr="$A$7:$DG$310" dn="Z_7C1B4D6D_D666_48DD_AB17_E00791B6F0B6_.wvu.FilterData" sId="1"/>
    <undo index="65535" exp="area" ref3D="1" dr="$A$1:$AL$310" dn="Z_9980B309_0131_4577_BF29_212714399FDF_.wvu.FilterData" sId="1"/>
    <undo index="65535" exp="area" ref3D="1" dr="$A$1:$AL$310" dn="Z_65C35D6D_934F_4431_BA92_90255FC17BA4_.wvu.FilterData" sId="1"/>
    <undo index="65535" exp="area" ref3D="1" dr="$A$1:$AL$310" dn="Z_0781B6C2_B440_4971_9809_BD16245A70FD_.wvu.FilterData" sId="1"/>
    <undo index="65535" exp="area" ref3D="1" dr="$A$7:$DG$310" dn="Z_340EDCDE_FAE5_4319_AEAD_F8264DCA5D27_.wvu.FilterData" sId="1"/>
    <undo index="65535" exp="area" ref3D="1" dr="$A$1:$AL$310" dn="_FilterDatabase" sId="1"/>
    <undo index="65535" exp="area" ref3D="1" dr="$A$1:$AL$310" dn="Z_471339A8_E0FA_4CA1_8194_04936068CF02_.wvu.FilterData" sId="1"/>
    <undo index="65535" exp="area" ref3D="1" dr="$A$3:$AL$310" dn="Z_250231BB_5F02_4B46_B1CA_B904A9B40BA2_.wvu.FilterData" sId="1"/>
    <undo index="65535" exp="area" ref3D="1" dr="$A$7:$DG$310" dn="Z_2A657C48_B241_4C19_9A74_98ECFC665F2A_.wvu.FilterData" sId="1"/>
    <rfmt sheetId="1" xfDxf="1" sqref="A310:XFD310" start="0" length="0"/>
    <rfmt sheetId="1" sqref="A3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C3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D3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E3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F3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cc rId="0" sId="1" dxf="1">
      <nc r="G310" t="inlineStr">
        <is>
          <t>TOTAL - ACOPERIRE NAȚIONALĂ</t>
        </is>
      </nc>
      <ndxf>
        <font>
          <b/>
          <sz val="12"/>
          <color auto="1"/>
          <name val="Calibri"/>
          <family val="2"/>
          <charset val="238"/>
          <scheme val="minor"/>
        </font>
        <fill>
          <patternFill patternType="solid">
            <bgColor theme="9" tint="0.59999389629810485"/>
          </patternFill>
        </fill>
        <alignment horizontal="center" vertical="center" wrapText="1"/>
        <border outline="0">
          <right style="thin">
            <color indexed="64"/>
          </right>
          <top style="thin">
            <color indexed="64"/>
          </top>
          <bottom style="thin">
            <color indexed="64"/>
          </bottom>
        </border>
      </ndxf>
    </rcc>
    <rfmt sheetId="1" sqref="H310" start="0" length="0">
      <dxf>
        <font>
          <b/>
          <sz val="12"/>
          <color auto="1"/>
          <name val="Calibri"/>
          <family val="2"/>
          <charset val="238"/>
          <scheme val="minor"/>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b/>
          <sz val="12"/>
          <color auto="1"/>
          <name val="Calibri"/>
          <family val="2"/>
          <charset val="238"/>
          <scheme val="minor"/>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K3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b/>
          <sz val="12"/>
          <color auto="1"/>
          <name val="Calibri"/>
          <family val="2"/>
          <charset val="238"/>
          <scheme val="minor"/>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dxf="1">
      <nc r="S310">
        <f>SUM(S131:S309)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T310">
        <f>SUM(T131:T309)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U310">
        <f>SUM(U131:U309)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V310">
        <f>SUM(V131:V309)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W310">
        <f>SUM(W131:W309)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X310">
        <f>SUM(X131:X309)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Y310">
        <f>SUM(Y131:Y309)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Z310">
        <f>SUM(Z131:Z309)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A310">
        <f>SUM(AA131:AA309)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B310">
        <f>SUM(AB131:AB309)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C310">
        <f>SUM(AC131:AC309)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D310">
        <f>SUM(AD131:AD309)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E310">
        <f>SUM(AE131:AE309)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F310">
        <f>SUM(AF131:AF309)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G310">
        <f>SUM(AG131:AG309)</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H310">
        <f>SUM(AH131:AH298)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I310">
        <f>SUM(AI131:AI298)</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J310">
        <f>SUM(AJ131:AJ302)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cc rId="0" sId="1" dxf="1">
      <nc r="AK310">
        <f>SUM(AK131:AK302)</f>
      </nc>
      <ndxf>
        <font>
          <b/>
          <sz val="12"/>
          <color auto="1"/>
          <name val="Calibri"/>
          <family val="2"/>
          <charset val="238"/>
          <scheme val="minor"/>
        </font>
        <numFmt numFmtId="4" formatCode="#,##0.00"/>
        <fill>
          <patternFill patternType="solid">
            <bgColor theme="9" tint="0.59999389629810485"/>
          </patternFill>
        </fill>
        <alignment horizontal="right" vertical="center" wrapText="1"/>
        <border outline="0">
          <left style="thin">
            <color indexed="64"/>
          </left>
          <right style="thin">
            <color indexed="64"/>
          </right>
          <top style="thin">
            <color indexed="64"/>
          </top>
          <bottom style="thin">
            <color indexed="64"/>
          </bottom>
        </border>
      </ndxf>
    </rcc>
    <rfmt sheetId="1" sqref="AL310" start="0" length="0">
      <dxf>
        <font>
          <sz val="12"/>
          <color theme="1"/>
          <name val="Calibri"/>
          <family val="2"/>
          <charset val="238"/>
          <scheme val="minor"/>
        </font>
      </dxf>
    </rfmt>
  </rrc>
  <rrc rId="5192" sId="1" ref="A310:XFD310" action="deleteRow">
    <undo index="65535" exp="area" dr="$F$7:$F$310" r="AK335" sId="1"/>
    <undo index="0" exp="area" dr="AK$7:AK$310" r="AK335" sId="1"/>
    <undo index="65535" exp="area" dr="$F$7:$F$310" r="AJ335" sId="1"/>
    <undo index="0" exp="area" dr="AJ$7:AJ$310" r="AJ335" sId="1"/>
    <undo index="65535" exp="area" dr="$F$7:$F$310" r="AG335" sId="1"/>
    <undo index="0" exp="area" dr="AG$7:AG$310" r="AG335" sId="1"/>
    <undo index="65535" exp="area" dr="$F$7:$F$310" r="AF335" sId="1"/>
    <undo index="0" exp="area" dr="AF$7:AF$310" r="AF335" sId="1"/>
    <undo index="65535" exp="area" dr="$F$7:$F$310" r="AE335" sId="1"/>
    <undo index="0" exp="area" dr="AE$7:AE$310" r="AE335" sId="1"/>
    <undo index="65535" exp="area" dr="$F$7:$F$310" r="AD335" sId="1"/>
    <undo index="0" exp="area" dr="AD$7:AD$310" r="AD335" sId="1"/>
    <undo index="65535" exp="area" dr="$F$7:$F$310" r="AC335" sId="1"/>
    <undo index="0" exp="area" dr="AC$7:AC$310" r="AC335" sId="1"/>
    <undo index="65535" exp="area" dr="$F$7:$F$310" r="AB335" sId="1"/>
    <undo index="0" exp="area" dr="AB$7:AB$310" r="AB335" sId="1"/>
    <undo index="65535" exp="area" dr="$F$131:$F$310" r="AA335" sId="1"/>
    <undo index="0" exp="area" dr="AA$131:AA$310" r="AA335" sId="1"/>
    <undo index="65535" exp="area" dr="$F$131:$F$310" r="Z335" sId="1"/>
    <undo index="0" exp="area" dr="Z$131:Z$310" r="Z335" sId="1"/>
    <undo index="65535" exp="area" dr="$F$131:$F$310" r="Y335" sId="1"/>
    <undo index="0" exp="area" dr="Y$131:Y$310" r="Y335" sId="1"/>
    <undo index="65535" exp="area" dr="$F$7:$F$310" r="X335" sId="1"/>
    <undo index="0" exp="area" dr="X$7:X$310" r="X335" sId="1"/>
    <undo index="65535" exp="area" dr="$F$7:$F$310" r="W335" sId="1"/>
    <undo index="0" exp="area" dr="W$7:W$310" r="W335" sId="1"/>
    <undo index="65535" exp="area" dr="$F$7:$F$310" r="V335" sId="1"/>
    <undo index="0" exp="area" dr="V$7:V$310" r="V335" sId="1"/>
    <undo index="65535" exp="area" dr="$F$7:$F$310" r="U335" sId="1"/>
    <undo index="0" exp="area" dr="U$7:U$310" r="U335" sId="1"/>
    <undo index="65535" exp="area" dr="$F$7:$F$310" r="T335" sId="1"/>
    <undo index="0" exp="area" dr="T$7:T$310" r="T335" sId="1"/>
    <undo index="65535" exp="area" dr="$F$7:$F$310" r="S335" sId="1"/>
    <undo index="0" exp="area" dr="S$7:S$310" r="S335" sId="1"/>
    <undo index="65535" exp="area" dr="$F$7:$F$310" r="AK333" sId="1"/>
    <undo index="0" exp="area" dr="AK$7:AK$310" r="AK333" sId="1"/>
    <undo index="65535" exp="area" dr="$F$7:$F$310" r="AJ333" sId="1"/>
    <undo index="0" exp="area" dr="AJ$7:AJ$310" r="AJ333" sId="1"/>
    <undo index="65535" exp="area" dr="$F$7:$F$310" r="AG333" sId="1"/>
    <undo index="0" exp="area" dr="AG$7:AG$310" r="AG333" sId="1"/>
    <undo index="65535" exp="area" dr="$F$7:$F$310" r="AF333" sId="1"/>
    <undo index="0" exp="area" dr="AF$7:AF$310" r="AF333" sId="1"/>
    <undo index="65535" exp="area" dr="$F$7:$F$310" r="AE333" sId="1"/>
    <undo index="0" exp="area" dr="AE$7:AE$310" r="AE333" sId="1"/>
    <undo index="65535" exp="area" dr="$F$7:$F$310" r="AD333" sId="1"/>
    <undo index="0" exp="area" dr="AD$7:AD$310" r="AD333" sId="1"/>
    <undo index="65535" exp="area" dr="$F$7:$F$310" r="AC333" sId="1"/>
    <undo index="0" exp="area" dr="AC$7:AC$310" r="AC333" sId="1"/>
    <undo index="65535" exp="area" dr="$F$7:$F$310" r="AB333" sId="1"/>
    <undo index="0" exp="area" dr="AB$7:AB$310" r="AB333" sId="1"/>
    <undo index="65535" exp="area" dr="$F$7:$F$310" r="AA333" sId="1"/>
    <undo index="0" exp="area" dr="AA$7:AA$310" r="AA333" sId="1"/>
    <undo index="65535" exp="area" dr="$F$7:$F$310" r="Z333" sId="1"/>
    <undo index="0" exp="area" dr="Z$7:Z$310" r="Z333" sId="1"/>
    <undo index="65535" exp="area" dr="$F$7:$F$310" r="Y333" sId="1"/>
    <undo index="0" exp="area" dr="Y$7:Y$310" r="Y333" sId="1"/>
    <undo index="65535" exp="area" dr="$F$7:$F$310" r="X333" sId="1"/>
    <undo index="0" exp="area" dr="X$7:X$310" r="X333" sId="1"/>
    <undo index="65535" exp="area" dr="$F$7:$F$310" r="W333" sId="1"/>
    <undo index="0" exp="area" dr="W$7:W$310" r="W333" sId="1"/>
    <undo index="65535" exp="area" dr="$F$7:$F$310" r="V333" sId="1"/>
    <undo index="0" exp="area" dr="V$7:V$310" r="V333" sId="1"/>
    <undo index="65535" exp="area" dr="$F$7:$F$310" r="U333" sId="1"/>
    <undo index="0" exp="area" dr="U$7:U$310" r="U333" sId="1"/>
    <undo index="65535" exp="area" dr="$F$7:$F$310" r="T333" sId="1"/>
    <undo index="0" exp="area" dr="T$7:T$310" r="T333" sId="1"/>
    <undo index="65535" exp="area" dr="$F$7:$F$310" r="S333" sId="1"/>
    <undo index="0" exp="area" dr="S$7:S$310" r="S333" sId="1"/>
    <undo index="0" exp="area" dr="F$7:F$310" r="D333" sId="1"/>
    <undo index="65535" exp="area" dr="$F$7:$F$310" r="AK332" sId="1"/>
    <undo index="0" exp="area" dr="AK$7:AK$310" r="AK332" sId="1"/>
    <undo index="65535" exp="area" dr="$F$7:$F$310" r="AJ332" sId="1"/>
    <undo index="0" exp="area" dr="AJ$7:AJ$310" r="AJ332" sId="1"/>
    <undo index="65535" exp="area" dr="$F$7:$F$310" r="AG332" sId="1"/>
    <undo index="0" exp="area" dr="AG$7:AG$310" r="AG332" sId="1"/>
    <undo index="65535" exp="area" dr="$F$7:$F$310" r="AF332" sId="1"/>
    <undo index="0" exp="area" dr="AF$7:AF$310" r="AF332" sId="1"/>
    <undo index="65535" exp="area" dr="$F$7:$F$310" r="AE332" sId="1"/>
    <undo index="0" exp="area" dr="AE$7:AE$310" r="AE332" sId="1"/>
    <undo index="65535" exp="area" dr="$F$7:$F$310" r="AD332" sId="1"/>
    <undo index="0" exp="area" dr="AD$7:AD$310" r="AD332" sId="1"/>
    <undo index="65535" exp="area" dr="$F$7:$F$310" r="AC332" sId="1"/>
    <undo index="0" exp="area" dr="AC$7:AC$310" r="AC332" sId="1"/>
    <undo index="65535" exp="area" dr="$F$7:$F$310" r="AB332" sId="1"/>
    <undo index="0" exp="area" dr="AB$7:AB$310" r="AB332" sId="1"/>
    <undo index="65535" exp="area" dr="$F$7:$F$310" r="AA332" sId="1"/>
    <undo index="0" exp="area" dr="AA$7:AA$310" r="AA332" sId="1"/>
    <undo index="65535" exp="area" dr="$F$7:$F$310" r="Z332" sId="1"/>
    <undo index="0" exp="area" dr="Z$7:Z$310" r="Z332" sId="1"/>
    <undo index="65535" exp="area" dr="$F$7:$F$310" r="Y332" sId="1"/>
    <undo index="0" exp="area" dr="Y$7:Y$310" r="Y332" sId="1"/>
    <undo index="65535" exp="area" dr="$F$7:$F$310" r="X332" sId="1"/>
    <undo index="0" exp="area" dr="X$7:X$310" r="X332" sId="1"/>
    <undo index="65535" exp="area" dr="$F$7:$F$310" r="W332" sId="1"/>
    <undo index="0" exp="area" dr="W$7:W$310" r="W332" sId="1"/>
    <undo index="65535" exp="area" dr="$F$7:$F$310" r="V332" sId="1"/>
    <undo index="0" exp="area" dr="V$7:V$310" r="V332" sId="1"/>
    <undo index="65535" exp="area" dr="$F$7:$F$310" r="U332" sId="1"/>
    <undo index="0" exp="area" dr="U$7:U$310" r="U332" sId="1"/>
    <undo index="65535" exp="area" dr="$F$7:$F$310" r="T332" sId="1"/>
    <undo index="0" exp="area" dr="T$7:T$310" r="T332" sId="1"/>
    <undo index="65535" exp="area" dr="$F$7:$F$310" r="S332" sId="1"/>
    <undo index="0" exp="area" dr="S$7:S$310" r="S332" sId="1"/>
    <undo index="0" exp="area" dr="F$7:F$310" r="D332" sId="1"/>
    <undo index="65535" exp="area" dr="$F$7:$F$310" r="AK331" sId="1"/>
    <undo index="0" exp="area" dr="AK$7:AK$310" r="AK331" sId="1"/>
    <undo index="65535" exp="area" dr="$F$7:$F$310" r="AJ331" sId="1"/>
    <undo index="0" exp="area" dr="AJ$7:AJ$310" r="AJ331" sId="1"/>
    <undo index="65535" exp="area" dr="$F$7:$F$310" r="AG331" sId="1"/>
    <undo index="0" exp="area" dr="AG$7:AG$310" r="AG331" sId="1"/>
    <undo index="65535" exp="area" dr="$F$7:$F$310" r="AF331" sId="1"/>
    <undo index="0" exp="area" dr="AF$7:AF$310" r="AF331" sId="1"/>
    <undo index="65535" exp="area" dr="$F$7:$F$310" r="AE331" sId="1"/>
    <undo index="0" exp="area" dr="AE$7:AE$310" r="AE331" sId="1"/>
    <undo index="65535" exp="area" dr="$F$7:$F$310" r="AD331" sId="1"/>
    <undo index="0" exp="area" dr="AD$7:AD$310" r="AD331" sId="1"/>
    <undo index="65535" exp="area" dr="$F$7:$F$310" r="AC331" sId="1"/>
    <undo index="0" exp="area" dr="AC$7:AC$310" r="AC331" sId="1"/>
    <undo index="65535" exp="area" dr="$F$7:$F$310" r="AB331" sId="1"/>
    <undo index="0" exp="area" dr="AB$7:AB$310" r="AB331" sId="1"/>
    <undo index="65535" exp="area" dr="$F$7:$F$310" r="AA331" sId="1"/>
    <undo index="0" exp="area" dr="AA$7:AA$310" r="AA331" sId="1"/>
    <undo index="65535" exp="area" dr="$F$7:$F$310" r="Z331" sId="1"/>
    <undo index="0" exp="area" dr="Z$7:Z$310" r="Z331" sId="1"/>
    <undo index="65535" exp="area" dr="$F$7:$F$310" r="Y331" sId="1"/>
    <undo index="0" exp="area" dr="Y$7:Y$310" r="Y331" sId="1"/>
    <undo index="65535" exp="area" dr="$F$7:$F$310" r="X331" sId="1"/>
    <undo index="0" exp="area" dr="X$7:X$310" r="X331" sId="1"/>
    <undo index="65535" exp="area" dr="$F$7:$F$310" r="W331" sId="1"/>
    <undo index="0" exp="area" dr="W$7:W$310" r="W331" sId="1"/>
    <undo index="65535" exp="area" dr="$F$7:$F$310" r="V331" sId="1"/>
    <undo index="0" exp="area" dr="V$7:V$310" r="V331" sId="1"/>
    <undo index="65535" exp="area" dr="$F$7:$F$310" r="U331" sId="1"/>
    <undo index="0" exp="area" dr="U$7:U$310" r="U331" sId="1"/>
    <undo index="65535" exp="area" dr="$F$7:$F$310" r="T331" sId="1"/>
    <undo index="0" exp="area" dr="T$7:T$310" r="T331" sId="1"/>
    <undo index="65535" exp="area" dr="$F$7:$F$310" r="S331" sId="1"/>
    <undo index="0" exp="area" dr="S$7:S$310" r="S331" sId="1"/>
    <undo index="0" exp="area" dr="F$7:F$310" r="D331" sId="1"/>
    <undo index="65535" exp="area" dr="$F$7:$F$310" r="AK330" sId="1"/>
    <undo index="0" exp="area" dr="AK$7:AK$310" r="AK330" sId="1"/>
    <undo index="65535" exp="area" dr="$F$7:$F$310" r="AJ330" sId="1"/>
    <undo index="0" exp="area" dr="AJ$7:AJ$310" r="AJ330" sId="1"/>
    <undo index="65535" exp="area" dr="$F$7:$F$310" r="AG330" sId="1"/>
    <undo index="0" exp="area" dr="AG$7:AG$310" r="AG330" sId="1"/>
    <undo index="65535" exp="area" dr="$F$7:$F$310" r="AF330" sId="1"/>
    <undo index="0" exp="area" dr="AF$7:AF$310" r="AF330" sId="1"/>
    <undo index="65535" exp="area" dr="$F$7:$F$310" r="AE330" sId="1"/>
    <undo index="0" exp="area" dr="AE$7:AE$310" r="AE330" sId="1"/>
    <undo index="65535" exp="area" dr="$F$7:$F$310" r="AD330" sId="1"/>
    <undo index="0" exp="area" dr="AD$7:AD$310" r="AD330" sId="1"/>
    <undo index="65535" exp="area" dr="$F$7:$F$310" r="AC330" sId="1"/>
    <undo index="0" exp="area" dr="AC$7:AC$310" r="AC330" sId="1"/>
    <undo index="65535" exp="area" dr="$F$7:$F$310" r="AB330" sId="1"/>
    <undo index="0" exp="area" dr="AB$7:AB$310" r="AB330" sId="1"/>
    <undo index="65535" exp="area" dr="$F$7:$F$310" r="AA330" sId="1"/>
    <undo index="0" exp="area" dr="AA$7:AA$310" r="AA330" sId="1"/>
    <undo index="65535" exp="area" dr="$F$7:$F$310" r="Z330" sId="1"/>
    <undo index="0" exp="area" dr="Z$7:Z$310" r="Z330" sId="1"/>
    <undo index="65535" exp="area" dr="$F$7:$F$310" r="Y330" sId="1"/>
    <undo index="0" exp="area" dr="Y$7:Y$310" r="Y330" sId="1"/>
    <undo index="65535" exp="area" dr="$F$7:$F$310" r="X330" sId="1"/>
    <undo index="0" exp="area" dr="X$7:X$310" r="X330" sId="1"/>
    <undo index="65535" exp="area" dr="$F$7:$F$310" r="W330" sId="1"/>
    <undo index="0" exp="area" dr="W$7:W$310" r="W330" sId="1"/>
    <undo index="65535" exp="area" dr="$F$7:$F$310" r="V330" sId="1"/>
    <undo index="0" exp="area" dr="V$7:V$310" r="V330" sId="1"/>
    <undo index="65535" exp="area" dr="$F$7:$F$310" r="U330" sId="1"/>
    <undo index="0" exp="area" dr="U$7:U$310" r="U330" sId="1"/>
    <undo index="65535" exp="area" dr="$F$7:$F$310" r="T330" sId="1"/>
    <undo index="0" exp="area" dr="T$7:T$310" r="T330" sId="1"/>
    <undo index="65535" exp="area" dr="$F$7:$F$310" r="S330" sId="1"/>
    <undo index="0" exp="area" dr="S$7:S$310" r="S330" sId="1"/>
    <undo index="0" exp="area" dr="F$7:F$310" r="D330" sId="1"/>
    <undo index="65535" exp="area" dr="$F$7:$F$310" r="AK329" sId="1"/>
    <undo index="0" exp="area" dr="AK$7:AK$310" r="AK329" sId="1"/>
    <undo index="65535" exp="area" dr="$F$7:$F$310" r="AJ329" sId="1"/>
    <undo index="0" exp="area" dr="AJ$7:AJ$310" r="AJ329" sId="1"/>
    <undo index="65535" exp="area" dr="$F$7:$F$310" r="AG329" sId="1"/>
    <undo index="0" exp="area" dr="AG$7:AG$310" r="AG329" sId="1"/>
    <undo index="65535" exp="area" dr="$F$7:$F$310" r="AF329" sId="1"/>
    <undo index="0" exp="area" dr="AF$7:AF$310" r="AF329" sId="1"/>
    <undo index="65535" exp="area" dr="$F$7:$F$310" r="AE329" sId="1"/>
    <undo index="0" exp="area" dr="AE$7:AE$310" r="AE329" sId="1"/>
    <undo index="65535" exp="area" dr="$F$7:$F$310" r="AD329" sId="1"/>
    <undo index="0" exp="area" dr="AD$7:AD$310" r="AD329" sId="1"/>
    <undo index="65535" exp="area" dr="$F$7:$F$310" r="AC329" sId="1"/>
    <undo index="0" exp="area" dr="AC$7:AC$310" r="AC329" sId="1"/>
    <undo index="65535" exp="area" dr="$F$7:$F$310" r="AB329" sId="1"/>
    <undo index="0" exp="area" dr="AB$7:AB$310" r="AB329" sId="1"/>
    <undo index="65535" exp="area" dr="$F$7:$F$310" r="AA329" sId="1"/>
    <undo index="0" exp="area" dr="AA$7:AA$310" r="AA329" sId="1"/>
    <undo index="65535" exp="area" dr="$F$7:$F$310" r="Z329" sId="1"/>
    <undo index="0" exp="area" dr="Z$7:Z$310" r="Z329" sId="1"/>
    <undo index="65535" exp="area" dr="$F$7:$F$310" r="Y329" sId="1"/>
    <undo index="0" exp="area" dr="Y$7:Y$310" r="Y329" sId="1"/>
    <undo index="65535" exp="area" dr="$F$7:$F$310" r="X329" sId="1"/>
    <undo index="0" exp="area" dr="X$7:X$310" r="X329" sId="1"/>
    <undo index="65535" exp="area" dr="$F$7:$F$310" r="W329" sId="1"/>
    <undo index="0" exp="area" dr="W$7:W$310" r="W329" sId="1"/>
    <undo index="65535" exp="area" dr="$F$7:$F$310" r="V329" sId="1"/>
    <undo index="0" exp="area" dr="V$7:V$310" r="V329" sId="1"/>
    <undo index="65535" exp="area" dr="$F$7:$F$310" r="U329" sId="1"/>
    <undo index="0" exp="area" dr="U$7:U$310" r="U329" sId="1"/>
    <undo index="65535" exp="area" dr="$F$7:$F$310" r="T329" sId="1"/>
    <undo index="0" exp="area" dr="T$7:T$310" r="T329" sId="1"/>
    <undo index="65535" exp="area" dr="$F$7:$F$310" r="S329" sId="1"/>
    <undo index="0" exp="area" dr="S$7:S$310" r="S329" sId="1"/>
    <undo index="0" exp="area" dr="F$7:F$310" r="D329" sId="1"/>
    <undo index="65535" exp="area" dr="$F$7:$F$310" r="AK327" sId="1"/>
    <undo index="0" exp="area" dr="AK$7:AK$310" r="AK327" sId="1"/>
    <undo index="65535" exp="area" dr="$F$7:$F$310" r="AJ327" sId="1"/>
    <undo index="0" exp="area" dr="AJ$7:AJ$310" r="AJ327" sId="1"/>
    <undo index="65535" exp="area" dr="$F$7:$F$310" r="AG327" sId="1"/>
    <undo index="0" exp="area" dr="AG$7:AG$310" r="AG327" sId="1"/>
    <undo index="65535" exp="area" dr="$F$7:$F$310" r="AF327" sId="1"/>
    <undo index="0" exp="area" dr="AF$7:AF$310" r="AF327" sId="1"/>
    <undo index="65535" exp="area" dr="$F$7:$F$310" r="AE327" sId="1"/>
    <undo index="0" exp="area" dr="AE$7:AE$310" r="AE327" sId="1"/>
    <undo index="65535" exp="area" dr="$F$7:$F$310" r="AD327" sId="1"/>
    <undo index="0" exp="area" dr="AD$7:AD$310" r="AD327" sId="1"/>
    <undo index="65535" exp="area" dr="$F$7:$F$310" r="AC327" sId="1"/>
    <undo index="0" exp="area" dr="AC$7:AC$310" r="AC327" sId="1"/>
    <undo index="65535" exp="area" dr="$F$7:$F$310" r="AB327" sId="1"/>
    <undo index="0" exp="area" dr="AB$7:AB$310" r="AB327" sId="1"/>
    <undo index="65535" exp="area" dr="$F$7:$F$310" r="AA327" sId="1"/>
    <undo index="0" exp="area" dr="AA$7:AA$310" r="AA327" sId="1"/>
    <undo index="65535" exp="area" dr="$F$7:$F$310" r="Z327" sId="1"/>
    <undo index="0" exp="area" dr="Z$7:Z$310" r="Z327" sId="1"/>
    <undo index="65535" exp="area" dr="$F$7:$F$310" r="Y327" sId="1"/>
    <undo index="0" exp="area" dr="Y$7:Y$310" r="Y327" sId="1"/>
    <undo index="65535" exp="area" dr="$F$7:$F$310" r="X327" sId="1"/>
    <undo index="0" exp="area" dr="X$7:X$310" r="X327" sId="1"/>
    <undo index="65535" exp="area" dr="$F$7:$F$310" r="W327" sId="1"/>
    <undo index="0" exp="area" dr="W$7:W$310" r="W327" sId="1"/>
    <undo index="65535" exp="area" dr="$F$7:$F$310" r="V327" sId="1"/>
    <undo index="0" exp="area" dr="V$7:V$310" r="V327" sId="1"/>
    <undo index="65535" exp="area" dr="$F$7:$F$310" r="U327" sId="1"/>
    <undo index="0" exp="area" dr="U$7:U$310" r="U327" sId="1"/>
    <undo index="65535" exp="area" dr="$F$7:$F$310" r="T327" sId="1"/>
    <undo index="0" exp="area" dr="T$7:T$310" r="T327" sId="1"/>
    <undo index="65535" exp="area" dr="$F$7:$F$310" r="S327" sId="1"/>
    <undo index="0" exp="area" dr="S$7:S$310" r="S327" sId="1"/>
    <undo index="0" exp="area" dr="F$7:F$310" r="D327" sId="1"/>
    <undo index="65535" exp="area" dr="$F$7:$F$310" r="AK326" sId="1"/>
    <undo index="0" exp="area" dr="AK$7:AK$310" r="AK326" sId="1"/>
    <undo index="65535" exp="area" dr="$F$7:$F$310" r="AJ326" sId="1"/>
    <undo index="0" exp="area" dr="AJ$7:AJ$310" r="AJ326" sId="1"/>
    <undo index="65535" exp="area" dr="$F$7:$F$310" r="AG326" sId="1"/>
    <undo index="0" exp="area" dr="AG$7:AG$310" r="AG326" sId="1"/>
    <undo index="65535" exp="area" dr="$F$7:$F$310" r="AF326" sId="1"/>
    <undo index="0" exp="area" dr="AF$7:AF$310" r="AF326" sId="1"/>
    <undo index="65535" exp="area" dr="$F$7:$F$310" r="AE326" sId="1"/>
    <undo index="0" exp="area" dr="AE$7:AE$310" r="AE326" sId="1"/>
    <undo index="65535" exp="area" dr="$F$7:$F$310" r="AD326" sId="1"/>
    <undo index="0" exp="area" dr="AD$7:AD$310" r="AD326" sId="1"/>
    <undo index="65535" exp="area" dr="$F$7:$F$310" r="AC326" sId="1"/>
    <undo index="0" exp="area" dr="AC$7:AC$310" r="AC326" sId="1"/>
    <undo index="65535" exp="area" dr="$F$7:$F$310" r="AB326" sId="1"/>
    <undo index="0" exp="area" dr="AB$7:AB$310" r="AB326" sId="1"/>
    <undo index="65535" exp="area" dr="$F$7:$F$310" r="AA326" sId="1"/>
    <undo index="0" exp="area" dr="AA$7:AA$310" r="AA326" sId="1"/>
    <undo index="65535" exp="area" dr="$F$7:$F$310" r="Z326" sId="1"/>
    <undo index="0" exp="area" dr="Z$7:Z$310" r="Z326" sId="1"/>
    <undo index="65535" exp="area" dr="$F$7:$F$310" r="Y326" sId="1"/>
    <undo index="0" exp="area" dr="Y$7:Y$310" r="Y326" sId="1"/>
    <undo index="65535" exp="area" dr="$F$7:$F$310" r="X326" sId="1"/>
    <undo index="0" exp="area" dr="X$7:X$310" r="X326" sId="1"/>
    <undo index="65535" exp="area" dr="$F$7:$F$310" r="W326" sId="1"/>
    <undo index="0" exp="area" dr="W$7:W$310" r="W326" sId="1"/>
    <undo index="65535" exp="area" dr="$F$7:$F$310" r="V326" sId="1"/>
    <undo index="0" exp="area" dr="V$7:V$310" r="V326" sId="1"/>
    <undo index="65535" exp="area" dr="$F$7:$F$310" r="U326" sId="1"/>
    <undo index="0" exp="area" dr="U$7:U$310" r="U326" sId="1"/>
    <undo index="65535" exp="area" dr="$F$7:$F$310" r="T326" sId="1"/>
    <undo index="0" exp="area" dr="T$7:T$310" r="T326" sId="1"/>
    <undo index="65535" exp="area" dr="$F$7:$F$310" r="S326" sId="1"/>
    <undo index="0" exp="area" dr="S$7:S$310" r="S326" sId="1"/>
    <undo index="0" exp="area" dr="F$7:F$310" r="D326" sId="1"/>
    <undo index="65535" exp="area" dr="$F$7:$F$310" r="AK325" sId="1"/>
    <undo index="0" exp="area" dr="AK$7:AK$310" r="AK325" sId="1"/>
    <undo index="65535" exp="area" dr="$F$7:$F$310" r="AJ325" sId="1"/>
    <undo index="0" exp="area" dr="AJ$7:AJ$310" r="AJ325" sId="1"/>
    <undo index="65535" exp="area" dr="$F$7:$F$310" r="AG325" sId="1"/>
    <undo index="0" exp="area" dr="AG$7:AG$310" r="AG325" sId="1"/>
    <undo index="65535" exp="area" dr="$F$7:$F$310" r="AF325" sId="1"/>
    <undo index="0" exp="area" dr="AF$7:AF$310" r="AF325" sId="1"/>
    <undo index="65535" exp="area" dr="$F$7:$F$310" r="AE325" sId="1"/>
    <undo index="0" exp="area" dr="AE$7:AE$310" r="AE325" sId="1"/>
    <undo index="65535" exp="area" dr="$F$7:$F$310" r="AD325" sId="1"/>
    <undo index="0" exp="area" dr="AD$7:AD$310" r="AD325" sId="1"/>
    <undo index="65535" exp="area" dr="$F$7:$F$310" r="AC325" sId="1"/>
    <undo index="0" exp="area" dr="AC$7:AC$310" r="AC325" sId="1"/>
    <undo index="65535" exp="area" dr="$F$7:$F$310" r="AB325" sId="1"/>
    <undo index="0" exp="area" dr="AB$7:AB$310" r="AB325" sId="1"/>
    <undo index="65535" exp="area" dr="$F$7:$F$310" r="AA325" sId="1"/>
    <undo index="0" exp="area" dr="AA$7:AA$310" r="AA325" sId="1"/>
    <undo index="65535" exp="area" dr="$F$7:$F$310" r="Z325" sId="1"/>
    <undo index="0" exp="area" dr="Z$7:Z$310" r="Z325" sId="1"/>
    <undo index="65535" exp="area" dr="$F$7:$F$310" r="Y325" sId="1"/>
    <undo index="0" exp="area" dr="Y$7:Y$310" r="Y325" sId="1"/>
    <undo index="65535" exp="area" dr="$F$7:$F$310" r="X325" sId="1"/>
    <undo index="0" exp="area" dr="X$7:X$310" r="X325" sId="1"/>
    <undo index="65535" exp="area" dr="$F$7:$F$310" r="W325" sId="1"/>
    <undo index="0" exp="area" dr="W$7:W$310" r="W325" sId="1"/>
    <undo index="65535" exp="area" dr="$F$7:$F$310" r="V325" sId="1"/>
    <undo index="0" exp="area" dr="V$7:V$310" r="V325" sId="1"/>
    <undo index="65535" exp="area" dr="$F$7:$F$310" r="U325" sId="1"/>
    <undo index="0" exp="area" dr="U$7:U$310" r="U325" sId="1"/>
    <undo index="65535" exp="area" dr="$F$7:$F$310" r="T325" sId="1"/>
    <undo index="0" exp="area" dr="T$7:T$310" r="T325" sId="1"/>
    <undo index="65535" exp="area" dr="$F$7:$F$310" r="S325" sId="1"/>
    <undo index="0" exp="area" dr="S$7:S$310" r="S325" sId="1"/>
    <undo index="0" exp="area" dr="F$7:F$310" r="D325" sId="1"/>
    <undo index="65535" exp="area" dr="$F$7:$F$310" r="AK324" sId="1"/>
    <undo index="0" exp="area" dr="AK$7:AK$310" r="AK324" sId="1"/>
    <undo index="65535" exp="area" dr="$F$7:$F$310" r="AJ324" sId="1"/>
    <undo index="0" exp="area" dr="AJ$7:AJ$310" r="AJ324" sId="1"/>
    <undo index="65535" exp="area" dr="$F$7:$F$310" r="AG324" sId="1"/>
    <undo index="0" exp="area" dr="AG$7:AG$310" r="AG324" sId="1"/>
    <undo index="65535" exp="area" dr="$F$7:$F$310" r="AF324" sId="1"/>
    <undo index="0" exp="area" dr="AF$7:AF$310" r="AF324" sId="1"/>
    <undo index="65535" exp="area" dr="$F$7:$F$310" r="AE324" sId="1"/>
    <undo index="0" exp="area" dr="AE$7:AE$310" r="AE324" sId="1"/>
    <undo index="65535" exp="area" dr="$F$7:$F$310" r="AD324" sId="1"/>
    <undo index="0" exp="area" dr="AD$7:AD$310" r="AD324" sId="1"/>
    <undo index="65535" exp="area" dr="$F$7:$F$310" r="AC324" sId="1"/>
    <undo index="0" exp="area" dr="AC$7:AC$310" r="AC324" sId="1"/>
    <undo index="65535" exp="area" dr="$F$7:$F$310" r="AB324" sId="1"/>
    <undo index="0" exp="area" dr="AB$7:AB$310" r="AB324" sId="1"/>
    <undo index="65535" exp="area" dr="$F$7:$F$310" r="AA324" sId="1"/>
    <undo index="0" exp="area" dr="AA$7:AA$310" r="AA324" sId="1"/>
    <undo index="65535" exp="area" dr="$F$7:$F$310" r="Z324" sId="1"/>
    <undo index="0" exp="area" dr="Z$7:Z$310" r="Z324" sId="1"/>
    <undo index="65535" exp="area" dr="$F$7:$F$310" r="Y324" sId="1"/>
    <undo index="0" exp="area" dr="Y$7:Y$310" r="Y324" sId="1"/>
    <undo index="65535" exp="area" dr="$F$7:$F$310" r="X324" sId="1"/>
    <undo index="0" exp="area" dr="X$7:X$310" r="X324" sId="1"/>
    <undo index="65535" exp="area" dr="$F$7:$F$310" r="W324" sId="1"/>
    <undo index="0" exp="area" dr="W$7:W$310" r="W324" sId="1"/>
    <undo index="65535" exp="area" dr="$F$7:$F$310" r="V324" sId="1"/>
    <undo index="0" exp="area" dr="V$7:V$310" r="V324" sId="1"/>
    <undo index="65535" exp="area" dr="$F$7:$F$310" r="U324" sId="1"/>
    <undo index="0" exp="area" dr="U$7:U$310" r="U324" sId="1"/>
    <undo index="65535" exp="area" dr="$F$7:$F$310" r="T324" sId="1"/>
    <undo index="0" exp="area" dr="T$7:T$310" r="T324" sId="1"/>
    <undo index="65535" exp="area" dr="$F$7:$F$310" r="S324" sId="1"/>
    <undo index="0" exp="area" dr="S$7:S$310" r="S324" sId="1"/>
    <undo index="0" exp="area" dr="F$7:F$310" r="D324" sId="1"/>
    <undo index="65535" exp="area" dr="$F$7:$F$310" r="AK323" sId="1"/>
    <undo index="0" exp="area" dr="AK$7:AK$310" r="AK323" sId="1"/>
    <undo index="65535" exp="area" dr="$F$7:$F$310" r="AJ323" sId="1"/>
    <undo index="0" exp="area" dr="AJ$7:AJ$310" r="AJ323" sId="1"/>
    <undo index="65535" exp="area" dr="$F$7:$F$310" r="AG323" sId="1"/>
    <undo index="0" exp="area" dr="AG$7:AG$310" r="AG323" sId="1"/>
    <undo index="65535" exp="area" dr="$F$7:$F$310" r="AF323" sId="1"/>
    <undo index="0" exp="area" dr="AF$7:AF$310" r="AF323" sId="1"/>
    <undo index="65535" exp="area" dr="$F$7:$F$310" r="AE323" sId="1"/>
    <undo index="0" exp="area" dr="AE$7:AE$310" r="AE323" sId="1"/>
    <undo index="65535" exp="area" dr="$F$7:$F$310" r="AD323" sId="1"/>
    <undo index="0" exp="area" dr="AD$7:AD$310" r="AD323" sId="1"/>
    <undo index="65535" exp="area" dr="$F$7:$F$310" r="AC323" sId="1"/>
    <undo index="0" exp="area" dr="AC$7:AC$310" r="AC323" sId="1"/>
    <undo index="65535" exp="area" dr="$F$7:$F$310" r="AB323" sId="1"/>
    <undo index="0" exp="area" dr="AB$7:AB$310" r="AB323" sId="1"/>
    <undo index="65535" exp="area" dr="$F$7:$F$310" r="AA323" sId="1"/>
    <undo index="0" exp="area" dr="AA$7:AA$310" r="AA323" sId="1"/>
    <undo index="65535" exp="area" dr="$F$7:$F$310" r="Z323" sId="1"/>
    <undo index="0" exp="area" dr="Z$7:Z$310" r="Z323" sId="1"/>
    <undo index="65535" exp="area" dr="$F$7:$F$310" r="Y323" sId="1"/>
    <undo index="0" exp="area" dr="Y$7:Y$310" r="Y323" sId="1"/>
    <undo index="65535" exp="area" dr="$F$7:$F$310" r="X323" sId="1"/>
    <undo index="0" exp="area" dr="X$7:X$310" r="X323" sId="1"/>
    <undo index="65535" exp="area" dr="$F$7:$F$310" r="W323" sId="1"/>
    <undo index="0" exp="area" dr="W$7:W$310" r="W323" sId="1"/>
    <undo index="65535" exp="area" dr="$F$7:$F$310" r="V323" sId="1"/>
    <undo index="0" exp="area" dr="V$7:V$310" r="V323" sId="1"/>
    <undo index="65535" exp="area" dr="$F$7:$F$310" r="U323" sId="1"/>
    <undo index="0" exp="area" dr="U$7:U$310" r="U323" sId="1"/>
    <undo index="65535" exp="area" dr="$F$7:$F$310" r="T323" sId="1"/>
    <undo index="0" exp="area" dr="T$7:T$310" r="T323" sId="1"/>
    <undo index="65535" exp="area" dr="$F$7:$F$310" r="S323" sId="1"/>
    <undo index="0" exp="area" dr="S$7:S$310" r="S323" sId="1"/>
    <undo index="0" exp="area" dr="F$7:F$310" r="D323" sId="1"/>
    <undo index="65535" exp="area" dr="$F$7:$F$310" r="AK322" sId="1"/>
    <undo index="0" exp="area" dr="AK$7:AK$310" r="AK322" sId="1"/>
    <undo index="65535" exp="area" dr="$F$7:$F$310" r="AJ322" sId="1"/>
    <undo index="0" exp="area" dr="AJ$7:AJ$310" r="AJ322" sId="1"/>
    <undo index="65535" exp="area" dr="$F$7:$F$310" r="AG322" sId="1"/>
    <undo index="0" exp="area" dr="AG$7:AG$310" r="AG322" sId="1"/>
    <undo index="65535" exp="area" dr="$F$7:$F$310" r="AF322" sId="1"/>
    <undo index="0" exp="area" dr="AF$7:AF$310" r="AF322" sId="1"/>
    <undo index="65535" exp="area" dr="$F$7:$F$310" r="AE322" sId="1"/>
    <undo index="0" exp="area" dr="AE$7:AE$310" r="AE322" sId="1"/>
    <undo index="65535" exp="area" dr="$F$7:$F$310" r="AD322" sId="1"/>
    <undo index="0" exp="area" dr="AD$7:AD$310" r="AD322" sId="1"/>
    <undo index="65535" exp="area" dr="$F$7:$F$310" r="AC322" sId="1"/>
    <undo index="0" exp="area" dr="AC$7:AC$310" r="AC322" sId="1"/>
    <undo index="65535" exp="area" dr="$F$7:$F$310" r="AB322" sId="1"/>
    <undo index="0" exp="area" dr="AB$7:AB$310" r="AB322" sId="1"/>
    <undo index="65535" exp="area" dr="$F$7:$F$310" r="AA322" sId="1"/>
    <undo index="0" exp="area" dr="AA$7:AA$310" r="AA322" sId="1"/>
    <undo index="65535" exp="area" dr="$F$7:$F$310" r="Z322" sId="1"/>
    <undo index="0" exp="area" dr="Z$7:Z$310" r="Z322" sId="1"/>
    <undo index="65535" exp="area" dr="$F$7:$F$310" r="Y322" sId="1"/>
    <undo index="0" exp="area" dr="Y$7:Y$310" r="Y322" sId="1"/>
    <undo index="65535" exp="area" dr="$F$7:$F$310" r="X322" sId="1"/>
    <undo index="0" exp="area" dr="X$7:X$310" r="X322" sId="1"/>
    <undo index="65535" exp="area" dr="$F$7:$F$310" r="W322" sId="1"/>
    <undo index="0" exp="area" dr="W$7:W$310" r="W322" sId="1"/>
    <undo index="65535" exp="area" dr="$F$7:$F$310" r="V322" sId="1"/>
    <undo index="0" exp="area" dr="V$7:V$310" r="V322" sId="1"/>
    <undo index="65535" exp="area" dr="$F$7:$F$310" r="U322" sId="1"/>
    <undo index="0" exp="area" dr="U$7:U$310" r="U322" sId="1"/>
    <undo index="65535" exp="area" dr="$F$7:$F$310" r="T322" sId="1"/>
    <undo index="0" exp="area" dr="T$7:T$310" r="T322" sId="1"/>
    <undo index="65535" exp="area" dr="$F$7:$F$310" r="S322" sId="1"/>
    <undo index="0" exp="area" dr="S$7:S$310" r="S322" sId="1"/>
    <undo index="0" exp="area" dr="F$7:F$310" r="D322" sId="1"/>
    <undo index="65535" exp="area" dr="$F$7:$F$310" r="AK321" sId="1"/>
    <undo index="0" exp="area" dr="AK$7:AK$310" r="AK321" sId="1"/>
    <undo index="65535" exp="area" dr="$F$7:$F$310" r="AJ321" sId="1"/>
    <undo index="0" exp="area" dr="AJ$7:AJ$310" r="AJ321" sId="1"/>
    <undo index="65535" exp="area" dr="$F$7:$F$310" r="AG321" sId="1"/>
    <undo index="0" exp="area" dr="AG$7:AG$310" r="AG321" sId="1"/>
    <undo index="65535" exp="area" dr="$F$7:$F$310" r="AF321" sId="1"/>
    <undo index="0" exp="area" dr="AF$7:AF$310" r="AF321" sId="1"/>
    <undo index="65535" exp="area" dr="$F$7:$F$310" r="AE321" sId="1"/>
    <undo index="0" exp="area" dr="AE$7:AE$310" r="AE321" sId="1"/>
    <undo index="65535" exp="area" dr="$F$7:$F$310" r="AD321" sId="1"/>
    <undo index="0" exp="area" dr="AD$7:AD$310" r="AD321" sId="1"/>
    <undo index="65535" exp="area" dr="$F$7:$F$310" r="AC321" sId="1"/>
    <undo index="0" exp="area" dr="AC$7:AC$310" r="AC321" sId="1"/>
    <undo index="65535" exp="area" dr="$F$7:$F$310" r="AB321" sId="1"/>
    <undo index="0" exp="area" dr="AB$7:AB$310" r="AB321" sId="1"/>
    <undo index="65535" exp="area" dr="$F$7:$F$310" r="AA321" sId="1"/>
    <undo index="0" exp="area" dr="AA$7:AA$310" r="AA321" sId="1"/>
    <undo index="65535" exp="area" dr="$F$7:$F$310" r="Z321" sId="1"/>
    <undo index="0" exp="area" dr="Z$7:Z$310" r="Z321" sId="1"/>
    <undo index="65535" exp="area" dr="$F$7:$F$310" r="Y321" sId="1"/>
    <undo index="0" exp="area" dr="Y$7:Y$310" r="Y321" sId="1"/>
    <undo index="65535" exp="area" dr="$F$7:$F$310" r="X321" sId="1"/>
    <undo index="0" exp="area" dr="X$7:X$310" r="X321" sId="1"/>
    <undo index="65535" exp="area" dr="$F$7:$F$310" r="W321" sId="1"/>
    <undo index="0" exp="area" dr="W$7:W$310" r="W321" sId="1"/>
    <undo index="65535" exp="area" dr="$F$7:$F$310" r="V321" sId="1"/>
    <undo index="0" exp="area" dr="V$7:V$310" r="V321" sId="1"/>
    <undo index="65535" exp="area" dr="$F$7:$F$310" r="U321" sId="1"/>
    <undo index="0" exp="area" dr="U$7:U$310" r="U321" sId="1"/>
    <undo index="65535" exp="area" dr="$F$7:$F$310" r="T321" sId="1"/>
    <undo index="0" exp="area" dr="T$7:T$310" r="T321" sId="1"/>
    <undo index="65535" exp="area" dr="$F$7:$F$310" r="S321" sId="1"/>
    <undo index="0" exp="area" dr="S$7:S$310" r="S321" sId="1"/>
    <undo index="0" exp="area" dr="F$7:F$310" r="D321" sId="1"/>
    <undo index="65535" exp="area" dr="$F$7:$F$310" r="AK320" sId="1"/>
    <undo index="0" exp="area" dr="AK$7:AK$310" r="AK320" sId="1"/>
    <undo index="65535" exp="area" dr="$F$7:$F$310" r="AJ320" sId="1"/>
    <undo index="0" exp="area" dr="AJ$7:AJ$310" r="AJ320" sId="1"/>
    <undo index="65535" exp="area" dr="$F$7:$F$310" r="AG320" sId="1"/>
    <undo index="0" exp="area" dr="AG$7:AG$310" r="AG320" sId="1"/>
    <undo index="65535" exp="area" dr="$F$7:$F$310" r="AF320" sId="1"/>
    <undo index="0" exp="area" dr="AF$7:AF$310" r="AF320" sId="1"/>
    <undo index="65535" exp="area" dr="$F$7:$F$310" r="AE320" sId="1"/>
    <undo index="0" exp="area" dr="AE$7:AE$310" r="AE320" sId="1"/>
    <undo index="65535" exp="area" dr="$F$7:$F$310" r="AD320" sId="1"/>
    <undo index="0" exp="area" dr="AD$7:AD$310" r="AD320" sId="1"/>
    <undo index="65535" exp="area" dr="$F$7:$F$310" r="AC320" sId="1"/>
    <undo index="0" exp="area" dr="AC$7:AC$310" r="AC320" sId="1"/>
    <undo index="65535" exp="area" dr="$F$7:$F$310" r="AB320" sId="1"/>
    <undo index="0" exp="area" dr="AB$7:AB$310" r="AB320" sId="1"/>
    <undo index="65535" exp="area" dr="$F$7:$F$310" r="AA320" sId="1"/>
    <undo index="0" exp="area" dr="AA$7:AA$310" r="AA320" sId="1"/>
    <undo index="65535" exp="area" dr="$F$7:$F$310" r="Z320" sId="1"/>
    <undo index="0" exp="area" dr="Z$7:Z$310" r="Z320" sId="1"/>
    <undo index="65535" exp="area" dr="$F$7:$F$310" r="Y320" sId="1"/>
    <undo index="0" exp="area" dr="Y$7:Y$310" r="Y320" sId="1"/>
    <undo index="65535" exp="area" dr="$F$7:$F$310" r="X320" sId="1"/>
    <undo index="0" exp="area" dr="X$7:X$310" r="X320" sId="1"/>
    <undo index="65535" exp="area" dr="$F$7:$F$310" r="W320" sId="1"/>
    <undo index="0" exp="area" dr="W$7:W$310" r="W320" sId="1"/>
    <undo index="65535" exp="area" dr="$F$7:$F$310" r="V320" sId="1"/>
    <undo index="0" exp="area" dr="V$7:V$310" r="V320" sId="1"/>
    <undo index="65535" exp="area" dr="$F$7:$F$310" r="U320" sId="1"/>
    <undo index="0" exp="area" dr="U$7:U$310" r="U320" sId="1"/>
    <undo index="65535" exp="area" dr="$F$7:$F$310" r="T320" sId="1"/>
    <undo index="0" exp="area" dr="T$7:T$310" r="T320" sId="1"/>
    <undo index="65535" exp="area" dr="$F$7:$F$310" r="S320" sId="1"/>
    <undo index="0" exp="area" dr="S$7:S$310" r="S320" sId="1"/>
    <undo index="0" exp="area" dr="F$7:F$310" r="D320" sId="1"/>
    <undo index="65535" exp="area" dr="$F$7:$F$310" r="AK318" sId="1"/>
    <undo index="0" exp="area" dr="AK$7:AK$310" r="AK318" sId="1"/>
    <undo index="65535" exp="area" dr="$F$7:$F$310" r="AJ318" sId="1"/>
    <undo index="0" exp="area" dr="AJ$7:AJ$310" r="AJ318" sId="1"/>
    <undo index="65535" exp="area" dr="$F$7:$F$310" r="AG318" sId="1"/>
    <undo index="0" exp="area" dr="AG$7:AG$310" r="AG318" sId="1"/>
    <undo index="65535" exp="area" dr="$F$7:$F$310" r="AF318" sId="1"/>
    <undo index="0" exp="area" dr="AF$7:AF$310" r="AF318" sId="1"/>
    <undo index="65535" exp="area" dr="$F$7:$F$310" r="AE318" sId="1"/>
    <undo index="0" exp="area" dr="AE$7:AE$310" r="AE318" sId="1"/>
    <undo index="65535" exp="area" dr="$F$7:$F$310" r="AD318" sId="1"/>
    <undo index="0" exp="area" dr="AD$7:AD$310" r="AD318" sId="1"/>
    <undo index="65535" exp="area" dr="$F$7:$F$310" r="AC318" sId="1"/>
    <undo index="0" exp="area" dr="AC$7:AC$310" r="AC318" sId="1"/>
    <undo index="65535" exp="area" dr="$F$7:$F$310" r="AB318" sId="1"/>
    <undo index="0" exp="area" dr="AB$7:AB$310" r="AB318" sId="1"/>
    <undo index="65535" exp="area" dr="$F$7:$F$310" r="AA318" sId="1"/>
    <undo index="0" exp="area" dr="AA$7:AA$310" r="AA318" sId="1"/>
    <undo index="65535" exp="area" dr="$F$7:$F$310" r="Z318" sId="1"/>
    <undo index="0" exp="area" dr="Z$7:Z$310" r="Z318" sId="1"/>
    <undo index="65535" exp="area" dr="$F$7:$F$310" r="Y318" sId="1"/>
    <undo index="0" exp="area" dr="Y$7:Y$310" r="Y318" sId="1"/>
    <undo index="65535" exp="area" dr="$F$7:$F$310" r="X318" sId="1"/>
    <undo index="0" exp="area" dr="X$7:X$310" r="X318" sId="1"/>
    <undo index="65535" exp="area" dr="$F$7:$F$310" r="W318" sId="1"/>
    <undo index="0" exp="area" dr="W$7:W$310" r="W318" sId="1"/>
    <undo index="65535" exp="area" dr="$F$7:$F$310" r="V318" sId="1"/>
    <undo index="0" exp="area" dr="V$7:V$310" r="V318" sId="1"/>
    <undo index="65535" exp="area" dr="$F$7:$F$310" r="U318" sId="1"/>
    <undo index="0" exp="area" dr="U$7:U$310" r="U318" sId="1"/>
    <undo index="65535" exp="area" dr="$F$7:$F$310" r="T318" sId="1"/>
    <undo index="0" exp="area" dr="T$7:T$310" r="T318" sId="1"/>
    <undo index="65535" exp="area" dr="$F$7:$F$310" r="S318" sId="1"/>
    <undo index="0" exp="area" dr="S$7:S$310" r="S318" sId="1"/>
    <undo index="0" exp="area" dr="F$7:F$310" r="D318" sId="1"/>
    <undo index="65535" exp="area" dr="$F$7:$F$310" r="AK317" sId="1"/>
    <undo index="0" exp="area" dr="AK$7:AK$310" r="AK317" sId="1"/>
    <undo index="65535" exp="area" dr="$F$7:$F$310" r="AJ317" sId="1"/>
    <undo index="0" exp="area" dr="AJ$7:AJ$310" r="AJ317" sId="1"/>
    <undo index="65535" exp="area" dr="$F$7:$F$310" r="AG317" sId="1"/>
    <undo index="0" exp="area" dr="AG$7:AG$310" r="AG317" sId="1"/>
    <undo index="65535" exp="area" dr="$F$7:$F$310" r="AF317" sId="1"/>
    <undo index="0" exp="area" dr="AF$7:AF$310" r="AF317" sId="1"/>
    <undo index="65535" exp="area" dr="$F$7:$F$310" r="AE317" sId="1"/>
    <undo index="0" exp="area" dr="AE$7:AE$310" r="AE317" sId="1"/>
    <undo index="65535" exp="area" dr="$F$7:$F$310" r="AD317" sId="1"/>
    <undo index="0" exp="area" dr="AD$7:AD$310" r="AD317" sId="1"/>
    <undo index="65535" exp="area" dr="$F$7:$F$310" r="AC317" sId="1"/>
    <undo index="0" exp="area" dr="AC$7:AC$310" r="AC317" sId="1"/>
    <undo index="65535" exp="area" dr="$F$7:$F$310" r="AB317" sId="1"/>
    <undo index="0" exp="area" dr="AB$7:AB$310" r="AB317" sId="1"/>
    <undo index="65535" exp="area" dr="$F$7:$F$310" r="AA317" sId="1"/>
    <undo index="0" exp="area" dr="AA$7:AA$310" r="AA317" sId="1"/>
    <undo index="65535" exp="area" dr="$F$7:$F$310" r="Z317" sId="1"/>
    <undo index="0" exp="area" dr="Z$7:Z$310" r="Z317" sId="1"/>
    <undo index="65535" exp="area" dr="$F$7:$F$310" r="Y317" sId="1"/>
    <undo index="0" exp="area" dr="Y$7:Y$310" r="Y317" sId="1"/>
    <undo index="65535" exp="area" dr="$F$7:$F$310" r="X317" sId="1"/>
    <undo index="0" exp="area" dr="X$7:X$310" r="X317" sId="1"/>
    <undo index="65535" exp="area" dr="$F$7:$F$310" r="W317" sId="1"/>
    <undo index="0" exp="area" dr="W$7:W$310" r="W317" sId="1"/>
    <undo index="65535" exp="area" dr="$F$7:$F$310" r="V317" sId="1"/>
    <undo index="0" exp="area" dr="V$7:V$310" r="V317" sId="1"/>
    <undo index="65535" exp="area" dr="$F$7:$F$310" r="U317" sId="1"/>
    <undo index="0" exp="area" dr="U$7:U$310" r="U317" sId="1"/>
    <undo index="65535" exp="area" dr="$F$7:$F$310" r="T317" sId="1"/>
    <undo index="0" exp="area" dr="T$7:T$310" r="T317" sId="1"/>
    <undo index="65535" exp="area" dr="$F$7:$F$310" r="S317" sId="1"/>
    <undo index="0" exp="area" dr="S$7:S$310" r="S317" sId="1"/>
    <undo index="0" exp="area" dr="F$7:F$310" r="D317" sId="1"/>
    <undo index="65535" exp="area" dr="$F$7:$F$310" r="AK316" sId="1"/>
    <undo index="0" exp="area" dr="AK$7:AK$310" r="AK316" sId="1"/>
    <undo index="65535" exp="area" dr="$F$7:$F$310" r="AJ316" sId="1"/>
    <undo index="0" exp="area" dr="AJ$7:AJ$310" r="AJ316" sId="1"/>
    <undo index="65535" exp="area" dr="$F$7:$F$310" r="AG316" sId="1"/>
    <undo index="0" exp="area" dr="AG$7:AG$310" r="AG316" sId="1"/>
    <undo index="65535" exp="area" dr="$F$7:$F$310" r="AF316" sId="1"/>
    <undo index="0" exp="area" dr="AF$7:AF$310" r="AF316" sId="1"/>
    <undo index="65535" exp="area" dr="$F$7:$F$310" r="AE316" sId="1"/>
    <undo index="0" exp="area" dr="AE$7:AE$310" r="AE316" sId="1"/>
    <undo index="65535" exp="area" dr="$F$7:$F$310" r="AD316" sId="1"/>
    <undo index="0" exp="area" dr="AD$7:AD$310" r="AD316" sId="1"/>
    <undo index="65535" exp="area" dr="$F$7:$F$310" r="AC316" sId="1"/>
    <undo index="0" exp="area" dr="AC$7:AC$310" r="AC316" sId="1"/>
    <undo index="65535" exp="area" dr="$F$7:$F$310" r="AB316" sId="1"/>
    <undo index="0" exp="area" dr="AB$7:AB$310" r="AB316" sId="1"/>
    <undo index="65535" exp="area" dr="$F$7:$F$310" r="AA316" sId="1"/>
    <undo index="0" exp="area" dr="AA$7:AA$310" r="AA316" sId="1"/>
    <undo index="65535" exp="area" dr="$F$7:$F$310" r="Z316" sId="1"/>
    <undo index="0" exp="area" dr="Z$7:Z$310" r="Z316" sId="1"/>
    <undo index="65535" exp="area" dr="$F$7:$F$310" r="Y316" sId="1"/>
    <undo index="0" exp="area" dr="Y$7:Y$310" r="Y316" sId="1"/>
    <undo index="65535" exp="area" dr="$F$7:$F$310" r="X316" sId="1"/>
    <undo index="0" exp="area" dr="X$7:X$310" r="X316" sId="1"/>
    <undo index="65535" exp="area" dr="$F$7:$F$310" r="W316" sId="1"/>
    <undo index="0" exp="area" dr="W$7:W$310" r="W316" sId="1"/>
    <undo index="65535" exp="area" dr="$F$7:$F$310" r="V316" sId="1"/>
    <undo index="0" exp="area" dr="V$7:V$310" r="V316" sId="1"/>
    <undo index="65535" exp="area" dr="$F$7:$F$310" r="U316" sId="1"/>
    <undo index="0" exp="area" dr="U$7:U$310" r="U316" sId="1"/>
    <undo index="65535" exp="area" dr="$F$7:$F$310" r="T316" sId="1"/>
    <undo index="0" exp="area" dr="T$7:T$310" r="T316" sId="1"/>
    <undo index="65535" exp="area" dr="$F$7:$F$310" r="S316" sId="1"/>
    <undo index="0" exp="area" dr="S$7:S$310" r="S316" sId="1"/>
    <undo index="0" exp="area" dr="F$7:F$310" r="D316" sId="1"/>
    <undo index="65535" exp="area" dr="$F$7:$F$310" r="AK315" sId="1"/>
    <undo index="0" exp="area" dr="AK$7:AK$310" r="AK315" sId="1"/>
    <undo index="65535" exp="area" dr="$F$7:$F$310" r="AJ315" sId="1"/>
    <undo index="0" exp="area" dr="AJ$7:AJ$310" r="AJ315" sId="1"/>
    <undo index="65535" exp="area" dr="$F$7:$F$310" r="AG315" sId="1"/>
    <undo index="0" exp="area" dr="AG$7:AG$310" r="AG315" sId="1"/>
    <undo index="65535" exp="area" dr="$F$7:$F$310" r="AF315" sId="1"/>
    <undo index="0" exp="area" dr="AF$7:AF$310" r="AF315" sId="1"/>
    <undo index="65535" exp="area" dr="$F$7:$F$310" r="AE315" sId="1"/>
    <undo index="0" exp="area" dr="AE$7:AE$310" r="AE315" sId="1"/>
    <undo index="65535" exp="area" dr="$F$7:$F$310" r="AD315" sId="1"/>
    <undo index="0" exp="area" dr="AD$7:AD$310" r="AD315" sId="1"/>
    <undo index="65535" exp="area" dr="$F$7:$F$310" r="AC315" sId="1"/>
    <undo index="0" exp="area" dr="AC$7:AC$310" r="AC315" sId="1"/>
    <undo index="65535" exp="area" dr="$F$7:$F$310" r="AB315" sId="1"/>
    <undo index="0" exp="area" dr="AB$7:AB$310" r="AB315" sId="1"/>
    <undo index="65535" exp="area" dr="$F$7:$F$310" r="AA315" sId="1"/>
    <undo index="0" exp="area" dr="AA$7:AA$310" r="AA315" sId="1"/>
    <undo index="65535" exp="area" dr="$F$7:$F$310" r="Z315" sId="1"/>
    <undo index="0" exp="area" dr="Z$7:Z$310" r="Z315" sId="1"/>
    <undo index="65535" exp="area" dr="$F$7:$F$310" r="Y315" sId="1"/>
    <undo index="0" exp="area" dr="Y$7:Y$310" r="Y315" sId="1"/>
    <undo index="65535" exp="area" dr="$F$7:$F$310" r="X315" sId="1"/>
    <undo index="0" exp="area" dr="X$7:X$310" r="X315" sId="1"/>
    <undo index="65535" exp="area" dr="$F$7:$F$310" r="W315" sId="1"/>
    <undo index="0" exp="area" dr="W$7:W$310" r="W315" sId="1"/>
    <undo index="65535" exp="area" dr="$F$7:$F$310" r="V315" sId="1"/>
    <undo index="0" exp="area" dr="V$7:V$310" r="V315" sId="1"/>
    <undo index="65535" exp="area" dr="$F$7:$F$310" r="U315" sId="1"/>
    <undo index="0" exp="area" dr="U$7:U$310" r="U315" sId="1"/>
    <undo index="65535" exp="area" dr="$F$7:$F$310" r="T315" sId="1"/>
    <undo index="0" exp="area" dr="T$7:T$310" r="T315" sId="1"/>
    <undo index="65535" exp="area" dr="$F$7:$F$310" r="S315" sId="1"/>
    <undo index="0" exp="area" dr="S$7:S$310" r="S315" sId="1"/>
    <undo index="0" exp="area" dr="F$7:F$310" r="D315" sId="1"/>
    <undo index="65535" exp="area" dr="$F$7:$F$310" r="AK314" sId="1"/>
    <undo index="0" exp="area" dr="AK$7:AK$310" r="AK314" sId="1"/>
    <undo index="65535" exp="area" dr="$F$7:$F$310" r="AJ314" sId="1"/>
    <undo index="0" exp="area" dr="AJ$7:AJ$310" r="AJ314" sId="1"/>
    <undo index="65535" exp="area" dr="$F$7:$F$310" r="AG314" sId="1"/>
    <undo index="0" exp="area" dr="AG$7:AG$310" r="AG314" sId="1"/>
    <undo index="65535" exp="area" dr="$F$7:$F$310" r="AF314" sId="1"/>
    <undo index="0" exp="area" dr="AF$7:AF$310" r="AF314" sId="1"/>
    <undo index="65535" exp="area" dr="$F$7:$F$310" r="AE314" sId="1"/>
    <undo index="0" exp="area" dr="AE$7:AE$310" r="AE314" sId="1"/>
    <undo index="65535" exp="area" dr="$F$7:$F$310" r="AD314" sId="1"/>
    <undo index="0" exp="area" dr="AD$7:AD$310" r="AD314" sId="1"/>
    <undo index="65535" exp="area" dr="$F$7:$F$310" r="AC314" sId="1"/>
    <undo index="0" exp="area" dr="AC$7:AC$310" r="AC314" sId="1"/>
    <undo index="65535" exp="area" dr="$F$7:$F$310" r="AB314" sId="1"/>
    <undo index="0" exp="area" dr="AB$7:AB$310" r="AB314" sId="1"/>
    <undo index="65535" exp="area" dr="$F$7:$F$310" r="AA314" sId="1"/>
    <undo index="0" exp="area" dr="AA$7:AA$310" r="AA314" sId="1"/>
    <undo index="65535" exp="area" dr="$F$7:$F$310" r="Z314" sId="1"/>
    <undo index="0" exp="area" dr="Z$7:Z$310" r="Z314" sId="1"/>
    <undo index="65535" exp="area" dr="$F$7:$F$310" r="Y314" sId="1"/>
    <undo index="0" exp="area" dr="Y$7:Y$310" r="Y314" sId="1"/>
    <undo index="65535" exp="area" dr="$F$7:$F$310" r="X314" sId="1"/>
    <undo index="0" exp="area" dr="X$7:X$310" r="X314" sId="1"/>
    <undo index="65535" exp="area" dr="$F$7:$F$310" r="W314" sId="1"/>
    <undo index="0" exp="area" dr="W$7:W$310" r="W314" sId="1"/>
    <undo index="65535" exp="area" dr="$F$7:$F$310" r="V314" sId="1"/>
    <undo index="0" exp="area" dr="V$7:V$310" r="V314" sId="1"/>
    <undo index="65535" exp="area" dr="$F$7:$F$310" r="U314" sId="1"/>
    <undo index="0" exp="area" dr="U$7:U$310" r="U314" sId="1"/>
    <undo index="65535" exp="area" dr="$F$7:$F$310" r="T314" sId="1"/>
    <undo index="0" exp="area" dr="T$7:T$310" r="T314" sId="1"/>
    <undo index="65535" exp="area" dr="$F$7:$F$310" r="S314" sId="1"/>
    <undo index="0" exp="area" dr="S$7:S$310" r="S314" sId="1"/>
    <undo index="0" exp="area" dr="F$131:F$310" r="D314" sId="1"/>
    <undo index="65535" exp="area" dr="$F$7:$F$310" r="AK313" sId="1"/>
    <undo index="0" exp="area" dr="AK$7:AK$310" r="AK313" sId="1"/>
    <undo index="65535" exp="area" dr="$F$7:$F$310" r="AJ313" sId="1"/>
    <undo index="0" exp="area" dr="AJ$7:AJ$310" r="AJ313" sId="1"/>
    <undo index="65535" exp="area" dr="$F$7:$F$310" r="AG313" sId="1"/>
    <undo index="0" exp="area" dr="AG$7:AG$310" r="AG313" sId="1"/>
    <undo index="65535" exp="area" dr="$F$7:$F$310" r="AF313" sId="1"/>
    <undo index="0" exp="area" dr="AF$7:AF$310" r="AF313" sId="1"/>
    <undo index="65535" exp="area" dr="$F$7:$F$310" r="AE313" sId="1"/>
    <undo index="0" exp="area" dr="AE$7:AE$310" r="AE313" sId="1"/>
    <undo index="65535" exp="area" dr="$F$7:$F$310" r="AD313" sId="1"/>
    <undo index="0" exp="area" dr="AD$7:AD$310" r="AD313" sId="1"/>
    <undo index="65535" exp="area" dr="$F$7:$F$310" r="AC313" sId="1"/>
    <undo index="0" exp="area" dr="AC$7:AC$310" r="AC313" sId="1"/>
    <undo index="65535" exp="area" dr="$F$7:$F$310" r="AB313" sId="1"/>
    <undo index="0" exp="area" dr="AB$7:AB$310" r="AB313" sId="1"/>
    <undo index="65535" exp="area" dr="$F$7:$F$310" r="AA313" sId="1"/>
    <undo index="0" exp="area" dr="AA$7:AA$310" r="AA313" sId="1"/>
    <undo index="65535" exp="area" dr="$F$7:$F$310" r="Z313" sId="1"/>
    <undo index="0" exp="area" dr="Z$7:Z$310" r="Z313" sId="1"/>
    <undo index="65535" exp="area" dr="$F$7:$F$310" r="Y313" sId="1"/>
    <undo index="0" exp="area" dr="Y$7:Y$310" r="Y313" sId="1"/>
    <undo index="65535" exp="area" dr="$F$7:$F$310" r="X313" sId="1"/>
    <undo index="0" exp="area" dr="X$7:X$310" r="X313" sId="1"/>
    <undo index="65535" exp="area" dr="$F$7:$F$310" r="W313" sId="1"/>
    <undo index="0" exp="area" dr="W$7:W$310" r="W313" sId="1"/>
    <undo index="65535" exp="area" dr="$F$7:$F$310" r="V313" sId="1"/>
    <undo index="0" exp="area" dr="V$7:V$310" r="V313" sId="1"/>
    <undo index="65535" exp="area" dr="$F$7:$F$310" r="U313" sId="1"/>
    <undo index="0" exp="area" dr="U$7:U$310" r="U313" sId="1"/>
    <undo index="65535" exp="area" dr="$F$7:$F$310" r="T313" sId="1"/>
    <undo index="0" exp="area" dr="T$7:T$310" r="T313" sId="1"/>
    <undo index="65535" exp="area" dr="$F$7:$F$310" r="S313" sId="1"/>
    <undo index="0" exp="area" dr="S$7:S$310" r="S313" sId="1"/>
    <undo index="0" exp="area" dr="F$7:F$310" r="D313" sId="1"/>
    <undo index="65535" exp="area" dr="$F$7:$F$310" r="AK312" sId="1"/>
    <undo index="0" exp="area" dr="AK$7:AK$310" r="AK312" sId="1"/>
    <undo index="65535" exp="area" dr="$F$7:$F$310" r="AJ312" sId="1"/>
    <undo index="0" exp="area" dr="AJ$7:AJ$310" r="AJ312" sId="1"/>
    <undo index="65535" exp="area" dr="$F$7:$F$310" r="AG312" sId="1"/>
    <undo index="0" exp="area" dr="AG$7:AG$310" r="AG312" sId="1"/>
    <undo index="65535" exp="area" dr="$F$7:$F$310" r="AF312" sId="1"/>
    <undo index="0" exp="area" dr="AF$7:AF$310" r="AF312" sId="1"/>
    <undo index="65535" exp="area" dr="$F$7:$F$310" r="AE312" sId="1"/>
    <undo index="0" exp="area" dr="AE$7:AE$310" r="AE312" sId="1"/>
    <undo index="65535" exp="area" dr="$F$7:$F$310" r="AD312" sId="1"/>
    <undo index="0" exp="area" dr="AD$7:AD$310" r="AD312" sId="1"/>
    <undo index="65535" exp="area" dr="$F$7:$F$310" r="AC312" sId="1"/>
    <undo index="0" exp="area" dr="AC$7:AC$310" r="AC312" sId="1"/>
    <undo index="65535" exp="area" dr="$F$7:$F$310" r="AB312" sId="1"/>
    <undo index="0" exp="area" dr="AB$7:AB$310" r="AB312" sId="1"/>
    <undo index="65535" exp="area" dr="$F$7:$F$310" r="AA312" sId="1"/>
    <undo index="0" exp="area" dr="AA$7:AA$310" r="AA312" sId="1"/>
    <undo index="65535" exp="area" dr="$F$7:$F$310" r="Z312" sId="1"/>
    <undo index="0" exp="area" dr="Z$7:Z$310" r="Z312" sId="1"/>
    <undo index="65535" exp="area" dr="$F$7:$F$310" r="Y312" sId="1"/>
    <undo index="0" exp="area" dr="Y$7:Y$310" r="Y312" sId="1"/>
    <undo index="65535" exp="area" dr="$F$7:$F$310" r="X312" sId="1"/>
    <undo index="0" exp="area" dr="X$7:X$310" r="X312" sId="1"/>
    <undo index="65535" exp="area" dr="$F$7:$F$310" r="W312" sId="1"/>
    <undo index="0" exp="area" dr="W$7:W$310" r="W312" sId="1"/>
    <undo index="65535" exp="area" dr="$F$7:$F$310" r="V312" sId="1"/>
    <undo index="0" exp="area" dr="V$7:V$310" r="V312" sId="1"/>
    <undo index="65535" exp="area" dr="$F$7:$F$310" r="U312" sId="1"/>
    <undo index="0" exp="area" dr="U$7:U$310" r="U312" sId="1"/>
    <undo index="65535" exp="area" dr="$F$7:$F$310" r="T312" sId="1"/>
    <undo index="0" exp="area" dr="T$7:T$310" r="T312" sId="1"/>
    <undo index="65535" exp="area" dr="$F$7:$F$310" r="S312" sId="1"/>
    <undo index="0" exp="area" dr="S$7:S$310" r="S312" sId="1"/>
    <undo index="0" exp="area" dr="F$7:F$310" r="D312" sId="1"/>
    <undo index="65535" exp="area" dr="$F$7:$F$310" r="AK311" sId="1"/>
    <undo index="0" exp="area" dr="AK$7:AK$310" r="AK311" sId="1"/>
    <undo index="65535" exp="area" dr="$F$7:$F$310" r="AJ311" sId="1"/>
    <undo index="0" exp="area" dr="AJ$7:AJ$310" r="AJ311" sId="1"/>
    <undo index="65535" exp="area" dr="$F$7:$F$310" r="AG311" sId="1"/>
    <undo index="0" exp="area" dr="AG$7:AG$310" r="AG311" sId="1"/>
    <undo index="65535" exp="area" dr="$F$7:$F$310" r="AF311" sId="1"/>
    <undo index="0" exp="area" dr="AF$7:AF$310" r="AF311" sId="1"/>
    <undo index="65535" exp="area" dr="$F$7:$F$310" r="AE311" sId="1"/>
    <undo index="0" exp="area" dr="AE$7:AE$310" r="AE311" sId="1"/>
    <undo index="65535" exp="area" dr="$F$7:$F$310" r="AD311" sId="1"/>
    <undo index="0" exp="area" dr="AD$7:AD$310" r="AD311" sId="1"/>
    <undo index="65535" exp="area" dr="$F$7:$F$310" r="AC311" sId="1"/>
    <undo index="0" exp="area" dr="AC$7:AC$310" r="AC311" sId="1"/>
    <undo index="65535" exp="area" dr="$F$7:$F$310" r="AB311" sId="1"/>
    <undo index="0" exp="area" dr="AB$7:AB$310" r="AB311" sId="1"/>
    <undo index="65535" exp="area" dr="$F$7:$F$310" r="AA311" sId="1"/>
    <undo index="0" exp="area" dr="AA$7:AA$310" r="AA311" sId="1"/>
    <undo index="65535" exp="area" dr="$F$7:$F$310" r="Z311" sId="1"/>
    <undo index="0" exp="area" dr="Z$7:Z$310" r="Z311" sId="1"/>
    <undo index="65535" exp="area" dr="$F$7:$F$310" r="Y311" sId="1"/>
    <undo index="0" exp="area" dr="Y$7:Y$310" r="Y311" sId="1"/>
    <undo index="65535" exp="area" dr="$F$7:$F$310" r="X311" sId="1"/>
    <undo index="0" exp="area" dr="X$7:X$310" r="X311" sId="1"/>
    <undo index="65535" exp="area" dr="$F$7:$F$310" r="W311" sId="1"/>
    <undo index="0" exp="area" dr="W$7:W$310" r="W311" sId="1"/>
    <undo index="65535" exp="area" dr="$F$7:$F$310" r="V311" sId="1"/>
    <undo index="0" exp="area" dr="V$7:V$310" r="V311" sId="1"/>
    <undo index="65535" exp="area" dr="$F$7:$F$310" r="U311" sId="1"/>
    <undo index="0" exp="area" dr="U$7:U$310" r="U311" sId="1"/>
    <undo index="65535" exp="area" dr="$F$7:$F$310" r="T311" sId="1"/>
    <undo index="0" exp="area" dr="T$7:T$310" r="T311" sId="1"/>
    <undo index="65535" exp="area" dr="$F$7:$F$310" r="S311" sId="1"/>
    <undo index="0" exp="area" dr="S$7:S$310" r="S311" sId="1"/>
    <undo index="0" exp="area" dr="F$7:F$310" r="D311" sId="1"/>
    <undo index="65535" exp="area" ref3D="1" dr="$A$1:$DG$310" dn="Z_FE50EAC0_52A5_4C33_B973_65E93D03D3EA_.wvu.FilterData" sId="1"/>
    <undo index="65535" exp="area" ref3D="1" dr="$A$1:$DG$310" dn="Z_EA64E7D7_BA48_4965_B650_778AE412FE0C_.wvu.FilterData" sId="1"/>
    <undo index="65535" exp="area" ref3D="1" dr="$H$1:$N$1048576" dn="Z_65B035E3_87FA_46C5_996E_864F2C8D0EBC_.wvu.Cols" sId="1"/>
    <undo index="65535" exp="area" ref3D="1" dr="$A$1:$DG$310" dn="Z_5AAA4DFE_88B1_4674_95ED_5FCD7A50BC22_.wvu.FilterData" sId="1"/>
    <undo index="65535" exp="area" ref3D="1" dr="$A$1:$DG$310" dn="Z_747340EB_2B31_46D2_ACDE_4FA91E2B50F6_.wvu.FilterData" sId="1"/>
    <undo index="65535" exp="area" ref3D="1" dr="$A$1:$DG$310" dn="Z_BBF2EF6C_D4AD_46E1_803F_582F4D45F852_.wvu.FilterData" sId="1"/>
    <undo index="65535" exp="area" ref3D="1" dr="$A$1:$DG$310" dn="Z_8EDB8BF9_8BBB_4EEE_B4F0_C5928D0746DD_.wvu.FilterData" sId="1"/>
    <undo index="65535" exp="area" ref3D="1" dr="$A$1:$DG$310" dn="Z_A5B1481C_EF26_486A_984F_85CDDC2FD94F_.wvu.FilterData" sId="1"/>
    <undo index="65535" exp="area" ref3D="1" dr="$A$1:$DG$310" dn="Z_AD1D8E66_18A9_4CB7_BBE4_02F7E757257F_.wvu.FilterData" sId="1"/>
    <undo index="65535" exp="area" ref3D="1" dr="$A$1:$DG$310" dn="Z_36624B2D_80F9_4F79_AC4A_B3547C36F23F_.wvu.FilterData" sId="1"/>
    <undo index="65535" exp="area" ref3D="1" dr="$A$1:$DG$310" dn="Z_2C296388_EDB5_4F1F_B0F4_90EC07CCD947_.wvu.FilterData"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193" sId="1" ref="A310:XFD310" action="deleteRow">
    <undo index="65535" exp="area" dr="AK310:AK317" r="AK318" sId="1"/>
    <undo index="65535" exp="area" dr="AJ310:AJ317" r="AJ318" sId="1"/>
    <undo index="65535" exp="area" dr="AI310:AI317" r="AI318" sId="1"/>
    <undo index="65535" exp="area" dr="AH310:AH317" r="AH318" sId="1"/>
    <undo index="65535" exp="area" dr="AG310:AG317" r="AG318" sId="1"/>
    <undo index="65535" exp="area" dr="AF310:AF317" r="AF318" sId="1"/>
    <undo index="65535" exp="area" dr="AE310:AE317" r="AE318" sId="1"/>
    <undo index="65535" exp="area" dr="AD310:AD317" r="AD318" sId="1"/>
    <undo index="65535" exp="area" dr="AC310:AC317" r="AC318" sId="1"/>
    <undo index="65535" exp="area" dr="AB310:AB317" r="AB318" sId="1"/>
    <undo index="65535" exp="area" dr="AA310:AA317" r="AA318" sId="1"/>
    <undo index="65535" exp="area" dr="Z310:Z317" r="Z318" sId="1"/>
    <undo index="65535" exp="area" dr="Y310:Y317" r="Y318" sId="1"/>
    <undo index="65535" exp="area" dr="X310:X317" r="X318" sId="1"/>
    <undo index="65535" exp="area" dr="W310:W317" r="W318" sId="1"/>
    <undo index="65535" exp="area" dr="V310:V317" r="V318" sId="1"/>
    <undo index="65535" exp="area" dr="U310:U317" r="U318" sId="1"/>
    <undo index="65535" exp="area" dr="T310:T317" r="T318" sId="1"/>
    <undo index="65535" exp="area" dr="S310:S317" r="S318" sId="1"/>
    <undo index="65535" exp="area" dr="D310:D317" r="D318" sId="1"/>
    <undo index="65535" exp="area" ref3D="1" dr="$H$1:$N$1048576" dn="Z_65B035E3_87FA_46C5_996E_864F2C8D0EBC_.wvu.Cols" sId="1"/>
    <rfmt sheetId="1" xfDxf="1" sqref="A310:XFD310" start="0" length="0">
      <dxf>
        <font>
          <b/>
        </font>
      </dxf>
    </rfmt>
    <rfmt sheetId="1" sqref="A310" start="0" length="0">
      <dxf>
        <font>
          <b val="0"/>
          <sz val="12"/>
        </font>
        <fill>
          <patternFill patternType="solid">
            <bgColor theme="0" tint="-0.14999847407452621"/>
          </patternFill>
        </fill>
        <border outline="0">
          <left style="thin">
            <color indexed="64"/>
          </left>
          <right style="thin">
            <color indexed="64"/>
          </right>
          <top style="thin">
            <color indexed="64"/>
          </top>
          <bottom style="thin">
            <color indexed="64"/>
          </bottom>
        </border>
      </dxf>
    </rfmt>
    <rfmt sheetId="1" sqref="B310" start="0" length="0">
      <dxf>
        <font>
          <b val="0"/>
          <sz val="12"/>
        </font>
        <fill>
          <patternFill patternType="solid">
            <bgColor rgb="FFFFFF00"/>
          </patternFill>
        </fill>
        <border outline="0">
          <left style="thin">
            <color indexed="64"/>
          </left>
          <right style="thin">
            <color indexed="64"/>
          </right>
          <top style="thin">
            <color indexed="64"/>
          </top>
          <bottom style="thin">
            <color indexed="64"/>
          </bottom>
        </border>
      </dxf>
    </rfmt>
    <rfmt sheetId="1" sqref="C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310">
        <f>COUNTIFS(F$7:F$309,$F310)</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310" t="inlineStr">
        <is>
          <t>IP1/2015</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SUMIFS(S$7:S$309,$F$7:$F$309,$F310)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310">
        <f>SUMIFS(T$7:T$309,$F$7:$F$309,$F310)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310">
        <f>SUMIFS(U$7:U$309,$F$7:$F$309,$F310)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310">
        <f>SUMIFS(V$7:V$309,$F$7:$F$309,$F310)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310">
        <f>SUMIFS(W$7:W$309,$F$7:$F$309,$F310)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310">
        <f>SUMIFS(X$7:X$309,$F$7:$F$309,$F310)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310">
        <f>SUMIFS(Y$7:Y$309,$F$7:$F$309,$F310)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310">
        <f>SUMIFS(Z$7:Z$309,$F$7:$F$309,$F310)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310">
        <f>SUMIFS(AA$7:AA$309,$F$7:$F$309,$F310)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310">
        <f>SUMIFS(AB$7:AB$309,$F$7:$F$309,$F310)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310">
        <f>SUMIFS(AC$7:AC$309,$F$7:$F$309,$F310)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310">
        <f>SUMIFS(AD$7:AD$309,$F$7:$F$309,$F310)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310">
        <f>SUMIFS(AE$7:AE$309,$F$7:$F$309,$F310)</f>
      </nc>
      <ndxf>
        <font>
          <sz val="12"/>
          <color auto="1"/>
          <name val="Calibri"/>
          <family val="2"/>
          <charset val="238"/>
          <scheme val="minor"/>
        </font>
        <numFmt numFmtId="166"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310">
        <f>SUMIFS(AF$7:AF$309,$F$7:$F$309,$F310)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310">
        <f>SUMIFS(AG$7:AG$309,$F$7:$F$309,$F310)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310">
        <f>SUMIFS(AJ$7:AJ$309,$F$7:$F$309,$F310)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310">
        <f>SUMIFS(AK$7:AK$309,$F$7:$F$309,$F310)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qref="AL310" start="0" length="0">
      <dxf>
        <font>
          <sz val="12"/>
        </font>
      </dxf>
    </rfmt>
  </rrc>
  <rrc rId="5194" sId="1" ref="A310:XFD310" action="deleteRow">
    <undo index="65535" exp="area" dr="AK310:AK316" r="AK317" sId="1"/>
    <undo index="65535" exp="area" dr="AJ310:AJ316" r="AJ317" sId="1"/>
    <undo index="65535" exp="area" dr="AI310:AI316" r="AI317" sId="1"/>
    <undo index="65535" exp="area" dr="AH310:AH316" r="AH317" sId="1"/>
    <undo index="65535" exp="area" dr="AG310:AG316" r="AG317" sId="1"/>
    <undo index="65535" exp="area" dr="AF310:AF316" r="AF317" sId="1"/>
    <undo index="65535" exp="area" dr="AE310:AE316" r="AE317" sId="1"/>
    <undo index="65535" exp="area" dr="AD310:AD316" r="AD317" sId="1"/>
    <undo index="65535" exp="area" dr="AC310:AC316" r="AC317" sId="1"/>
    <undo index="65535" exp="area" dr="AB310:AB316" r="AB317" sId="1"/>
    <undo index="65535" exp="area" dr="AA310:AA316" r="AA317" sId="1"/>
    <undo index="65535" exp="area" dr="Z310:Z316" r="Z317" sId="1"/>
    <undo index="65535" exp="area" dr="Y310:Y316" r="Y317" sId="1"/>
    <undo index="65535" exp="area" dr="X310:X316" r="X317" sId="1"/>
    <undo index="65535" exp="area" dr="W310:W316" r="W317" sId="1"/>
    <undo index="65535" exp="area" dr="V310:V316" r="V317" sId="1"/>
    <undo index="65535" exp="area" dr="U310:U316" r="U317" sId="1"/>
    <undo index="65535" exp="area" dr="T310:T316" r="T317" sId="1"/>
    <undo index="65535" exp="area" dr="S310:S316" r="S317" sId="1"/>
    <undo index="65535" exp="area" dr="D310:D316" r="D317" sId="1"/>
    <undo index="65535" exp="area" ref3D="1" dr="$H$1:$N$1048576" dn="Z_65B035E3_87FA_46C5_996E_864F2C8D0EBC_.wvu.Cols" sId="1"/>
    <rfmt sheetId="1" xfDxf="1" sqref="A310:XFD310" start="0" length="0">
      <dxf>
        <font>
          <b/>
          <sz val="12"/>
        </font>
      </dxf>
    </rfmt>
    <rfmt sheetId="1" sqref="A310"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310">
        <f>COUNTIFS(F$7:F$309,$F310)</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310" t="inlineStr">
        <is>
          <t>IP3/2016</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SUMIFS(S$7:S$309,$F$7:$F$309,$F310)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310">
        <f>SUMIFS(T$7:T$309,$F$7:$F$309,$F310)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310">
        <f>SUMIFS(U$7:U$309,$F$7:$F$309,$F310)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310">
        <f>SUMIFS(V$7:V$309,$F$7:$F$309,$F310)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310">
        <f>SUMIFS(W$7:W$309,$F$7:$F$309,$F310)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310">
        <f>SUMIFS(X$7:X$309,$F$7:$F$309,$F310)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310">
        <f>SUMIFS(Y$7:Y$309,$F$7:$F$309,$F310)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310">
        <f>SUMIFS(Z$7:Z$309,$F$7:$F$309,$F310)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310">
        <f>SUMIFS(AA$7:AA$309,$F$7:$F$309,$F310)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310">
        <f>SUMIFS(AB$7:AB$309,$F$7:$F$309,$F310)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310">
        <f>SUMIFS(AC$7:AC$309,$F$7:$F$309,$F310)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310">
        <f>SUMIFS(AD$7:AD$309,$F$7:$F$309,$F310)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310">
        <f>SUMIFS(AE$7:AE$309,$F$7:$F$309,$F310)</f>
      </nc>
      <ndxf>
        <font>
          <sz val="12"/>
          <color auto="1"/>
          <name val="Calibri"/>
          <family val="2"/>
          <charset val="238"/>
          <scheme val="minor"/>
        </font>
        <numFmt numFmtId="166"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310">
        <f>SUMIFS(AF$7:AF$309,$F$7:$F$309,$F310)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310">
        <f>SUMIFS(AG$7:AG$309,$F$7:$F$309,$F310)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310">
        <f>SUMIFS(AJ$7:AJ$309,$F$7:$F$309,$F310)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310">
        <f>SUMIFS(AK$7:AK$309,$F$7:$F$309,$F310)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qref="AL310" start="0" length="0">
      <dxf/>
    </rfmt>
  </rrc>
  <rrc rId="5195" sId="1" ref="A310:XFD310" action="deleteRow">
    <undo index="65535" exp="area" dr="AK310:AK315" r="AK316" sId="1"/>
    <undo index="65535" exp="area" dr="AJ310:AJ315" r="AJ316" sId="1"/>
    <undo index="65535" exp="area" dr="AI310:AI315" r="AI316" sId="1"/>
    <undo index="65535" exp="area" dr="AH310:AH315" r="AH316" sId="1"/>
    <undo index="65535" exp="area" dr="AG310:AG315" r="AG316" sId="1"/>
    <undo index="65535" exp="area" dr="AF310:AF315" r="AF316" sId="1"/>
    <undo index="65535" exp="area" dr="AE310:AE315" r="AE316" sId="1"/>
    <undo index="65535" exp="area" dr="AD310:AD315" r="AD316" sId="1"/>
    <undo index="65535" exp="area" dr="AC310:AC315" r="AC316" sId="1"/>
    <undo index="65535" exp="area" dr="AB310:AB315" r="AB316" sId="1"/>
    <undo index="65535" exp="area" dr="AA310:AA315" r="AA316" sId="1"/>
    <undo index="65535" exp="area" dr="Z310:Z315" r="Z316" sId="1"/>
    <undo index="65535" exp="area" dr="Y310:Y315" r="Y316" sId="1"/>
    <undo index="65535" exp="area" dr="X310:X315" r="X316" sId="1"/>
    <undo index="65535" exp="area" dr="W310:W315" r="W316" sId="1"/>
    <undo index="65535" exp="area" dr="V310:V315" r="V316" sId="1"/>
    <undo index="65535" exp="area" dr="U310:U315" r="U316" sId="1"/>
    <undo index="65535" exp="area" dr="T310:T315" r="T316" sId="1"/>
    <undo index="65535" exp="area" dr="S310:S315" r="S316" sId="1"/>
    <undo index="65535" exp="area" dr="D310:D315" r="D316" sId="1"/>
    <undo index="65535" exp="area" ref3D="1" dr="$H$1:$N$1048576" dn="Z_65B035E3_87FA_46C5_996E_864F2C8D0EBC_.wvu.Cols" sId="1"/>
    <rfmt sheetId="1" xfDxf="1" sqref="A310:XFD310" start="0" length="0">
      <dxf>
        <font>
          <b/>
          <sz val="12"/>
        </font>
      </dxf>
    </rfmt>
    <rfmt sheetId="1" sqref="A310"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310">
        <f>COUNTIFS(F$7:F$309,$F310)</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 xml:space="preserve">TOTAL </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310" t="inlineStr">
        <is>
          <t>IP5/2016</t>
        </is>
      </nc>
      <ndxf>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ndxf>
    </rcc>
    <rfmt sheetId="1" sqref="G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SUMIFS(S$7:S$309,$F$7:$F$309,$F310)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310">
        <f>SUMIFS(T$7:T$309,$F$7:$F$309,$F310)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310">
        <f>SUMIFS(U$7:U$309,$F$7:$F$309,$F310)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310">
        <f>SUMIFS(V$7:V$309,$F$7:$F$309,$F310)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310">
        <f>SUMIFS(W$7:W$309,$F$7:$F$309,$F310)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310">
        <f>SUMIFS(X$7:X$309,$F$7:$F$309,$F310)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310">
        <f>SUMIFS(Y$7:Y$309,$F$7:$F$309,$F310)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310">
        <f>SUMIFS(Z$7:Z$309,$F$7:$F$309,$F310)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310">
        <f>SUMIFS(AA$7:AA$309,$F$7:$F$309,$F310)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310">
        <f>SUMIFS(AB$7:AB$309,$F$7:$F$309,$F310)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310">
        <f>SUMIFS(AC$7:AC$309,$F$7:$F$309,$F310)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310">
        <f>SUMIFS(AD$7:AD$309,$F$7:$F$309,$F310)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310">
        <f>SUMIFS(AE$7:AE$309,$F$7:$F$309,$F310)</f>
      </nc>
      <ndxf>
        <font>
          <sz val="12"/>
          <color auto="1"/>
          <name val="Calibri"/>
          <family val="2"/>
          <charset val="238"/>
          <scheme val="minor"/>
        </font>
        <numFmt numFmtId="166"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310">
        <f>SUMIFS(AF$7:AF$309,$F$7:$F$309,$F310)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310">
        <f>SUMIFS(AG$7:AG$309,$F$7:$F$309,$F310)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310">
        <f>SUMIFS(AJ$7:AJ$309,$F$7:$F$309,$F310)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310">
        <f>SUMIFS(AK$7:AK$309,$F$7:$F$309,$F310)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qref="AL310" start="0" length="0">
      <dxf/>
    </rfmt>
  </rrc>
  <rrc rId="5196" sId="1" ref="A310:XFD310" action="deleteRow">
    <undo index="65535" exp="area" dr="AK310:AK314" r="AK315" sId="1"/>
    <undo index="65535" exp="area" dr="AJ310:AJ314" r="AJ315" sId="1"/>
    <undo index="65535" exp="area" dr="AI310:AI314" r="AI315" sId="1"/>
    <undo index="65535" exp="area" dr="AH310:AH314" r="AH315" sId="1"/>
    <undo index="65535" exp="area" dr="AG310:AG314" r="AG315" sId="1"/>
    <undo index="65535" exp="area" dr="AF310:AF314" r="AF315" sId="1"/>
    <undo index="65535" exp="area" dr="AE310:AE314" r="AE315" sId="1"/>
    <undo index="65535" exp="area" dr="AD310:AD314" r="AD315" sId="1"/>
    <undo index="65535" exp="area" dr="AC310:AC314" r="AC315" sId="1"/>
    <undo index="65535" exp="area" dr="AB310:AB314" r="AB315" sId="1"/>
    <undo index="65535" exp="area" dr="AA310:AA314" r="AA315" sId="1"/>
    <undo index="65535" exp="area" dr="Z310:Z314" r="Z315" sId="1"/>
    <undo index="65535" exp="area" dr="Y310:Y314" r="Y315" sId="1"/>
    <undo index="65535" exp="area" dr="X310:X314" r="X315" sId="1"/>
    <undo index="65535" exp="area" dr="W310:W314" r="W315" sId="1"/>
    <undo index="65535" exp="area" dr="V310:V314" r="V315" sId="1"/>
    <undo index="65535" exp="area" dr="U310:U314" r="U315" sId="1"/>
    <undo index="65535" exp="area" dr="T310:T314" r="T315" sId="1"/>
    <undo index="65535" exp="area" dr="S310:S314" r="S315" sId="1"/>
    <undo index="65535" exp="area" dr="D310:D314" r="D315" sId="1"/>
    <undo index="65535" exp="area" ref3D="1" dr="$H$1:$N$1048576" dn="Z_65B035E3_87FA_46C5_996E_864F2C8D0EBC_.wvu.Cols" sId="1"/>
    <rfmt sheetId="1" xfDxf="1" sqref="A310:XFD310" start="0" length="0">
      <dxf>
        <font>
          <b/>
        </font>
      </dxf>
    </rfmt>
    <rfmt sheetId="1" sqref="A310"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310">
        <f>COUNTIFS(F$131:F$309,$F310)</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310" t="inlineStr">
        <is>
          <t>IP4/2016</t>
        </is>
      </nc>
      <ndxf>
        <font>
          <sz val="12"/>
        </font>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ndxf>
    </rcc>
    <rfmt sheetId="1" sqref="G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SUMIFS(S$7:S$309,$F$7:$F$309,$F310)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310">
        <f>SUMIFS(T$7:T$309,$F$7:$F$309,$F310)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310">
        <f>SUMIFS(U$7:U$309,$F$7:$F$309,$F310)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310">
        <f>SUMIFS(V$7:V$309,$F$7:$F$309,$F310)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310">
        <f>SUMIFS(W$7:W$309,$F$7:$F$309,$F310)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310">
        <f>SUMIFS(X$7:X$309,$F$7:$F$309,$F310)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310">
        <f>SUMIFS(Y$7:Y$309,$F$7:$F$309,$F310)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310">
        <f>SUMIFS(Z$7:Z$309,$F$7:$F$309,$F310)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310">
        <f>SUMIFS(AA$7:AA$309,$F$7:$F$309,$F310)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310">
        <f>SUMIFS(AB$7:AB$309,$F$7:$F$309,$F310)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310">
        <f>SUMIFS(AC$7:AC$309,$F$7:$F$309,$F310)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310">
        <f>SUMIFS(AD$7:AD$309,$F$7:$F$309,$F310)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310">
        <f>SUMIFS(AE$7:AE$309,$F$7:$F$309,$F310)</f>
      </nc>
      <ndxf>
        <font>
          <sz val="12"/>
          <color auto="1"/>
          <name val="Calibri"/>
          <family val="2"/>
          <charset val="238"/>
          <scheme val="minor"/>
        </font>
        <numFmt numFmtId="166"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310">
        <f>SUMIFS(AF$7:AF$309,$F$7:$F$309,$F310)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310">
        <f>SUMIFS(AG$7:AG$309,$F$7:$F$309,$F310)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310">
        <f>SUMIFS(AJ$7:AJ$309,$F$7:$F$309,$F310)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310">
        <f>SUMIFS(AK$7:AK$309,$F$7:$F$309,$F310)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qref="AL310" start="0" length="0">
      <dxf>
        <font>
          <sz val="12"/>
        </font>
      </dxf>
    </rfmt>
  </rrc>
  <rrc rId="5197" sId="1" ref="A310:XFD310" action="deleteRow">
    <undo index="65535" exp="area" dr="AK310:AK313" r="AK314" sId="1"/>
    <undo index="65535" exp="area" dr="AJ310:AJ313" r="AJ314" sId="1"/>
    <undo index="65535" exp="area" dr="AI310:AI313" r="AI314" sId="1"/>
    <undo index="65535" exp="area" dr="AH310:AH313" r="AH314" sId="1"/>
    <undo index="65535" exp="area" dr="AG310:AG313" r="AG314" sId="1"/>
    <undo index="65535" exp="area" dr="AF310:AF313" r="AF314" sId="1"/>
    <undo index="65535" exp="area" dr="AE310:AE313" r="AE314" sId="1"/>
    <undo index="65535" exp="area" dr="AD310:AD313" r="AD314" sId="1"/>
    <undo index="65535" exp="area" dr="AC310:AC313" r="AC314" sId="1"/>
    <undo index="65535" exp="area" dr="AB310:AB313" r="AB314" sId="1"/>
    <undo index="65535" exp="area" dr="AA310:AA313" r="AA314" sId="1"/>
    <undo index="65535" exp="area" dr="Z310:Z313" r="Z314" sId="1"/>
    <undo index="65535" exp="area" dr="Y310:Y313" r="Y314" sId="1"/>
    <undo index="65535" exp="area" dr="X310:X313" r="X314" sId="1"/>
    <undo index="65535" exp="area" dr="W310:W313" r="W314" sId="1"/>
    <undo index="65535" exp="area" dr="V310:V313" r="V314" sId="1"/>
    <undo index="65535" exp="area" dr="U310:U313" r="U314" sId="1"/>
    <undo index="65535" exp="area" dr="T310:T313" r="T314" sId="1"/>
    <undo index="65535" exp="area" dr="S310:S313" r="S314" sId="1"/>
    <undo index="65535" exp="area" dr="D310:D313" r="D314" sId="1"/>
    <undo index="65535" exp="area" ref3D="1" dr="$H$1:$N$1048576" dn="Z_65B035E3_87FA_46C5_996E_864F2C8D0EBC_.wvu.Cols" sId="1"/>
    <rfmt sheetId="1" xfDxf="1" sqref="A310:XFD310" start="0" length="0">
      <dxf>
        <font>
          <b/>
        </font>
      </dxf>
    </rfmt>
    <rfmt sheetId="1" sqref="A310"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310">
        <f>COUNTIFS(F$7:F$309,$F310)</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310" t="inlineStr">
        <is>
          <t>IP6/2016</t>
        </is>
      </nc>
      <ndxf>
        <font>
          <sz val="12"/>
        </font>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ndxf>
    </rcc>
    <rfmt sheetId="1" sqref="G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SUMIFS(S$7:S$309,$F$7:$F$309,$F310)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310">
        <f>SUMIFS(T$7:T$309,$F$7:$F$309,$F310)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310">
        <f>SUMIFS(U$7:U$309,$F$7:$F$309,$F310)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310">
        <f>SUMIFS(V$7:V$309,$F$7:$F$309,$F310)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310">
        <f>SUMIFS(W$7:W$309,$F$7:$F$309,$F310)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310">
        <f>SUMIFS(X$7:X$309,$F$7:$F$309,$F310)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310">
        <f>SUMIFS(Y$7:Y$309,$F$7:$F$309,$F310)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310">
        <f>SUMIFS(Z$7:Z$309,$F$7:$F$309,$F310)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310">
        <f>SUMIFS(AA$7:AA$309,$F$7:$F$309,$F310)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310">
        <f>SUMIFS(AB$7:AB$309,$F$7:$F$309,$F310)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310">
        <f>SUMIFS(AC$7:AC$309,$F$7:$F$309,$F310)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310">
        <f>SUMIFS(AD$7:AD$309,$F$7:$F$309,$F310)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310">
        <f>SUMIFS(AE$7:AE$309,$F$7:$F$309,$F310)</f>
      </nc>
      <ndxf>
        <font>
          <sz val="12"/>
          <color auto="1"/>
          <name val="Calibri"/>
          <family val="2"/>
          <charset val="238"/>
          <scheme val="minor"/>
        </font>
        <numFmt numFmtId="166"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310">
        <f>SUMIFS(AF$7:AF$309,$F$7:$F$309,$F310)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310">
        <f>SUMIFS(AG$7:AG$309,$F$7:$F$309,$F310)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310">
        <f>SUMIFS(AJ$7:AJ$309,$F$7:$F$309,$F310)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310">
        <f>SUMIFS(AK$7:AK$309,$F$7:$F$309,$F310)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qref="AL310" start="0" length="0">
      <dxf>
        <font>
          <sz val="12"/>
        </font>
      </dxf>
    </rfmt>
  </rrc>
  <rrc rId="5198" sId="1" ref="A310:XFD310" action="deleteRow">
    <undo index="65535" exp="area" dr="AK310:AK312" r="AK313" sId="1"/>
    <undo index="65535" exp="area" dr="AJ310:AJ312" r="AJ313" sId="1"/>
    <undo index="65535" exp="area" dr="AI310:AI312" r="AI313" sId="1"/>
    <undo index="65535" exp="area" dr="AH310:AH312" r="AH313" sId="1"/>
    <undo index="65535" exp="area" dr="AG310:AG312" r="AG313" sId="1"/>
    <undo index="65535" exp="area" dr="AF310:AF312" r="AF313" sId="1"/>
    <undo index="65535" exp="area" dr="AE310:AE312" r="AE313" sId="1"/>
    <undo index="65535" exp="area" dr="AD310:AD312" r="AD313" sId="1"/>
    <undo index="65535" exp="area" dr="AC310:AC312" r="AC313" sId="1"/>
    <undo index="65535" exp="area" dr="AB310:AB312" r="AB313" sId="1"/>
    <undo index="65535" exp="area" dr="AA310:AA312" r="AA313" sId="1"/>
    <undo index="65535" exp="area" dr="Z310:Z312" r="Z313" sId="1"/>
    <undo index="65535" exp="area" dr="Y310:Y312" r="Y313" sId="1"/>
    <undo index="65535" exp="area" dr="X310:X312" r="X313" sId="1"/>
    <undo index="65535" exp="area" dr="W310:W312" r="W313" sId="1"/>
    <undo index="65535" exp="area" dr="V310:V312" r="V313" sId="1"/>
    <undo index="65535" exp="area" dr="U310:U312" r="U313" sId="1"/>
    <undo index="65535" exp="area" dr="T310:T312" r="T313" sId="1"/>
    <undo index="65535" exp="area" dr="S310:S312" r="S313" sId="1"/>
    <undo index="65535" exp="area" dr="D310:D312" r="D313" sId="1"/>
    <undo index="65535" exp="area" ref3D="1" dr="$H$1:$N$1048576" dn="Z_65B035E3_87FA_46C5_996E_864F2C8D0EBC_.wvu.Cols" sId="1"/>
    <rfmt sheetId="1" xfDxf="1" sqref="A310:XFD310" start="0" length="0">
      <dxf>
        <font>
          <b/>
        </font>
      </dxf>
    </rfmt>
    <rfmt sheetId="1" sqref="A310"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310">
        <f>COUNTIFS(F$7:F$309,$F310)</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310" t="inlineStr">
        <is>
          <t>CP 2/2017 (MySMIS: POCA/111/1/1)</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SUMIFS(S$7:S$309,$F$7:$F$309,$F310)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310">
        <f>SUMIFS(T$7:T$309,$F$7:$F$309,$F310)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310">
        <f>SUMIFS(U$7:U$309,$F$7:$F$309,$F310)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310">
        <f>SUMIFS(V$7:V$309,$F$7:$F$309,$F310)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310">
        <f>SUMIFS(W$7:W$309,$F$7:$F$309,$F310)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310">
        <f>SUMIFS(X$7:X$309,$F$7:$F$309,$F310)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310">
        <f>SUMIFS(Y$7:Y$309,$F$7:$F$309,$F310)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310">
        <f>SUMIFS(Z$7:Z$309,$F$7:$F$309,$F310)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310">
        <f>SUMIFS(AA$7:AA$309,$F$7:$F$309,$F310)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310">
        <f>SUMIFS(AB$7:AB$309,$F$7:$F$309,$F310)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310">
        <f>SUMIFS(AC$7:AC$309,$F$7:$F$309,$F310)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310">
        <f>SUMIFS(AD$7:AD$309,$F$7:$F$309,$F310)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310">
        <f>SUMIFS(AE$7:AE$309,$F$7:$F$309,$F310)</f>
      </nc>
      <ndxf>
        <font>
          <sz val="12"/>
          <color auto="1"/>
          <name val="Calibri"/>
          <family val="2"/>
          <charset val="238"/>
          <scheme val="minor"/>
        </font>
        <numFmt numFmtId="166"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310">
        <f>SUMIFS(AF$7:AF$309,$F$7:$F$309,$F310)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310">
        <f>SUMIFS(AG$7:AG$309,$F$7:$F$309,$F310)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310">
        <f>SUMIFS(AJ$7:AJ$309,$F$7:$F$309,$F310)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310">
        <f>SUMIFS(AK$7:AK$309,$F$7:$F$309,$F310)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qref="AL310" start="0" length="0">
      <dxf>
        <font>
          <sz val="12"/>
        </font>
      </dxf>
    </rfmt>
  </rrc>
  <rrc rId="5199" sId="1" ref="A310:XFD310" action="deleteRow">
    <undo index="65535" exp="area" dr="AK310:AK311" r="AK312" sId="1"/>
    <undo index="65535" exp="area" dr="AJ310:AJ311" r="AJ312" sId="1"/>
    <undo index="65535" exp="area" dr="AI310:AI311" r="AI312" sId="1"/>
    <undo index="65535" exp="area" dr="AH310:AH311" r="AH312" sId="1"/>
    <undo index="65535" exp="area" dr="AG310:AG311" r="AG312" sId="1"/>
    <undo index="65535" exp="area" dr="AF310:AF311" r="AF312" sId="1"/>
    <undo index="65535" exp="area" dr="AE310:AE311" r="AE312" sId="1"/>
    <undo index="65535" exp="area" dr="AD310:AD311" r="AD312" sId="1"/>
    <undo index="65535" exp="area" dr="AC310:AC311" r="AC312" sId="1"/>
    <undo index="65535" exp="area" dr="AB310:AB311" r="AB312" sId="1"/>
    <undo index="65535" exp="area" dr="AA310:AA311" r="AA312" sId="1"/>
    <undo index="65535" exp="area" dr="Z310:Z311" r="Z312" sId="1"/>
    <undo index="65535" exp="area" dr="Y310:Y311" r="Y312" sId="1"/>
    <undo index="65535" exp="area" dr="X310:X311" r="X312" sId="1"/>
    <undo index="65535" exp="area" dr="W310:W311" r="W312" sId="1"/>
    <undo index="65535" exp="area" dr="V310:V311" r="V312" sId="1"/>
    <undo index="65535" exp="area" dr="U310:U311" r="U312" sId="1"/>
    <undo index="65535" exp="area" dr="T310:T311" r="T312" sId="1"/>
    <undo index="65535" exp="area" dr="S310:S311" r="S312" sId="1"/>
    <undo index="65535" exp="area" dr="D310:D311" r="D312" sId="1"/>
    <undo index="65535" exp="area" ref3D="1" dr="$H$1:$N$1048576" dn="Z_65B035E3_87FA_46C5_996E_864F2C8D0EBC_.wvu.Cols" sId="1"/>
    <rfmt sheetId="1" xfDxf="1" sqref="A310:XFD310" start="0" length="0">
      <dxf>
        <font>
          <b/>
        </font>
      </dxf>
    </rfmt>
    <rfmt sheetId="1" sqref="A310"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310">
        <f>COUNTIFS(F$7:F$309,$F310)</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310" t="inlineStr">
        <is>
          <t>IP8/2017 (MySMIS:
POCA/129/1/1)</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SUMIFS(S$7:S$309,$F$7:$F$309,$F310)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310">
        <f>SUMIFS(T$7:T$309,$F$7:$F$309,$F310)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310">
        <f>SUMIFS(U$7:U$309,$F$7:$F$309,$F310)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310">
        <f>SUMIFS(V$7:V$309,$F$7:$F$309,$F310)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310">
        <f>SUMIFS(W$7:W$309,$F$7:$F$309,$F310)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310">
        <f>SUMIFS(X$7:X$309,$F$7:$F$309,$F310)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310">
        <f>SUMIFS(Y$7:Y$309,$F$7:$F$309,$F310)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310">
        <f>SUMIFS(Z$7:Z$309,$F$7:$F$309,$F310)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310">
        <f>SUMIFS(AA$7:AA$309,$F$7:$F$309,$F310)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310">
        <f>SUMIFS(AB$7:AB$309,$F$7:$F$309,$F310)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310">
        <f>SUMIFS(AC$7:AC$309,$F$7:$F$309,$F310)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310">
        <f>SUMIFS(AD$7:AD$309,$F$7:$F$309,$F310)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310">
        <f>SUMIFS(AE$7:AE$309,$F$7:$F$309,$F310)</f>
      </nc>
      <ndxf>
        <font>
          <sz val="12"/>
          <color auto="1"/>
          <name val="Calibri"/>
          <family val="2"/>
          <charset val="238"/>
          <scheme val="minor"/>
        </font>
        <numFmt numFmtId="166"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310">
        <f>SUMIFS(AF$7:AF$309,$F$7:$F$309,$F310)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310">
        <f>SUMIFS(AG$7:AG$309,$F$7:$F$309,$F310)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310">
        <f>SUMIFS(AJ$7:AJ$309,$F$7:$F$309,$F310)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310">
        <f>SUMIFS(AK$7:AK$309,$F$7:$F$309,$F310)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qref="AL310" start="0" length="0">
      <dxf>
        <font>
          <sz val="12"/>
        </font>
      </dxf>
    </rfmt>
  </rrc>
  <rrc rId="5200" sId="1" ref="A310:XFD310" action="deleteRow">
    <undo index="65535" exp="area" dr="AK310" r="AK311" sId="1"/>
    <undo index="65535" exp="area" dr="AJ310" r="AJ311" sId="1"/>
    <undo index="65535" exp="area" dr="AI310" r="AI311" sId="1"/>
    <undo index="65535" exp="area" dr="AH310" r="AH311" sId="1"/>
    <undo index="65535" exp="area" dr="AG310" r="AG311" sId="1"/>
    <undo index="65535" exp="area" dr="AF310" r="AF311" sId="1"/>
    <undo index="65535" exp="area" dr="AE310" r="AE311" sId="1"/>
    <undo index="65535" exp="area" dr="AD310" r="AD311" sId="1"/>
    <undo index="65535" exp="area" dr="AC310" r="AC311" sId="1"/>
    <undo index="65535" exp="area" dr="AB310" r="AB311" sId="1"/>
    <undo index="65535" exp="area" dr="AA310" r="AA311" sId="1"/>
    <undo index="65535" exp="area" dr="Z310" r="Z311" sId="1"/>
    <undo index="65535" exp="area" dr="Y310" r="Y311" sId="1"/>
    <undo index="65535" exp="area" dr="X310" r="X311" sId="1"/>
    <undo index="65535" exp="area" dr="W310" r="W311" sId="1"/>
    <undo index="65535" exp="area" dr="V310" r="V311" sId="1"/>
    <undo index="65535" exp="area" dr="U310" r="U311" sId="1"/>
    <undo index="65535" exp="area" dr="T310" r="T311" sId="1"/>
    <undo index="65535" exp="area" dr="S310" r="S311" sId="1"/>
    <undo index="65535" exp="area" dr="D310" r="D311" sId="1"/>
    <undo index="65535" exp="area" ref3D="1" dr="$H$1:$N$1048576" dn="Z_65B035E3_87FA_46C5_996E_864F2C8D0EBC_.wvu.Cols" sId="1"/>
    <rfmt sheetId="1" xfDxf="1" sqref="A310:XFD310" start="0" length="0">
      <dxf>
        <font>
          <b/>
        </font>
      </dxf>
    </rfmt>
    <rfmt sheetId="1" sqref="A310"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310">
        <f>COUNTIFS(F$7:F$309,$F310)</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310" t="inlineStr">
        <is>
          <t>IP12/2018
(MuSMIS: 
POCA/ 399/1/1)</t>
        </is>
      </nc>
      <ndxf>
        <font>
          <sz val="12"/>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fmt sheetId="1" sqref="G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SUMIFS(S$7:S$309,$F$7:$F$309,$F310)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310">
        <f>SUMIFS(T$7:T$309,$F$7:$F$309,$F310)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310">
        <f>SUMIFS(U$7:U$309,$F$7:$F$309,$F310)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310">
        <f>SUMIFS(V$7:V$309,$F$7:$F$309,$F310)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310">
        <f>SUMIFS(W$7:W$309,$F$7:$F$309,$F310)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310">
        <f>SUMIFS(X$7:X$309,$F$7:$F$309,$F310)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310">
        <f>SUMIFS(Y$7:Y$309,$F$7:$F$309,$F310)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310">
        <f>SUMIFS(Z$7:Z$309,$F$7:$F$309,$F310)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310">
        <f>SUMIFS(AA$7:AA$309,$F$7:$F$309,$F310)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310">
        <f>SUMIFS(AB$7:AB$309,$F$7:$F$309,$F310)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310">
        <f>SUMIFS(AC$7:AC$309,$F$7:$F$309,$F310)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310">
        <f>SUMIFS(AD$7:AD$309,$F$7:$F$309,$F310)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310">
        <f>SUMIFS(AE$7:AE$309,$F$7:$F$309,$F310)</f>
      </nc>
      <ndxf>
        <font>
          <sz val="12"/>
          <color auto="1"/>
          <name val="Calibri"/>
          <family val="2"/>
          <charset val="238"/>
          <scheme val="minor"/>
        </font>
        <numFmt numFmtId="166"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310">
        <f>SUMIFS(AF$7:AF$309,$F$7:$F$309,$F310)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310">
        <f>SUMIFS(AG$7:AG$309,$F$7:$F$309,$F310)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310">
        <f>SUMIFS(AJ$7:AJ$309,$F$7:$F$309,$F310)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310">
        <f>SUMIFS(AK$7:AK$309,$F$7:$F$309,$F310)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qref="AL310" start="0" length="0">
      <dxf>
        <font>
          <sz val="12"/>
        </font>
      </dxf>
    </rfmt>
  </rrc>
  <rrc rId="5201" sId="1" ref="A310:XFD310" action="deleteRow">
    <undo index="65535" exp="ref" v="1" dr="AE310" r="AE332" sId="1"/>
    <undo index="0" exp="ref" v="1" dr="AK310" r="AK327" sId="1"/>
    <undo index="0" exp="ref" v="1" dr="AJ310" r="AJ327" sId="1"/>
    <undo index="0" exp="ref" v="1" dr="AI310" r="AI327" sId="1"/>
    <undo index="0" exp="ref" v="1" dr="AH310" r="AH327" sId="1"/>
    <undo index="0" exp="ref" v="1" dr="AG310" r="AG327" sId="1"/>
    <undo index="0" exp="ref" v="1" dr="AF310" r="AF327" sId="1"/>
    <undo index="0" exp="ref" v="1" dr="AE310" r="AE327" sId="1"/>
    <undo index="0" exp="ref" v="1" dr="AD310" r="AD327" sId="1"/>
    <undo index="0" exp="ref" v="1" dr="AC310" r="AC327" sId="1"/>
    <undo index="0" exp="ref" v="1" dr="AB310" r="AB327" sId="1"/>
    <undo index="0" exp="ref" v="1" dr="AA310" r="AA327" sId="1"/>
    <undo index="0" exp="ref" v="1" dr="Z310" r="Z327" sId="1"/>
    <undo index="0" exp="ref" v="1" dr="Y310" r="Y327" sId="1"/>
    <undo index="0" exp="ref" v="1" dr="X310" r="X327" sId="1"/>
    <undo index="0" exp="ref" v="1" dr="W310" r="W327" sId="1"/>
    <undo index="0" exp="ref" v="1" dr="V310" r="V327" sId="1"/>
    <undo index="0" exp="ref" v="1" dr="U310" r="U327" sId="1"/>
    <undo index="0" exp="ref" v="1" dr="T310" r="T327" sId="1"/>
    <undo index="0" exp="ref" v="1" dr="S310" r="S327" sId="1"/>
    <undo index="65535" exp="ref" v="1" dr="D310" r="D327" sId="1"/>
    <undo index="65535" exp="area" ref3D="1" dr="$H$1:$N$1048576" dn="Z_65B035E3_87FA_46C5_996E_864F2C8D0EBC_.wvu.Cols" sId="1"/>
    <rfmt sheetId="1" xfDxf="1" sqref="A310:XFD310" start="0" length="0">
      <dxf>
        <font>
          <b/>
        </font>
      </dxf>
    </rfmt>
    <rfmt sheetId="1" sqref="A310"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numFmt numFmtId="4" formatCode="#,##0.0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310">
        <f>SUM(#REF!)</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TOTAL AXA 1</t>
        </is>
      </nc>
      <n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F310" start="0" length="0">
      <dxf>
        <font>
          <sz val="12"/>
        </font>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dxf>
    </rfmt>
    <rfmt sheetId="1" sqref="G310" start="0" length="0">
      <dxf>
        <font>
          <sz val="12"/>
          <color auto="1"/>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9" tint="0.59999389629810485"/>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T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U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V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W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X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Y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Z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A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B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C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D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E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F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G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H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I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J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K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fmt sheetId="1" sqref="AL310" start="0" length="0">
      <dxf>
        <font>
          <sz val="12"/>
        </font>
      </dxf>
    </rfmt>
  </rrc>
  <rrc rId="5202" sId="1" ref="A310:XFD310" action="deleteRow">
    <undo index="65535" exp="area" dr="AK310:AK323" r="AK324" sId="1"/>
    <undo index="65535" exp="area" dr="AJ310:AJ323" r="AJ324" sId="1"/>
    <undo index="65535" exp="area" dr="AI310:AI323" r="AI324" sId="1"/>
    <undo index="65535" exp="area" dr="AH310:AH323" r="AH324" sId="1"/>
    <undo index="65535" exp="area" dr="AG310:AG323" r="AG324" sId="1"/>
    <undo index="65535" exp="area" dr="AF310:AF323" r="AF324" sId="1"/>
    <undo index="65535" exp="area" dr="AE310:AE323" r="AE324" sId="1"/>
    <undo index="65535" exp="area" dr="AD310:AD323" r="AD324" sId="1"/>
    <undo index="65535" exp="area" dr="AC310:AC323" r="AC324" sId="1"/>
    <undo index="65535" exp="area" dr="AB310:AB323" r="AB324" sId="1"/>
    <undo index="65535" exp="area" dr="AA310:AA323" r="AA324" sId="1"/>
    <undo index="65535" exp="area" dr="Z310:Z323" r="Z324" sId="1"/>
    <undo index="65535" exp="area" dr="Y310:Y323" r="Y324" sId="1"/>
    <undo index="65535" exp="area" dr="X310:X323" r="X324" sId="1"/>
    <undo index="65535" exp="area" dr="W310:W323" r="W324" sId="1"/>
    <undo index="65535" exp="area" dr="V310:V323" r="V324" sId="1"/>
    <undo index="65535" exp="area" dr="U310:U323" r="U324" sId="1"/>
    <undo index="65535" exp="area" dr="T310:T323" r="T324" sId="1"/>
    <undo index="65535" exp="area" dr="S310:S323" r="S324" sId="1"/>
    <undo index="65535" exp="area" dr="D310:D323" r="D324" sId="1"/>
    <undo index="65535" exp="area" ref3D="1" dr="$H$1:$N$1048576" dn="Z_65B035E3_87FA_46C5_996E_864F2C8D0EBC_.wvu.Cols" sId="1"/>
    <rfmt sheetId="1" xfDxf="1" sqref="A310:XFD310" start="0" length="0">
      <dxf>
        <font>
          <b/>
        </font>
      </dxf>
    </rfmt>
    <rfmt sheetId="1" sqref="A310" start="0" length="0">
      <dxf>
        <font>
          <sz val="12"/>
          <color auto="1"/>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310">
        <f>COUNTIFS(F$7:F$309,$F310)</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310" t="inlineStr">
        <is>
          <t>IP2/2015</t>
        </is>
      </nc>
      <ndxf>
        <font>
          <sz val="12"/>
        </font>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ndxf>
    </rcc>
    <rfmt sheetId="1" sqref="G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SUMIFS(S$7:S$309,$F$7:$F$309,$F310)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310">
        <f>SUMIFS(T$7:T$309,$F$7:$F$309,$F310)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310">
        <f>SUMIFS(U$7:U$309,$F$7:$F$309,$F310)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310">
        <f>SUMIFS(V$7:V$309,$F$7:$F$309,$F310)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310">
        <f>SUMIFS(W$7:W$309,$F$7:$F$309,$F310)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310">
        <f>SUMIFS(X$7:X$309,$F$7:$F$309,$F310)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310">
        <f>SUMIFS(Y$7:Y$309,$F$7:$F$309,$F310)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310">
        <f>SUMIFS(Z$7:Z$309,$F$7:$F$309,$F310)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310">
        <f>SUMIFS(AA$7:AA$309,$F$7:$F$309,$F310)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310">
        <f>SUMIFS(AB$7:AB$309,$F$7:$F$309,$F310)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310">
        <f>SUMIFS(AC$7:AC$309,$F$7:$F$309,$F310)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310">
        <f>SUMIFS(AD$7:AD$309,$F$7:$F$309,$F310)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310">
        <f>SUMIFS(AE$7:AE$309,$F$7:$F$309,$F310)</f>
      </nc>
      <ndxf>
        <font>
          <sz val="12"/>
          <color auto="1"/>
          <name val="Calibri"/>
          <family val="2"/>
          <charset val="238"/>
          <scheme val="minor"/>
        </font>
        <numFmt numFmtId="166"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310">
        <f>SUMIFS(AF$7:AF$309,$F$7:$F$309,$F310)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310">
        <f>SUMIFS(AG$7:AG$309,$F$7:$F$309,$F310)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310">
        <f>SUMIFS(AJ$7:AJ$309,$F$7:$F$309,$F310)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310">
        <f>SUMIFS(AK$7:AK$309,$F$7:$F$309,$F310)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qref="AL310" start="0" length="0">
      <dxf>
        <font>
          <sz val="12"/>
        </font>
      </dxf>
    </rfmt>
  </rrc>
  <rrc rId="5203" sId="1" ref="A310:XFD310" action="deleteRow">
    <undo index="65535" exp="area" dr="AK310:AK322" r="AK323" sId="1"/>
    <undo index="65535" exp="area" dr="AJ310:AJ322" r="AJ323" sId="1"/>
    <undo index="65535" exp="area" dr="AI310:AI322" r="AI323" sId="1"/>
    <undo index="65535" exp="area" dr="AH310:AH322" r="AH323" sId="1"/>
    <undo index="65535" exp="area" dr="AG310:AG322" r="AG323" sId="1"/>
    <undo index="65535" exp="area" dr="AF310:AF322" r="AF323" sId="1"/>
    <undo index="65535" exp="area" dr="AE310:AE322" r="AE323" sId="1"/>
    <undo index="65535" exp="area" dr="AD310:AD322" r="AD323" sId="1"/>
    <undo index="65535" exp="area" dr="AC310:AC322" r="AC323" sId="1"/>
    <undo index="65535" exp="area" dr="AB310:AB322" r="AB323" sId="1"/>
    <undo index="65535" exp="area" dr="AA310:AA322" r="AA323" sId="1"/>
    <undo index="65535" exp="area" dr="Z310:Z322" r="Z323" sId="1"/>
    <undo index="65535" exp="area" dr="Y310:Y322" r="Y323" sId="1"/>
    <undo index="65535" exp="area" dr="X310:X322" r="X323" sId="1"/>
    <undo index="65535" exp="area" dr="W310:W322" r="W323" sId="1"/>
    <undo index="65535" exp="area" dr="V310:V322" r="V323" sId="1"/>
    <undo index="65535" exp="area" dr="U310:U322" r="U323" sId="1"/>
    <undo index="65535" exp="area" dr="T310:T322" r="T323" sId="1"/>
    <undo index="65535" exp="area" dr="S310:S322" r="S323" sId="1"/>
    <undo index="65535" exp="area" dr="D310:D322" r="D323" sId="1"/>
    <undo index="65535" exp="area" ref3D="1" dr="$H$1:$N$1048576" dn="Z_65B035E3_87FA_46C5_996E_864F2C8D0EBC_.wvu.Cols" sId="1"/>
    <rfmt sheetId="1" xfDxf="1" sqref="A310:XFD310" start="0" length="0">
      <dxf>
        <font>
          <b/>
        </font>
      </dxf>
    </rfmt>
    <rfmt sheetId="1" sqref="A310"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310">
        <f>COUNTIFS(F$7:F$309,$F310)</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 xml:space="preserve">TOTAL </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310" t="inlineStr">
        <is>
          <t>IP7/2017</t>
        </is>
      </nc>
      <ndxf>
        <font>
          <sz val="12"/>
        </font>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ndxf>
    </rcc>
    <rfmt sheetId="1" sqref="G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SUMIFS(S$7:S$309,$F$7:$F$309,$F310)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310">
        <f>SUMIFS(T$7:T$309,$F$7:$F$309,$F310)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310">
        <f>SUMIFS(U$7:U$309,$F$7:$F$309,$F310)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310">
        <f>SUMIFS(V$7:V$309,$F$7:$F$309,$F310)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310">
        <f>SUMIFS(W$7:W$309,$F$7:$F$309,$F310)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310">
        <f>SUMIFS(X$7:X$309,$F$7:$F$309,$F310)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310">
        <f>SUMIFS(Y$7:Y$309,$F$7:$F$309,$F310)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310">
        <f>SUMIFS(Z$7:Z$309,$F$7:$F$309,$F310)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310">
        <f>SUMIFS(AA$7:AA$309,$F$7:$F$309,$F310)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310">
        <f>SUMIFS(AB$7:AB$309,$F$7:$F$309,$F310)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310">
        <f>SUMIFS(AC$7:AC$309,$F$7:$F$309,$F310)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310">
        <f>SUMIFS(AD$7:AD$309,$F$7:$F$309,$F310)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310">
        <f>SUMIFS(AE$7:AE$309,$F$7:$F$309,$F310)</f>
      </nc>
      <ndxf>
        <font>
          <sz val="12"/>
          <color auto="1"/>
          <name val="Calibri"/>
          <family val="2"/>
          <charset val="238"/>
          <scheme val="minor"/>
        </font>
        <numFmt numFmtId="166"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310">
        <f>SUMIFS(AF$7:AF$309,$F$7:$F$309,$F310)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310">
        <f>SUMIFS(AG$7:AG$309,$F$7:$F$309,$F310)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310">
        <f>SUMIFS(AJ$7:AJ$309,$F$7:$F$309,$F310)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310">
        <f>SUMIFS(AK$7:AK$309,$F$7:$F$309,$F310)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qref="AL310" start="0" length="0">
      <dxf>
        <font>
          <sz val="12"/>
        </font>
      </dxf>
    </rfmt>
  </rrc>
  <rrc rId="5204" sId="1" ref="A310:XFD310" action="deleteRow">
    <undo index="65535" exp="area" dr="AK310:AK321" r="AK322" sId="1"/>
    <undo index="65535" exp="area" dr="AJ310:AJ321" r="AJ322" sId="1"/>
    <undo index="65535" exp="area" dr="AI310:AI321" r="AI322" sId="1"/>
    <undo index="65535" exp="area" dr="AH310:AH321" r="AH322" sId="1"/>
    <undo index="65535" exp="area" dr="AG310:AG321" r="AG322" sId="1"/>
    <undo index="65535" exp="area" dr="AF310:AF321" r="AF322" sId="1"/>
    <undo index="65535" exp="area" dr="AE310:AE321" r="AE322" sId="1"/>
    <undo index="65535" exp="area" dr="AD310:AD321" r="AD322" sId="1"/>
    <undo index="65535" exp="area" dr="AC310:AC321" r="AC322" sId="1"/>
    <undo index="65535" exp="area" dr="AB310:AB321" r="AB322" sId="1"/>
    <undo index="65535" exp="area" dr="AA310:AA321" r="AA322" sId="1"/>
    <undo index="65535" exp="area" dr="Z310:Z321" r="Z322" sId="1"/>
    <undo index="65535" exp="area" dr="Y310:Y321" r="Y322" sId="1"/>
    <undo index="65535" exp="area" dr="X310:X321" r="X322" sId="1"/>
    <undo index="65535" exp="area" dr="W310:W321" r="W322" sId="1"/>
    <undo index="65535" exp="area" dr="V310:V321" r="V322" sId="1"/>
    <undo index="65535" exp="area" dr="U310:U321" r="U322" sId="1"/>
    <undo index="65535" exp="area" dr="T310:T321" r="T322" sId="1"/>
    <undo index="65535" exp="area" dr="S310:S321" r="S322" sId="1"/>
    <undo index="65535" exp="area" dr="D310:D321" r="D322" sId="1"/>
    <undo index="65535" exp="area" ref3D="1" dr="$H$1:$N$1048576" dn="Z_65B035E3_87FA_46C5_996E_864F2C8D0EBC_.wvu.Cols" sId="1"/>
    <rfmt sheetId="1" xfDxf="1" sqref="A310:XFD310" start="0" length="0">
      <dxf>
        <font>
          <b/>
        </font>
      </dxf>
    </rfmt>
    <rfmt sheetId="1" sqref="A310"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310">
        <f>COUNTIFS(F$7:F$309,$F310)</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 xml:space="preserve">TOTAL </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310" t="inlineStr">
        <is>
          <t>CP4 more /2017</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SUMIFS(S$7:S$309,$F$7:$F$309,$F310)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310">
        <f>SUMIFS(T$7:T$309,$F$7:$F$309,$F310)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310">
        <f>SUMIFS(U$7:U$309,$F$7:$F$309,$F310)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310">
        <f>SUMIFS(V$7:V$309,$F$7:$F$309,$F310)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310">
        <f>SUMIFS(W$7:W$309,$F$7:$F$309,$F310)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310">
        <f>SUMIFS(X$7:X$309,$F$7:$F$309,$F310)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310">
        <f>SUMIFS(Y$7:Y$309,$F$7:$F$309,$F310)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310">
        <f>SUMIFS(Z$7:Z$309,$F$7:$F$309,$F310)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310">
        <f>SUMIFS(AA$7:AA$309,$F$7:$F$309,$F310)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310">
        <f>SUMIFS(AB$7:AB$309,$F$7:$F$309,$F310)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310">
        <f>SUMIFS(AC$7:AC$309,$F$7:$F$309,$F310)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310">
        <f>SUMIFS(AD$7:AD$309,$F$7:$F$309,$F310)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310">
        <f>SUMIFS(AE$7:AE$309,$F$7:$F$309,$F310)</f>
      </nc>
      <ndxf>
        <font>
          <sz val="12"/>
          <color auto="1"/>
          <name val="Calibri"/>
          <family val="2"/>
          <charset val="238"/>
          <scheme val="minor"/>
        </font>
        <numFmt numFmtId="166"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310">
        <f>SUMIFS(AF$7:AF$309,$F$7:$F$309,$F310)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310">
        <f>SUMIFS(AG$7:AG$309,$F$7:$F$309,$F310)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310">
        <f>SUMIFS(AJ$7:AJ$309,$F$7:$F$309,$F310)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310">
        <f>SUMIFS(AK$7:AK$309,$F$7:$F$309,$F310)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qref="AL310" start="0" length="0">
      <dxf>
        <font>
          <sz val="12"/>
        </font>
      </dxf>
    </rfmt>
  </rrc>
  <rrc rId="5205" sId="1" ref="A310:XFD310" action="deleteRow">
    <undo index="65535" exp="area" dr="AK310:AK320" r="AK321" sId="1"/>
    <undo index="65535" exp="area" dr="AJ310:AJ320" r="AJ321" sId="1"/>
    <undo index="65535" exp="area" dr="AI310:AI320" r="AI321" sId="1"/>
    <undo index="65535" exp="area" dr="AH310:AH320" r="AH321" sId="1"/>
    <undo index="65535" exp="area" dr="AG310:AG320" r="AG321" sId="1"/>
    <undo index="65535" exp="area" dr="AF310:AF320" r="AF321" sId="1"/>
    <undo index="65535" exp="area" dr="AE310:AE320" r="AE321" sId="1"/>
    <undo index="65535" exp="area" dr="AD310:AD320" r="AD321" sId="1"/>
    <undo index="65535" exp="area" dr="AC310:AC320" r="AC321" sId="1"/>
    <undo index="65535" exp="area" dr="AB310:AB320" r="AB321" sId="1"/>
    <undo index="65535" exp="area" dr="AA310:AA320" r="AA321" sId="1"/>
    <undo index="65535" exp="area" dr="Z310:Z320" r="Z321" sId="1"/>
    <undo index="65535" exp="area" dr="Y310:Y320" r="Y321" sId="1"/>
    <undo index="65535" exp="area" dr="X310:X320" r="X321" sId="1"/>
    <undo index="65535" exp="area" dr="W310:W320" r="W321" sId="1"/>
    <undo index="65535" exp="area" dr="V310:V320" r="V321" sId="1"/>
    <undo index="65535" exp="area" dr="U310:U320" r="U321" sId="1"/>
    <undo index="65535" exp="area" dr="T310:T320" r="T321" sId="1"/>
    <undo index="65535" exp="area" dr="S310:S320" r="S321" sId="1"/>
    <undo index="65535" exp="area" dr="D310:D320" r="D321" sId="1"/>
    <undo index="65535" exp="area" ref3D="1" dr="$H$1:$N$1048576" dn="Z_65B035E3_87FA_46C5_996E_864F2C8D0EBC_.wvu.Cols" sId="1"/>
    <rfmt sheetId="1" xfDxf="1" sqref="A310:XFD310" start="0" length="0">
      <dxf>
        <font>
          <b/>
        </font>
      </dxf>
    </rfmt>
    <rfmt sheetId="1" sqref="A310"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310">
        <f>COUNTIFS(F$7:F$309,$F310)</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 xml:space="preserve">TOTAL </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310" t="inlineStr">
        <is>
          <t>CP4 less /2017</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SUMIFS(S$7:S$309,$F$7:$F$309,$F310)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310">
        <f>SUMIFS(T$7:T$309,$F$7:$F$309,$F310)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310">
        <f>SUMIFS(U$7:U$309,$F$7:$F$309,$F310)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310">
        <f>SUMIFS(V$7:V$309,$F$7:$F$309,$F310)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310">
        <f>SUMIFS(W$7:W$309,$F$7:$F$309,$F310)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310">
        <f>SUMIFS(X$7:X$309,$F$7:$F$309,$F310)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310">
        <f>SUMIFS(Y$7:Y$309,$F$7:$F$309,$F310)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310">
        <f>SUMIFS(Z$7:Z$309,$F$7:$F$309,$F310)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310">
        <f>SUMIFS(AA$7:AA$309,$F$7:$F$309,$F310)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310">
        <f>SUMIFS(AB$7:AB$309,$F$7:$F$309,$F310)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310">
        <f>SUMIFS(AC$7:AC$309,$F$7:$F$309,$F310)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310">
        <f>SUMIFS(AD$7:AD$309,$F$7:$F$309,$F310)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310">
        <f>SUMIFS(AE$7:AE$309,$F$7:$F$309,$F310)</f>
      </nc>
      <ndxf>
        <font>
          <sz val="12"/>
          <color auto="1"/>
          <name val="Calibri"/>
          <family val="2"/>
          <charset val="238"/>
          <scheme val="minor"/>
        </font>
        <numFmt numFmtId="166"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310">
        <f>SUMIFS(AF$7:AF$309,$F$7:$F$309,$F310)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310">
        <f>SUMIFS(AG$7:AG$309,$F$7:$F$309,$F310)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310">
        <f>SUMIFS(AJ$7:AJ$309,$F$7:$F$309,$F310)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310">
        <f>SUMIFS(AK$7:AK$309,$F$7:$F$309,$F310)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qref="AL310" start="0" length="0">
      <dxf>
        <font>
          <sz val="12"/>
        </font>
      </dxf>
    </rfmt>
  </rrc>
  <rrc rId="5206" sId="1" ref="A310:XFD310" action="deleteRow">
    <undo index="65535" exp="area" dr="AK310:AK319" r="AK320" sId="1"/>
    <undo index="65535" exp="area" dr="AJ310:AJ319" r="AJ320" sId="1"/>
    <undo index="65535" exp="area" dr="AI310:AI319" r="AI320" sId="1"/>
    <undo index="65535" exp="area" dr="AH310:AH319" r="AH320" sId="1"/>
    <undo index="65535" exp="area" dr="AG310:AG319" r="AG320" sId="1"/>
    <undo index="65535" exp="area" dr="AF310:AF319" r="AF320" sId="1"/>
    <undo index="65535" exp="area" dr="AE310:AE319" r="AE320" sId="1"/>
    <undo index="65535" exp="area" dr="AD310:AD319" r="AD320" sId="1"/>
    <undo index="65535" exp="area" dr="AC310:AC319" r="AC320" sId="1"/>
    <undo index="65535" exp="area" dr="AB310:AB319" r="AB320" sId="1"/>
    <undo index="65535" exp="area" dr="AA310:AA319" r="AA320" sId="1"/>
    <undo index="65535" exp="area" dr="Z310:Z319" r="Z320" sId="1"/>
    <undo index="65535" exp="area" dr="Y310:Y319" r="Y320" sId="1"/>
    <undo index="65535" exp="area" dr="X310:X319" r="X320" sId="1"/>
    <undo index="65535" exp="area" dr="W310:W319" r="W320" sId="1"/>
    <undo index="65535" exp="area" dr="V310:V319" r="V320" sId="1"/>
    <undo index="65535" exp="area" dr="U310:U319" r="U320" sId="1"/>
    <undo index="65535" exp="area" dr="T310:T319" r="T320" sId="1"/>
    <undo index="65535" exp="area" dr="S310:S319" r="S320" sId="1"/>
    <undo index="65535" exp="area" dr="D310:D319" r="D320" sId="1"/>
    <undo index="65535" exp="area" ref3D="1" dr="$H$1:$N$1048576" dn="Z_65B035E3_87FA_46C5_996E_864F2C8D0EBC_.wvu.Cols" sId="1"/>
    <rfmt sheetId="1" xfDxf="1" sqref="A310:XFD310" start="0" length="0">
      <dxf>
        <font>
          <b/>
        </font>
      </dxf>
    </rfmt>
    <rfmt sheetId="1" sqref="A310"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310">
        <f>COUNTIFS(F$7:F$309,$F310)</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310" t="inlineStr">
        <is>
          <t>CP6 less /2017</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SUMIFS(S$7:S$309,$F$7:$F$309,$F310)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310">
        <f>SUMIFS(T$7:T$309,$F$7:$F$309,$F310)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310">
        <f>SUMIFS(U$7:U$309,$F$7:$F$309,$F310)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310">
        <f>SUMIFS(V$7:V$309,$F$7:$F$309,$F310)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310">
        <f>SUMIFS(W$7:W$309,$F$7:$F$309,$F310)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310">
        <f>SUMIFS(X$7:X$309,$F$7:$F$309,$F310)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310">
        <f>SUMIFS(Y$7:Y$309,$F$7:$F$309,$F310)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310">
        <f>SUMIFS(Z$7:Z$309,$F$7:$F$309,$F310)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310">
        <f>SUMIFS(AA$7:AA$309,$F$7:$F$309,$F310)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310">
        <f>SUMIFS(AB$7:AB$309,$F$7:$F$309,$F310)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310">
        <f>SUMIFS(AC$7:AC$309,$F$7:$F$309,$F310)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310">
        <f>SUMIFS(AD$7:AD$309,$F$7:$F$309,$F310)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310">
        <f>SUMIFS(AE$7:AE$309,$F$7:$F$309,$F310)</f>
      </nc>
      <ndxf>
        <font>
          <sz val="12"/>
          <color auto="1"/>
          <name val="Calibri"/>
          <family val="2"/>
          <charset val="238"/>
          <scheme val="minor"/>
        </font>
        <numFmt numFmtId="166"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310">
        <f>SUMIFS(AF$7:AF$309,$F$7:$F$309,$F310)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310">
        <f>SUMIFS(AG$7:AG$309,$F$7:$F$309,$F310)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310">
        <f>SUMIFS(AJ$7:AJ$309,$F$7:$F$309,$F310)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310">
        <f>SUMIFS(AK$7:AK$309,$F$7:$F$309,$F310)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qref="AL310" start="0" length="0">
      <dxf>
        <font>
          <sz val="12"/>
        </font>
      </dxf>
    </rfmt>
  </rrc>
  <rrc rId="5207" sId="1" ref="A310:XFD310" action="deleteRow">
    <undo index="65535" exp="area" dr="AK310:AK318" r="AK319" sId="1"/>
    <undo index="65535" exp="area" dr="AJ310:AJ318" r="AJ319" sId="1"/>
    <undo index="65535" exp="area" dr="AI310:AI318" r="AI319" sId="1"/>
    <undo index="65535" exp="area" dr="AH310:AH318" r="AH319" sId="1"/>
    <undo index="65535" exp="area" dr="AG310:AG318" r="AG319" sId="1"/>
    <undo index="65535" exp="area" dr="AF310:AF318" r="AF319" sId="1"/>
    <undo index="65535" exp="area" dr="AE310:AE318" r="AE319" sId="1"/>
    <undo index="65535" exp="area" dr="AD310:AD318" r="AD319" sId="1"/>
    <undo index="65535" exp="area" dr="AC310:AC318" r="AC319" sId="1"/>
    <undo index="65535" exp="area" dr="AB310:AB318" r="AB319" sId="1"/>
    <undo index="65535" exp="area" dr="AA310:AA318" r="AA319" sId="1"/>
    <undo index="65535" exp="area" dr="Z310:Z318" r="Z319" sId="1"/>
    <undo index="65535" exp="area" dr="Y310:Y318" r="Y319" sId="1"/>
    <undo index="65535" exp="area" dr="X310:X318" r="X319" sId="1"/>
    <undo index="65535" exp="area" dr="W310:W318" r="W319" sId="1"/>
    <undo index="65535" exp="area" dr="V310:V318" r="V319" sId="1"/>
    <undo index="65535" exp="area" dr="U310:U318" r="U319" sId="1"/>
    <undo index="65535" exp="area" dr="T310:T318" r="T319" sId="1"/>
    <undo index="65535" exp="area" dr="S310:S318" r="S319" sId="1"/>
    <undo index="65535" exp="area" dr="D310:D318" r="D319" sId="1"/>
    <undo index="65535" exp="area" ref3D="1" dr="$H$1:$N$1048576" dn="Z_65B035E3_87FA_46C5_996E_864F2C8D0EBC_.wvu.Cols" sId="1"/>
    <rfmt sheetId="1" xfDxf="1" sqref="A310:XFD310" start="0" length="0">
      <dxf>
        <font>
          <b/>
        </font>
      </dxf>
    </rfmt>
    <rfmt sheetId="1" sqref="A310"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310">
        <f>COUNTIFS(F$7:F$309,$F310)</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310" t="inlineStr">
        <is>
          <t>CP6 more /2017</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SUMIFS(S$7:S$309,$F$7:$F$309,$F310)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310">
        <f>SUMIFS(T$7:T$309,$F$7:$F$309,$F310)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310">
        <f>SUMIFS(U$7:U$309,$F$7:$F$309,$F310)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310">
        <f>SUMIFS(V$7:V$309,$F$7:$F$309,$F310)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310">
        <f>SUMIFS(W$7:W$309,$F$7:$F$309,$F310)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310">
        <f>SUMIFS(X$7:X$309,$F$7:$F$309,$F310)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310">
        <f>SUMIFS(Y$7:Y$309,$F$7:$F$309,$F310)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310">
        <f>SUMIFS(Z$7:Z$309,$F$7:$F$309,$F310)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310">
        <f>SUMIFS(AA$7:AA$309,$F$7:$F$309,$F310)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310">
        <f>SUMIFS(AB$7:AB$309,$F$7:$F$309,$F310)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310">
        <f>SUMIFS(AC$7:AC$309,$F$7:$F$309,$F310)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310">
        <f>SUMIFS(AD$7:AD$309,$F$7:$F$309,$F310)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310">
        <f>SUMIFS(AE$7:AE$309,$F$7:$F$309,$F310)</f>
      </nc>
      <ndxf>
        <font>
          <sz val="12"/>
          <color auto="1"/>
          <name val="Calibri"/>
          <family val="2"/>
          <charset val="238"/>
          <scheme val="minor"/>
        </font>
        <numFmt numFmtId="166"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310">
        <f>SUMIFS(AF$7:AF$309,$F$7:$F$309,$F310)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310">
        <f>SUMIFS(AG$7:AG$309,$F$7:$F$309,$F310)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310">
        <f>SUMIFS(AJ$7:AJ$309,$F$7:$F$309,$F310)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310">
        <f>SUMIFS(AK$7:AK$309,$F$7:$F$309,$F310)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qref="AL310" start="0" length="0">
      <dxf>
        <font>
          <sz val="12"/>
        </font>
      </dxf>
    </rfmt>
  </rrc>
  <rrc rId="5208" sId="1" ref="A310:XFD310" action="deleteRow">
    <undo index="65535" exp="area" dr="AK310:AK317" r="AK318" sId="1"/>
    <undo index="65535" exp="area" dr="AJ310:AJ317" r="AJ318" sId="1"/>
    <undo index="65535" exp="area" dr="AI310:AI317" r="AI318" sId="1"/>
    <undo index="65535" exp="area" dr="AH310:AH317" r="AH318" sId="1"/>
    <undo index="65535" exp="area" dr="AG310:AG317" r="AG318" sId="1"/>
    <undo index="65535" exp="area" dr="AF310:AF317" r="AF318" sId="1"/>
    <undo index="65535" exp="area" dr="AE310:AE317" r="AE318" sId="1"/>
    <undo index="65535" exp="area" dr="AD310:AD317" r="AD318" sId="1"/>
    <undo index="65535" exp="area" dr="AC310:AC317" r="AC318" sId="1"/>
    <undo index="65535" exp="area" dr="AB310:AB317" r="AB318" sId="1"/>
    <undo index="65535" exp="area" dr="AA310:AA317" r="AA318" sId="1"/>
    <undo index="65535" exp="area" dr="Z310:Z317" r="Z318" sId="1"/>
    <undo index="65535" exp="area" dr="Y310:Y317" r="Y318" sId="1"/>
    <undo index="65535" exp="area" dr="X310:X317" r="X318" sId="1"/>
    <undo index="65535" exp="area" dr="W310:W317" r="W318" sId="1"/>
    <undo index="65535" exp="area" dr="V310:V317" r="V318" sId="1"/>
    <undo index="65535" exp="area" dr="U310:U317" r="U318" sId="1"/>
    <undo index="65535" exp="area" dr="T310:T317" r="T318" sId="1"/>
    <undo index="65535" exp="area" dr="S310:S317" r="S318" sId="1"/>
    <undo index="65535" exp="area" dr="D310:D317" r="D318" sId="1"/>
    <undo index="65535" exp="area" ref3D="1" dr="$H$1:$N$1048576" dn="Z_65B035E3_87FA_46C5_996E_864F2C8D0EBC_.wvu.Cols" sId="1"/>
    <rfmt sheetId="1" xfDxf="1" sqref="A310:XFD310" start="0" length="0">
      <dxf>
        <font>
          <b/>
        </font>
      </dxf>
    </rfmt>
    <rfmt sheetId="1" sqref="A310"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310">
        <f>COUNTIFS(F$7:F$309,$F310)</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310" t="inlineStr">
        <is>
          <t>CP1 less /2017</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SUMIFS(S$7:S$309,$F$7:$F$309,$F310)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310">
        <f>SUMIFS(T$7:T$309,$F$7:$F$309,$F310)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310">
        <f>SUMIFS(U$7:U$309,$F$7:$F$309,$F310)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310">
        <f>SUMIFS(V$7:V$309,$F$7:$F$309,$F310)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310">
        <f>SUMIFS(W$7:W$309,$F$7:$F$309,$F310)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310">
        <f>SUMIFS(X$7:X$309,$F$7:$F$309,$F310)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310">
        <f>SUMIFS(Y$7:Y$309,$F$7:$F$309,$F310)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310">
        <f>SUMIFS(Z$7:Z$309,$F$7:$F$309,$F310)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310">
        <f>SUMIFS(AA$7:AA$309,$F$7:$F$309,$F310)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310">
        <f>SUMIFS(AB$7:AB$309,$F$7:$F$309,$F310)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310">
        <f>SUMIFS(AC$7:AC$309,$F$7:$F$309,$F310)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310">
        <f>SUMIFS(AD$7:AD$309,$F$7:$F$309,$F310)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310">
        <f>SUMIFS(AE$7:AE$309,$F$7:$F$309,$F310)</f>
      </nc>
      <ndxf>
        <font>
          <sz val="12"/>
          <color auto="1"/>
          <name val="Calibri"/>
          <family val="2"/>
          <charset val="238"/>
          <scheme val="minor"/>
        </font>
        <numFmt numFmtId="166"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310">
        <f>SUMIFS(AF$7:AF$309,$F$7:$F$309,$F310)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310">
        <f>SUMIFS(AG$7:AG$309,$F$7:$F$309,$F310)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310">
        <f>SUMIFS(AJ$7:AJ$309,$F$7:$F$309,$F310)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310">
        <f>SUMIFS(AK$7:AK$309,$F$7:$F$309,$F310)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qref="AL310" start="0" length="0">
      <dxf>
        <font>
          <sz val="12"/>
        </font>
      </dxf>
    </rfmt>
  </rrc>
  <rrc rId="5209" sId="1" ref="A310:XFD310" action="deleteRow">
    <undo index="65535" exp="area" dr="AK310:AK316" r="AK317" sId="1"/>
    <undo index="65535" exp="area" dr="AJ310:AJ316" r="AJ317" sId="1"/>
    <undo index="65535" exp="area" dr="AI310:AI316" r="AI317" sId="1"/>
    <undo index="65535" exp="area" dr="AH310:AH316" r="AH317" sId="1"/>
    <undo index="65535" exp="area" dr="AG310:AG316" r="AG317" sId="1"/>
    <undo index="65535" exp="area" dr="AF310:AF316" r="AF317" sId="1"/>
    <undo index="65535" exp="area" dr="AE310:AE316" r="AE317" sId="1"/>
    <undo index="65535" exp="area" dr="AD310:AD316" r="AD317" sId="1"/>
    <undo index="65535" exp="area" dr="AC310:AC316" r="AC317" sId="1"/>
    <undo index="65535" exp="area" dr="AB310:AB316" r="AB317" sId="1"/>
    <undo index="65535" exp="area" dr="AA310:AA316" r="AA317" sId="1"/>
    <undo index="65535" exp="area" dr="Z310:Z316" r="Z317" sId="1"/>
    <undo index="65535" exp="area" dr="Y310:Y316" r="Y317" sId="1"/>
    <undo index="65535" exp="area" dr="X310:X316" r="X317" sId="1"/>
    <undo index="65535" exp="area" dr="W310:W316" r="W317" sId="1"/>
    <undo index="65535" exp="area" dr="V310:V316" r="V317" sId="1"/>
    <undo index="65535" exp="area" dr="U310:U316" r="U317" sId="1"/>
    <undo index="65535" exp="area" dr="T310:T316" r="T317" sId="1"/>
    <undo index="65535" exp="area" dr="S310:S316" r="S317" sId="1"/>
    <undo index="65535" exp="area" dr="D310:D316" r="D317" sId="1"/>
    <undo index="65535" exp="area" ref3D="1" dr="$H$1:$N$1048576" dn="Z_65B035E3_87FA_46C5_996E_864F2C8D0EBC_.wvu.Cols" sId="1"/>
    <rfmt sheetId="1" xfDxf="1" sqref="A310:XFD310" start="0" length="0">
      <dxf>
        <font>
          <b/>
        </font>
      </dxf>
    </rfmt>
    <rfmt sheetId="1" sqref="A310"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310">
        <f>COUNTIFS(F$7:F$309,$F310)</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310" t="inlineStr">
        <is>
          <t>CP1 more /2017</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SUMIFS(S$7:S$309,$F$7:$F$309,$F310)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310">
        <f>SUMIFS(T$7:T$309,$F$7:$F$309,$F310)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310">
        <f>SUMIFS(U$7:U$309,$F$7:$F$309,$F310)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310">
        <f>SUMIFS(V$7:V$309,$F$7:$F$309,$F310)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310">
        <f>SUMIFS(W$7:W$309,$F$7:$F$309,$F310)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310">
        <f>SUMIFS(X$7:X$309,$F$7:$F$309,$F310)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310">
        <f>SUMIFS(Y$7:Y$309,$F$7:$F$309,$F310)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310">
        <f>SUMIFS(Z$7:Z$309,$F$7:$F$309,$F310)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310">
        <f>SUMIFS(AA$7:AA$309,$F$7:$F$309,$F310)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310">
        <f>SUMIFS(AB$7:AB$309,$F$7:$F$309,$F310)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310">
        <f>SUMIFS(AC$7:AC$309,$F$7:$F$309,$F310)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310">
        <f>SUMIFS(AD$7:AD$309,$F$7:$F$309,$F310)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310">
        <f>SUMIFS(AE$7:AE$309,$F$7:$F$309,$F310)</f>
      </nc>
      <ndxf>
        <font>
          <sz val="12"/>
          <color auto="1"/>
          <name val="Calibri"/>
          <family val="2"/>
          <charset val="238"/>
          <scheme val="minor"/>
        </font>
        <numFmt numFmtId="166"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310">
        <f>SUMIFS(AF$7:AF$309,$F$7:$F$309,$F310)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310">
        <f>SUMIFS(AG$7:AG$309,$F$7:$F$309,$F310)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310">
        <f>SUMIFS(AJ$7:AJ$309,$F$7:$F$309,$F310)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310">
        <f>SUMIFS(AK$7:AK$309,$F$7:$F$309,$F310)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qref="AL310" start="0" length="0">
      <dxf>
        <font>
          <sz val="12"/>
        </font>
      </dxf>
    </rfmt>
  </rrc>
  <rrc rId="5210" sId="1" ref="A310:XFD310" action="deleteRow">
    <undo index="65535" exp="area" dr="AK310:AK315" r="AK316" sId="1"/>
    <undo index="65535" exp="area" dr="AJ310:AJ315" r="AJ316" sId="1"/>
    <undo index="65535" exp="area" dr="AI310:AI315" r="AI316" sId="1"/>
    <undo index="65535" exp="area" dr="AH310:AH315" r="AH316" sId="1"/>
    <undo index="65535" exp="area" dr="AG310:AG315" r="AG316" sId="1"/>
    <undo index="65535" exp="area" dr="AF310:AF315" r="AF316" sId="1"/>
    <undo index="65535" exp="area" dr="AE310:AE315" r="AE316" sId="1"/>
    <undo index="65535" exp="area" dr="AD310:AD315" r="AD316" sId="1"/>
    <undo index="65535" exp="area" dr="AC310:AC315" r="AC316" sId="1"/>
    <undo index="65535" exp="area" dr="AB310:AB315" r="AB316" sId="1"/>
    <undo index="65535" exp="area" dr="AA310:AA315" r="AA316" sId="1"/>
    <undo index="65535" exp="area" dr="Z310:Z315" r="Z316" sId="1"/>
    <undo index="65535" exp="area" dr="Y310:Y315" r="Y316" sId="1"/>
    <undo index="65535" exp="area" dr="X310:X315" r="X316" sId="1"/>
    <undo index="65535" exp="area" dr="W310:W315" r="W316" sId="1"/>
    <undo index="65535" exp="area" dr="V310:V315" r="V316" sId="1"/>
    <undo index="65535" exp="area" dr="U310:U315" r="U316" sId="1"/>
    <undo index="65535" exp="area" dr="T310:T315" r="T316" sId="1"/>
    <undo index="65535" exp="area" dr="S310:S315" r="S316" sId="1"/>
    <undo index="65535" exp="area" dr="D310:D315" r="D316" sId="1"/>
    <undo index="65535" exp="area" ref3D="1" dr="$H$1:$N$1048576" dn="Z_65B035E3_87FA_46C5_996E_864F2C8D0EBC_.wvu.Cols" sId="1"/>
    <rfmt sheetId="1" xfDxf="1" sqref="A310:XFD310" start="0" length="0">
      <dxf>
        <font>
          <b/>
        </font>
      </dxf>
    </rfmt>
    <rfmt sheetId="1" sqref="A310"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D310" start="0" length="0">
      <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E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F310" start="0" length="0">
      <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dxf>
    </rfmt>
    <rfmt sheetId="1" sqref="G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1" sqref="S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T310" start="0" length="0">
      <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1" sqref="U310" start="0" length="0">
      <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1" sqref="V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W310" start="0" length="0">
      <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1" sqref="X310" start="0" length="0">
      <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1" sqref="Y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Z310" start="0" length="0">
      <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1" sqref="AA310" start="0" length="0">
      <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1" sqref="AB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C310" start="0" length="0">
      <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1" sqref="AD310" start="0" length="0">
      <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1" sqref="AE310" start="0" length="0">
      <dxf>
        <font>
          <sz val="12"/>
          <color auto="1"/>
          <name val="Calibri"/>
          <family val="2"/>
          <charset val="238"/>
          <scheme val="minor"/>
        </font>
        <numFmt numFmtId="166"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dxf>
    </rfmt>
    <rfmt sheetId="1" s="1" sqref="AF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G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H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J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K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qref="AL310" start="0" length="0">
      <dxf>
        <font>
          <sz val="12"/>
        </font>
      </dxf>
    </rfmt>
  </rrc>
  <rrc rId="5211" sId="1" ref="A310:XFD310" action="deleteRow">
    <undo index="65535" exp="area" dr="AK310:AK314" r="AK315" sId="1"/>
    <undo index="65535" exp="area" dr="AJ310:AJ314" r="AJ315" sId="1"/>
    <undo index="65535" exp="area" dr="AI310:AI314" r="AI315" sId="1"/>
    <undo index="65535" exp="area" dr="AH310:AH314" r="AH315" sId="1"/>
    <undo index="65535" exp="area" dr="AG310:AG314" r="AG315" sId="1"/>
    <undo index="65535" exp="area" dr="AF310:AF314" r="AF315" sId="1"/>
    <undo index="65535" exp="area" dr="AE310:AE314" r="AE315" sId="1"/>
    <undo index="65535" exp="area" dr="AD310:AD314" r="AD315" sId="1"/>
    <undo index="65535" exp="area" dr="AC310:AC314" r="AC315" sId="1"/>
    <undo index="65535" exp="area" dr="AB310:AB314" r="AB315" sId="1"/>
    <undo index="65535" exp="area" dr="AA310:AA314" r="AA315" sId="1"/>
    <undo index="65535" exp="area" dr="Z310:Z314" r="Z315" sId="1"/>
    <undo index="65535" exp="area" dr="Y310:Y314" r="Y315" sId="1"/>
    <undo index="65535" exp="area" dr="X310:X314" r="X315" sId="1"/>
    <undo index="65535" exp="area" dr="W310:W314" r="W315" sId="1"/>
    <undo index="65535" exp="area" dr="V310:V314" r="V315" sId="1"/>
    <undo index="65535" exp="area" dr="U310:U314" r="U315" sId="1"/>
    <undo index="65535" exp="area" dr="T310:T314" r="T315" sId="1"/>
    <undo index="65535" exp="area" dr="S310:S314" r="S315" sId="1"/>
    <undo index="65535" exp="area" dr="D310:D314" r="D315" sId="1"/>
    <undo index="65535" exp="area" ref3D="1" dr="$H$1:$N$1048576" dn="Z_65B035E3_87FA_46C5_996E_864F2C8D0EBC_.wvu.Cols" sId="1"/>
    <rfmt sheetId="1" xfDxf="1" sqref="A310:XFD310" start="0" length="0">
      <dxf>
        <font>
          <b/>
        </font>
      </dxf>
    </rfmt>
    <rfmt sheetId="1" sqref="A310"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310">
        <f>COUNTIFS(F$7:F$309,$F310)</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310" t="inlineStr">
        <is>
          <t>CP10 less /2018</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SUMIFS(S$7:S$309,$F$7:$F$309,$F310)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310">
        <f>SUMIFS(T$7:T$309,$F$7:$F$309,$F310)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310">
        <f>SUMIFS(U$7:U$309,$F$7:$F$309,$F310)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310">
        <f>SUMIFS(V$7:V$309,$F$7:$F$309,$F310)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310">
        <f>SUMIFS(W$7:W$309,$F$7:$F$309,$F310)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310">
        <f>SUMIFS(X$7:X$309,$F$7:$F$309,$F310)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310">
        <f>SUMIFS(Y$7:Y$309,$F$7:$F$309,$F310)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310">
        <f>SUMIFS(Z$7:Z$309,$F$7:$F$309,$F310)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310">
        <f>SUMIFS(AA$7:AA$309,$F$7:$F$309,$F310)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310">
        <f>SUMIFS(AB$7:AB$309,$F$7:$F$309,$F310)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310">
        <f>SUMIFS(AC$7:AC$309,$F$7:$F$309,$F310)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310">
        <f>SUMIFS(AD$7:AD$309,$F$7:$F$309,$F310)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310">
        <f>SUMIFS(AE$7:AE$309,$F$7:$F$309,$F310)</f>
      </nc>
      <ndxf>
        <font>
          <sz val="12"/>
          <color auto="1"/>
          <name val="Calibri"/>
          <family val="2"/>
          <charset val="238"/>
          <scheme val="minor"/>
        </font>
        <numFmt numFmtId="166"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310">
        <f>SUMIFS(AF$7:AF$309,$F$7:$F$309,$F310)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310">
        <f>SUMIFS(AG$7:AG$309,$F$7:$F$309,$F310)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310">
        <f>SUMIFS(AJ$7:AJ$309,$F$7:$F$309,$F310)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310">
        <f>SUMIFS(AK$7:AK$309,$F$7:$F$309,$F310)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qref="AL310" start="0" length="0">
      <dxf>
        <font>
          <sz val="12"/>
        </font>
      </dxf>
    </rfmt>
  </rrc>
  <rrc rId="5212" sId="1" ref="A310:XFD310" action="deleteRow">
    <undo index="65535" exp="area" dr="AK310:AK313" r="AK314" sId="1"/>
    <undo index="65535" exp="area" dr="AJ310:AJ313" r="AJ314" sId="1"/>
    <undo index="65535" exp="area" dr="AI310:AI313" r="AI314" sId="1"/>
    <undo index="65535" exp="area" dr="AH310:AH313" r="AH314" sId="1"/>
    <undo index="65535" exp="area" dr="AG310:AG313" r="AG314" sId="1"/>
    <undo index="65535" exp="area" dr="AF310:AF313" r="AF314" sId="1"/>
    <undo index="65535" exp="area" dr="AE310:AE313" r="AE314" sId="1"/>
    <undo index="65535" exp="area" dr="AD310:AD313" r="AD314" sId="1"/>
    <undo index="65535" exp="area" dr="AC310:AC313" r="AC314" sId="1"/>
    <undo index="65535" exp="area" dr="AB310:AB313" r="AB314" sId="1"/>
    <undo index="65535" exp="area" dr="AA310:AA313" r="AA314" sId="1"/>
    <undo index="65535" exp="area" dr="Z310:Z313" r="Z314" sId="1"/>
    <undo index="65535" exp="area" dr="Y310:Y313" r="Y314" sId="1"/>
    <undo index="65535" exp="area" dr="X310:X313" r="X314" sId="1"/>
    <undo index="65535" exp="area" dr="W310:W313" r="W314" sId="1"/>
    <undo index="65535" exp="area" dr="V310:V313" r="V314" sId="1"/>
    <undo index="65535" exp="area" dr="U310:U313" r="U314" sId="1"/>
    <undo index="65535" exp="area" dr="T310:T313" r="T314" sId="1"/>
    <undo index="65535" exp="area" dr="S310:S313" r="S314" sId="1"/>
    <undo index="65535" exp="area" dr="D310:D313" r="D314" sId="1"/>
    <undo index="65535" exp="area" ref3D="1" dr="$H$1:$N$1048576" dn="Z_65B035E3_87FA_46C5_996E_864F2C8D0EBC_.wvu.Cols" sId="1"/>
    <rfmt sheetId="1" xfDxf="1" sqref="A310:XFD310" start="0" length="0">
      <dxf>
        <font>
          <b/>
        </font>
      </dxf>
    </rfmt>
    <rfmt sheetId="1" sqref="A310"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310">
        <f>COUNTIFS(F$7:F$309,$F310)</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310" t="inlineStr">
        <is>
          <t>CP10 more/2018</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SUMIFS(S$7:S$309,$F$7:$F$309,$F310)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310">
        <f>SUMIFS(T$7:T$309,$F$7:$F$309,$F310)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310">
        <f>SUMIFS(U$7:U$309,$F$7:$F$309,$F310)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310">
        <f>SUMIFS(V$7:V$309,$F$7:$F$309,$F310)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310">
        <f>SUMIFS(W$7:W$309,$F$7:$F$309,$F310)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310">
        <f>SUMIFS(X$7:X$309,$F$7:$F$309,$F310)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310">
        <f>SUMIFS(Y$7:Y$309,$F$7:$F$309,$F310)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310">
        <f>SUMIFS(Z$7:Z$309,$F$7:$F$309,$F310)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310">
        <f>SUMIFS(AA$7:AA$309,$F$7:$F$309,$F310)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310">
        <f>SUMIFS(AB$7:AB$309,$F$7:$F$309,$F310)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310">
        <f>SUMIFS(AC$7:AC$309,$F$7:$F$309,$F310)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310">
        <f>SUMIFS(AD$7:AD$309,$F$7:$F$309,$F310)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310">
        <f>SUMIFS(AE$7:AE$309,$F$7:$F$309,$F310)</f>
      </nc>
      <ndxf>
        <font>
          <sz val="12"/>
          <color auto="1"/>
          <name val="Calibri"/>
          <family val="2"/>
          <charset val="238"/>
          <scheme val="minor"/>
        </font>
        <numFmt numFmtId="166"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310">
        <f>SUMIFS(AF$7:AF$309,$F$7:$F$309,$F310)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310">
        <f>SUMIFS(AG$7:AG$309,$F$7:$F$309,$F310)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310">
        <f>SUMIFS(AJ$7:AJ$309,$F$7:$F$309,$F310)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310">
        <f>SUMIFS(AK$7:AK$309,$F$7:$F$309,$F310)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qref="AL310" start="0" length="0">
      <dxf>
        <font>
          <sz val="12"/>
        </font>
      </dxf>
    </rfmt>
  </rrc>
  <rrc rId="5213" sId="1" ref="A310:XFD310" action="deleteRow">
    <undo index="65535" exp="area" dr="AK310:AK312" r="AK313" sId="1"/>
    <undo index="65535" exp="area" dr="AJ310:AJ312" r="AJ313" sId="1"/>
    <undo index="65535" exp="area" dr="AI310:AI312" r="AI313" sId="1"/>
    <undo index="65535" exp="area" dr="AH310:AH312" r="AH313" sId="1"/>
    <undo index="65535" exp="area" dr="AG310:AG312" r="AG313" sId="1"/>
    <undo index="65535" exp="area" dr="AF310:AF312" r="AF313" sId="1"/>
    <undo index="65535" exp="area" dr="AE310:AE312" r="AE313" sId="1"/>
    <undo index="65535" exp="area" dr="AD310:AD312" r="AD313" sId="1"/>
    <undo index="65535" exp="area" dr="AC310:AC312" r="AC313" sId="1"/>
    <undo index="65535" exp="area" dr="AB310:AB312" r="AB313" sId="1"/>
    <undo index="65535" exp="area" dr="AA310:AA312" r="AA313" sId="1"/>
    <undo index="65535" exp="area" dr="Z310:Z312" r="Z313" sId="1"/>
    <undo index="65535" exp="area" dr="Y310:Y312" r="Y313" sId="1"/>
    <undo index="65535" exp="area" dr="X310:X312" r="X313" sId="1"/>
    <undo index="65535" exp="area" dr="W310:W312" r="W313" sId="1"/>
    <undo index="65535" exp="area" dr="V310:V312" r="V313" sId="1"/>
    <undo index="65535" exp="area" dr="U310:U312" r="U313" sId="1"/>
    <undo index="65535" exp="area" dr="T310:T312" r="T313" sId="1"/>
    <undo index="65535" exp="area" dr="S310:S312" r="S313" sId="1"/>
    <undo index="65535" exp="area" dr="D310:D312" r="D313" sId="1"/>
    <undo index="65535" exp="area" ref3D="1" dr="$H$1:$N$1048576" dn="Z_65B035E3_87FA_46C5_996E_864F2C8D0EBC_.wvu.Cols" sId="1"/>
    <rfmt sheetId="1" xfDxf="1" sqref="A310:XFD310" start="0" length="0">
      <dxf>
        <font>
          <b/>
        </font>
      </dxf>
    </rfmt>
    <rfmt sheetId="1" sqref="A310"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310">
        <f>COUNTIFS(F$7:F$309,$F310)</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310" t="inlineStr">
        <is>
          <t>CP 5/2017 (MySMIS: POCA/130/2/2)</t>
        </is>
      </nc>
      <ndxf>
        <font>
          <sz val="12"/>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fmt sheetId="1" sqref="G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SUMIFS(S$7:S$309,$F$7:$F$309,$F310)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310">
        <f>SUMIFS(T$7:T$309,$F$7:$F$309,$F310)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310">
        <f>SUMIFS(U$7:U$309,$F$7:$F$309,$F310)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310">
        <f>SUMIFS(V$7:V$309,$F$7:$F$309,$F310)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310">
        <f>SUMIFS(W$7:W$309,$F$7:$F$309,$F310)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310">
        <f>SUMIFS(X$7:X$309,$F$7:$F$309,$F310)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310">
        <f>SUMIFS(Y$7:Y$309,$F$7:$F$309,$F310)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310">
        <f>SUMIFS(Z$7:Z$309,$F$7:$F$309,$F310)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310">
        <f>SUMIFS(AA$7:AA$309,$F$7:$F$309,$F310)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310">
        <f>SUMIFS(AB$7:AB$309,$F$7:$F$309,$F310)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310">
        <f>SUMIFS(AC$7:AC$309,$F$7:$F$309,$F310)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310">
        <f>SUMIFS(AD$7:AD$309,$F$7:$F$309,$F310)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310">
        <f>SUMIFS(AE$7:AE$309,$F$7:$F$309,$F310)</f>
      </nc>
      <ndxf>
        <font>
          <sz val="12"/>
          <color auto="1"/>
          <name val="Calibri"/>
          <family val="2"/>
          <charset val="238"/>
          <scheme val="minor"/>
        </font>
        <numFmt numFmtId="166"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310">
        <f>SUMIFS(AF$7:AF$309,$F$7:$F$309,$F310)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310">
        <f>SUMIFS(AG$7:AG$309,$F$7:$F$309,$F310)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310">
        <f>SUMIFS(AJ$7:AJ$309,$F$7:$F$309,$F310)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310">
        <f>SUMIFS(AK$7:AK$309,$F$7:$F$309,$F310)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qref="AL310" start="0" length="0">
      <dxf>
        <font>
          <sz val="12"/>
        </font>
      </dxf>
    </rfmt>
  </rrc>
  <rrc rId="5214" sId="1" ref="A310:XFD310" action="deleteRow">
    <undo index="65535" exp="area" dr="AK310:AK311" r="AK312" sId="1"/>
    <undo index="65535" exp="area" dr="AJ310:AJ311" r="AJ312" sId="1"/>
    <undo index="65535" exp="area" dr="AI310:AI311" r="AI312" sId="1"/>
    <undo index="65535" exp="area" dr="AH310:AH311" r="AH312" sId="1"/>
    <undo index="65535" exp="area" dr="AG310:AG311" r="AG312" sId="1"/>
    <undo index="65535" exp="area" dr="AF310:AF311" r="AF312" sId="1"/>
    <undo index="65535" exp="area" dr="AE310:AE311" r="AE312" sId="1"/>
    <undo index="65535" exp="area" dr="AD310:AD311" r="AD312" sId="1"/>
    <undo index="65535" exp="area" dr="AC310:AC311" r="AC312" sId="1"/>
    <undo index="65535" exp="area" dr="AB310:AB311" r="AB312" sId="1"/>
    <undo index="65535" exp="area" dr="AA310:AA311" r="AA312" sId="1"/>
    <undo index="65535" exp="area" dr="Z310:Z311" r="Z312" sId="1"/>
    <undo index="65535" exp="area" dr="Y310:Y311" r="Y312" sId="1"/>
    <undo index="65535" exp="area" dr="X310:X311" r="X312" sId="1"/>
    <undo index="65535" exp="area" dr="W310:W311" r="W312" sId="1"/>
    <undo index="65535" exp="area" dr="V310:V311" r="V312" sId="1"/>
    <undo index="65535" exp="area" dr="U310:U311" r="U312" sId="1"/>
    <undo index="65535" exp="area" dr="T310:T311" r="T312" sId="1"/>
    <undo index="65535" exp="area" dr="S310:S311" r="S312" sId="1"/>
    <undo index="65535" exp="area" dr="D310:D311" r="D312" sId="1"/>
    <undo index="65535" exp="area" ref3D="1" dr="$H$1:$N$1048576" dn="Z_65B035E3_87FA_46C5_996E_864F2C8D0EBC_.wvu.Cols" sId="1"/>
    <rfmt sheetId="1" xfDxf="1" sqref="A310:XFD310" start="0" length="0">
      <dxf>
        <font>
          <b/>
        </font>
      </dxf>
    </rfmt>
    <rfmt sheetId="1" sqref="A310"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310">
        <f>COUNTIFS(F$7:F$309,$F310)</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TOTAL</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310" t="inlineStr">
        <is>
          <t>CP3/2017 (MySMIS: POCA/113/2/3)</t>
        </is>
      </nc>
      <ndxf>
        <font>
          <sz val="12"/>
        </font>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fmt sheetId="1" sqref="G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SUMIFS(S$7:S$309,$F$7:$F$309,$F310)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310">
        <f>SUMIFS(T$7:T$309,$F$7:$F$309,$F310)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310">
        <f>SUMIFS(U$7:U$309,$F$7:$F$309,$F310)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310">
        <f>SUMIFS(V$7:V$309,$F$7:$F$309,$F310)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310">
        <f>SUMIFS(W$7:W$309,$F$7:$F$309,$F310)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310">
        <f>SUMIFS(X$7:X$309,$F$7:$F$309,$F310)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310">
        <f>SUMIFS(Y$7:Y$309,$F$7:$F$309,$F310)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310">
        <f>SUMIFS(Z$7:Z$309,$F$7:$F$309,$F310)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310">
        <f>SUMIFS(AA$7:AA$309,$F$7:$F$309,$F310)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310">
        <f>SUMIFS(AB$7:AB$309,$F$7:$F$309,$F310)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310">
        <f>SUMIFS(AC$7:AC$309,$F$7:$F$309,$F310)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310">
        <f>SUMIFS(AD$7:AD$309,$F$7:$F$309,$F310)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310">
        <f>SUMIFS(AE$7:AE$309,$F$7:$F$309,$F310)</f>
      </nc>
      <ndxf>
        <font>
          <sz val="12"/>
          <color auto="1"/>
          <name val="Calibri"/>
          <family val="2"/>
          <charset val="238"/>
          <scheme val="minor"/>
        </font>
        <numFmt numFmtId="166"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310">
        <f>SUMIFS(AF$7:AF$309,$F$7:$F$309,$F310)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310">
        <f>SUMIFS(AG$7:AG$309,$F$7:$F$309,$F310)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310">
        <f>SUMIFS(AJ$7:AJ$309,$F$7:$F$309,$F310)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310">
        <f>SUMIFS(AK$7:AK$309,$F$7:$F$309,$F310)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qref="AL310" start="0" length="0">
      <dxf>
        <font>
          <sz val="12"/>
        </font>
      </dxf>
    </rfmt>
  </rrc>
  <rrc rId="5215" sId="1" ref="A310:XFD310" action="deleteRow">
    <undo index="65535" exp="area" dr="AK310" r="AK311" sId="1"/>
    <undo index="65535" exp="area" dr="AJ310" r="AJ311" sId="1"/>
    <undo index="65535" exp="area" dr="AI310" r="AI311" sId="1"/>
    <undo index="65535" exp="area" dr="AH310" r="AH311" sId="1"/>
    <undo index="65535" exp="area" dr="AG310" r="AG311" sId="1"/>
    <undo index="65535" exp="area" dr="AF310" r="AF311" sId="1"/>
    <undo index="65535" exp="area" dr="AE310" r="AE311" sId="1"/>
    <undo index="65535" exp="area" dr="AD310" r="AD311" sId="1"/>
    <undo index="65535" exp="area" dr="AC310" r="AC311" sId="1"/>
    <undo index="65535" exp="area" dr="AB310" r="AB311" sId="1"/>
    <undo index="65535" exp="area" dr="AA310" r="AA311" sId="1"/>
    <undo index="65535" exp="area" dr="Z310" r="Z311" sId="1"/>
    <undo index="65535" exp="area" dr="Y310" r="Y311" sId="1"/>
    <undo index="65535" exp="area" dr="X310" r="X311" sId="1"/>
    <undo index="65535" exp="area" dr="W310" r="W311" sId="1"/>
    <undo index="65535" exp="area" dr="V310" r="V311" sId="1"/>
    <undo index="65535" exp="area" dr="U310" r="U311" sId="1"/>
    <undo index="65535" exp="area" dr="T310" r="T311" sId="1"/>
    <undo index="65535" exp="area" dr="S310" r="S311" sId="1"/>
    <undo index="65535" exp="area" dr="D310" r="D311" sId="1"/>
    <undo index="65535" exp="area" ref3D="1" dr="$H$1:$N$1048576" dn="Z_65B035E3_87FA_46C5_996E_864F2C8D0EBC_.wvu.Cols" sId="1"/>
    <rfmt sheetId="1" xfDxf="1" sqref="A310:XFD310" start="0" length="0">
      <dxf>
        <font>
          <b/>
        </font>
      </dxf>
    </rfmt>
    <rfmt sheetId="1" sqref="A310"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310">
        <f>COUNTIFS(F$7:F$309,$F310)</f>
      </nc>
      <ndxf>
        <font>
          <sz val="12"/>
          <color auto="1"/>
        </font>
        <numFmt numFmtId="1"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 xml:space="preserve">TOTAL </t>
        </is>
      </nc>
      <n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ndxf>
    </rcc>
    <rcc rId="0" sId="1" dxf="1">
      <nc r="F310" t="inlineStr">
        <is>
          <t>IP9/2017 (MySMIS:
POCA/131/2/3)</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fmt sheetId="1" sqref="G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0" tint="-0.14999847407452621"/>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0" tint="-0.14999847407452621"/>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0" tint="-0.14999847407452621"/>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SUMIFS(S$7:S$309,$F$7:$F$309,$F310)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T310">
        <f>SUMIFS(T$7:T$309,$F$7:$F$309,$F310)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U310">
        <f>SUMIFS(U$7:U$309,$F$7:$F$309,$F310)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V310">
        <f>SUMIFS(V$7:V$309,$F$7:$F$309,$F310)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W310">
        <f>SUMIFS(W$7:W$309,$F$7:$F$309,$F310)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X310">
        <f>SUMIFS(X$7:X$309,$F$7:$F$309,$F310)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Y310">
        <f>SUMIFS(Y$7:Y$309,$F$7:$F$309,$F310)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Z310">
        <f>SUMIFS(Z$7:Z$309,$F$7:$F$309,$F310)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A310">
        <f>SUMIFS(AA$7:AA$309,$F$7:$F$309,$F310)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B310">
        <f>SUMIFS(AB$7:AB$309,$F$7:$F$309,$F310)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C310">
        <f>SUMIFS(AC$7:AC$309,$F$7:$F$309,$F310)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D310">
        <f>SUMIFS(AD$7:AD$309,$F$7:$F$309,$F310)</f>
      </nc>
      <ndxf>
        <font>
          <sz val="12"/>
          <color auto="1"/>
          <name val="Calibri"/>
          <family val="2"/>
          <charset val="238"/>
          <scheme val="minor"/>
        </font>
        <numFmt numFmtId="166" formatCode="#,##0.00_ ;\-#,##0.00\ "/>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s="1" dxf="1">
      <nc r="AE310">
        <f>SUMIFS(AE$7:AE$309,$F$7:$F$309,$F310)</f>
      </nc>
      <ndxf>
        <font>
          <sz val="12"/>
          <color auto="1"/>
          <name val="Calibri"/>
          <family val="2"/>
          <charset val="238"/>
          <scheme val="minor"/>
        </font>
        <numFmt numFmtId="166" formatCode="#,##0.00_ ;\-#,##0.00\ "/>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s="1" dxf="1">
      <nc r="AF310">
        <f>SUMIFS(AF$7:AF$309,$F$7:$F$309,$F310)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G310">
        <f>SUMIFS(AG$7:AG$309,$F$7:$F$309,$F310)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1" sqref="AH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fmt sheetId="1" s="1" sqref="AI310" start="0" length="0">
      <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dxf>
    </rfmt>
    <rcc rId="0" sId="1" s="1" dxf="1">
      <nc r="AJ310">
        <f>SUMIFS(AJ$7:AJ$309,$F$7:$F$309,$F310)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cc rId="0" sId="1" s="1" dxf="1">
      <nc r="AK310">
        <f>SUMIFS(AK$7:AK$309,$F$7:$F$309,$F310)</f>
      </nc>
      <ndxf>
        <font>
          <sz val="12"/>
          <color auto="1"/>
          <name val="Calibri"/>
          <family val="2"/>
          <charset val="238"/>
          <scheme val="minor"/>
        </font>
        <numFmt numFmtId="166" formatCode="#,##0.00_ ;\-#,##0.00\ "/>
        <fill>
          <patternFill patternType="solid">
            <bgColor theme="0" tint="-0.14999847407452621"/>
          </patternFill>
        </fill>
        <alignment vertical="center" wrapText="1"/>
        <border outline="0">
          <left style="thin">
            <color indexed="64"/>
          </left>
          <right style="thin">
            <color indexed="64"/>
          </right>
          <top style="thin">
            <color indexed="64"/>
          </top>
          <bottom style="thin">
            <color indexed="64"/>
          </bottom>
        </border>
      </ndxf>
    </rcc>
    <rfmt sheetId="1" sqref="AL310" start="0" length="0">
      <dxf>
        <font>
          <sz val="12"/>
        </font>
      </dxf>
    </rfmt>
  </rrc>
  <rrc rId="5216" sId="1" ref="A310:XFD310" action="deleteRow">
    <undo index="65535" exp="ref" v="1" dr="AK310" r="AK312" sId="1"/>
    <undo index="65535" exp="ref" v="1" dr="AJ310" r="AJ312" sId="1"/>
    <undo index="65535" exp="ref" v="1" dr="AI310" r="AI312" sId="1"/>
    <undo index="65535" exp="ref" v="1" dr="AH310" r="AH312" sId="1"/>
    <undo index="65535" exp="ref" v="1" dr="AG310" r="AG312" sId="1"/>
    <undo index="65535" exp="ref" v="1" dr="AF310" r="AF312" sId="1"/>
    <undo index="65535" exp="ref" v="1" dr="AE310" r="AE312" sId="1"/>
    <undo index="65535" exp="ref" v="1" dr="AD310" r="AD312" sId="1"/>
    <undo index="65535" exp="ref" v="1" dr="AC310" r="AC312" sId="1"/>
    <undo index="65535" exp="ref" v="1" dr="AB310" r="AB312" sId="1"/>
    <undo index="65535" exp="ref" v="1" dr="AA310" r="AA312" sId="1"/>
    <undo index="65535" exp="ref" v="1" dr="Z310" r="Z312" sId="1"/>
    <undo index="65535" exp="ref" v="1" dr="Y310" r="Y312" sId="1"/>
    <undo index="65535" exp="ref" v="1" dr="X310" r="X312" sId="1"/>
    <undo index="65535" exp="ref" v="1" dr="W310" r="W312" sId="1"/>
    <undo index="65535" exp="ref" v="1" dr="V310" r="V312" sId="1"/>
    <undo index="65535" exp="ref" v="1" dr="U310" r="U312" sId="1"/>
    <undo index="65535" exp="ref" v="1" dr="T310" r="T312" sId="1"/>
    <undo index="65535" exp="ref" v="1" dr="S310" r="S312" sId="1"/>
    <undo index="65535" exp="ref" v="1" dr="D310" r="D312" sId="1"/>
    <undo index="65535" exp="area" ref3D="1" dr="$H$1:$N$1048576" dn="Z_65B035E3_87FA_46C5_996E_864F2C8D0EBC_.wvu.Cols" sId="1"/>
    <rfmt sheetId="1" xfDxf="1" sqref="A310:XFD310" start="0" length="0">
      <dxf>
        <font>
          <b/>
        </font>
      </dxf>
    </rfmt>
    <rfmt sheetId="1" sqref="A310" start="0" length="0">
      <dxf>
        <font>
          <sz val="12"/>
          <color auto="1"/>
        </font>
        <fill>
          <patternFill patternType="solid">
            <bgColor theme="0" tint="-0.14999847407452621"/>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numFmt numFmtId="3"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s="1" dxf="1">
      <nc r="D310">
        <f>SUM(#REF!)</f>
      </nc>
      <ndxf>
        <font>
          <sz val="12"/>
          <color auto="1"/>
          <name val="Calibri"/>
          <family val="2"/>
          <charset val="238"/>
          <scheme val="minor"/>
        </font>
        <numFmt numFmtId="167" formatCode="#,##0_ ;\-#,##0\ "/>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TOTAL AXA 2</t>
        </is>
      </nc>
      <n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fmt sheetId="1" sqref="F310" start="0" length="0">
      <dxf>
        <font>
          <sz val="12"/>
        </font>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dxf>
    </rfmt>
    <rfmt sheetId="1" sqref="G310" start="0" length="0">
      <dxf>
        <font>
          <sz val="12"/>
          <color auto="1"/>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9" tint="0.59999389629810485"/>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T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U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V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W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X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Y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Z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A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B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C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D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E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F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G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H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I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J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K310">
        <f>SUM(#REF!)</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fmt sheetId="1" sqref="AL310" start="0" length="0">
      <dxf>
        <font>
          <sz val="12"/>
        </font>
      </dxf>
    </rfmt>
  </rrc>
  <rrc rId="5217" sId="1" ref="A310:XFD310" action="deleteRow">
    <undo index="65535" exp="ref" v="1" dr="AK310" r="AK311" sId="1"/>
    <undo index="65535" exp="ref" v="1" dr="AJ310" r="AJ311" sId="1"/>
    <undo index="65535" exp="ref" v="1" dr="AI310" r="AI311" sId="1"/>
    <undo index="65535" exp="ref" v="1" dr="AH310" r="AH311" sId="1"/>
    <undo index="65535" exp="ref" v="1" dr="AG310" r="AG311" sId="1"/>
    <undo index="65535" exp="ref" v="1" dr="AF310" r="AF311" sId="1"/>
    <undo index="65535" exp="ref" v="1" dr="AE310" r="AE311" sId="1"/>
    <undo index="65535" exp="ref" v="1" dr="AD310" r="AD311" sId="1"/>
    <undo index="65535" exp="ref" v="1" dr="AC310" r="AC311" sId="1"/>
    <undo index="65535" exp="ref" v="1" dr="AB310" r="AB311" sId="1"/>
    <undo index="65535" exp="ref" v="1" dr="AA310" r="AA311" sId="1"/>
    <undo index="65535" exp="ref" v="1" dr="Z310" r="Z311" sId="1"/>
    <undo index="65535" exp="ref" v="1" dr="Y310" r="Y311" sId="1"/>
    <undo index="65535" exp="ref" v="1" dr="X310" r="X311" sId="1"/>
    <undo index="65535" exp="ref" v="1" dr="W310" r="W311" sId="1"/>
    <undo index="65535" exp="ref" v="1" dr="V310" r="V311" sId="1"/>
    <undo index="65535" exp="ref" v="1" dr="U310" r="U311" sId="1"/>
    <undo index="65535" exp="ref" v="1" dr="T310" r="T311" sId="1"/>
    <undo index="65535" exp="ref" v="1" dr="S310" r="S311" sId="1"/>
    <undo index="0" exp="ref" v="1" dr="D310" r="D311" sId="1"/>
    <undo index="65535" exp="area" ref3D="1" dr="$H$1:$N$1048576" dn="Z_65B035E3_87FA_46C5_996E_864F2C8D0EBC_.wvu.Cols" sId="1"/>
    <rfmt sheetId="1" xfDxf="1" sqref="A310:XFD310" start="0" length="0">
      <dxf>
        <font>
          <b/>
        </font>
      </dxf>
    </rfmt>
    <rfmt sheetId="1" sqref="A310" start="0" length="0">
      <dxf>
        <font>
          <sz val="12"/>
          <color auto="1"/>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ttom style="thin">
            <color indexed="64"/>
          </bottom>
        </border>
      </dxf>
    </rfmt>
    <rfmt sheetId="1" sqref="C310" start="0" length="0">
      <dxf>
        <font>
          <sz val="12"/>
          <color auto="1"/>
        </font>
        <numFmt numFmtId="3" formatCode="#,##0"/>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cc rId="0" sId="1" dxf="1">
      <nc r="D310">
        <f>COUNT(C177:C179)</f>
      </nc>
      <n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0" sId="1" dxf="1">
      <nc r="E310" t="inlineStr">
        <is>
          <t>TOTAL AXA 3</t>
        </is>
      </nc>
      <n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cc rId="0" sId="1" dxf="1">
      <nc r="F310" t="inlineStr">
        <is>
          <t>AT 1/2016</t>
        </is>
      </nc>
      <ndxf>
        <font>
          <sz val="12"/>
        </font>
        <fill>
          <patternFill patternType="solid">
            <bgColor rgb="FFFFFF00"/>
          </patternFill>
        </fill>
        <alignment horizontal="left" vertical="center"/>
        <border outline="0">
          <left style="thin">
            <color indexed="64"/>
          </left>
          <right style="thin">
            <color indexed="64"/>
          </right>
          <top style="thin">
            <color indexed="64"/>
          </top>
          <bottom style="thin">
            <color indexed="64"/>
          </bottom>
        </border>
      </ndxf>
    </rcc>
    <rfmt sheetId="1" sqref="G310" start="0" length="0">
      <dxf>
        <font>
          <sz val="12"/>
          <color auto="1"/>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H310" start="0" length="0">
      <dxf>
        <font>
          <sz val="12"/>
          <color auto="1"/>
        </font>
        <fill>
          <patternFill patternType="solid">
            <bgColor theme="9" tint="0.59999389629810485"/>
          </patternFill>
        </fill>
        <alignment horizontal="left" vertical="center" wrapText="1"/>
        <border outline="0">
          <left style="thin">
            <color indexed="64"/>
          </left>
          <right style="thin">
            <color indexed="64"/>
          </right>
          <top style="thin">
            <color indexed="64"/>
          </top>
          <bottom style="thin">
            <color indexed="64"/>
          </bottom>
        </border>
      </dxf>
    </rfmt>
    <rfmt sheetId="1" sqref="I310" start="0" length="0">
      <dxf>
        <font>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dxf>
    </rfmt>
    <rfmt sheetId="1" sqref="J310" start="0" length="0">
      <dxf>
        <font>
          <sz val="12"/>
          <color auto="1"/>
        </font>
        <fill>
          <patternFill patternType="solid">
            <bgColor theme="9" tint="0.59999389629810485"/>
          </patternFill>
        </fill>
        <alignment horizontal="justify" vertical="center" wrapText="1"/>
        <border outline="0">
          <left style="thin">
            <color indexed="64"/>
          </left>
          <right style="thin">
            <color indexed="64"/>
          </right>
          <top style="thin">
            <color indexed="64"/>
          </top>
          <bottom style="thin">
            <color indexed="64"/>
          </bottom>
        </border>
      </dxf>
    </rfmt>
    <rfmt sheetId="1" sqref="K310" start="0" length="0">
      <dxf>
        <font>
          <sz val="12"/>
          <color auto="1"/>
        </font>
        <numFmt numFmtId="19" formatCode="dd/mm/yyyy"/>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1" sqref="L310" start="0" length="0">
      <dxf>
        <font>
          <sz val="12"/>
          <color auto="1"/>
        </font>
        <numFmt numFmtId="19" formatCode="dd/mm/yyyy"/>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M310" start="0" length="0">
      <dxf>
        <font>
          <sz val="12"/>
          <color auto="1"/>
        </font>
        <numFmt numFmtId="165" formatCode="0.000000000"/>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N310"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O310"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P310"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Q310" start="0" length="0">
      <dxf>
        <font>
          <sz val="12"/>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fmt sheetId="1" sqref="R310" start="0" length="0">
      <dxf>
        <font>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dxf>
    </rfmt>
    <rcc rId="0" sId="1" s="1" dxf="1">
      <nc r="S310">
        <f>SUMIFS(S$7:S$309,$F$7:$F$309,$F310)</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T310">
        <f>SUMIFS(T$7:T$309,$F$7:$F$309,$F310)</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U310">
        <f>SUMIFS(U$7:U$309,$F$7:$F$309,$F310)</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V310">
        <f>SUMIFS(V$7:V$309,$F$7:$F$309,$F310)</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W310">
        <f>SUMIFS(W$7:W$309,$F$7:$F$309,$F310)</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X310">
        <f>SUMIFS(X$7:X$309,$F$7:$F$309,$F310)</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Y310">
        <f>SUMIFS(Y$131:Y$309,$F$131:$F$309,$F310)</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Z310">
        <f>SUMIFS(Z$131:Z$309,$F$131:$F$309,$F310)</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A310">
        <f>SUMIFS(AA$131:AA$309,$F$131:$F$309,$F310)</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B310">
        <f>SUMIFS(AB$7:AB$309,$F$7:$F$309,$F310)</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C310">
        <f>SUMIFS(AC$7:AC$309,$F$7:$F$309,$F310)</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D310">
        <f>SUMIFS(AD$7:AD$309,$F$7:$F$309,$F310)</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E310">
        <f>SUMIFS(AE$7:AE$309,$F$7:$F$309,$F310)</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F310">
        <f>SUMIFS(AF$7:AF$309,$F$7:$F$309,$F310)</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G310">
        <f>SUMIFS(AG$7:AG$309,$F$7:$F$309,$F310)</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fmt sheetId="1" s="1" sqref="AH310" start="0" length="0">
      <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dxf>
    </rfmt>
    <rfmt sheetId="1" s="1" sqref="AI310" start="0" length="0">
      <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dxf>
    </rfmt>
    <rcc rId="0" sId="1" s="1" dxf="1">
      <nc r="AJ310">
        <f>SUMIFS(AJ$7:AJ$309,$F$7:$F$309,$F310)</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cc rId="0" sId="1" s="1" dxf="1">
      <nc r="AK310">
        <f>SUMIFS(AK$7:AK$309,$F$7:$F$309,$F310)</f>
      </nc>
      <ndxf>
        <font>
          <sz val="12"/>
          <color auto="1"/>
          <name val="Calibri"/>
          <family val="2"/>
          <charset val="238"/>
          <scheme val="minor"/>
        </font>
        <numFmt numFmtId="166" formatCode="#,##0.00_ ;\-#,##0.00\ "/>
        <fill>
          <patternFill patternType="solid">
            <bgColor rgb="FF92D050"/>
          </patternFill>
        </fill>
        <alignment vertical="center" wrapText="1"/>
        <border outline="0">
          <left style="thin">
            <color indexed="64"/>
          </left>
          <right style="thin">
            <color indexed="64"/>
          </right>
          <top style="thin">
            <color indexed="64"/>
          </top>
          <bottom style="thin">
            <color indexed="64"/>
          </bottom>
        </border>
      </ndxf>
    </rcc>
    <rfmt sheetId="1" sqref="AL310" start="0" length="0">
      <dxf>
        <font>
          <sz val="12"/>
        </font>
      </dxf>
    </rfmt>
  </rrc>
  <rrc rId="5218" sId="1" ref="A310:XFD310" action="deleteRow">
    <undo index="0" exp="ref" v="1" dr="AE310" r="AE333" sId="1"/>
    <undo index="65535" exp="ref" v="1" dr="AE310" r="AE323" sId="1"/>
    <undo index="65535" exp="ref" v="1" dr="V310" r="W323" sId="1"/>
    <undo index="65535" exp="ref" v="1" dr="AB310" r="Z322" sId="1"/>
    <undo index="65535" exp="ref" v="1" dr="Y310" r="Z322" sId="1"/>
    <undo index="65535" exp="ref" v="1" dr="S310" r="S322" sId="1"/>
    <undo index="0" exp="ref" v="1" dr="S310" r="S313" sId="1"/>
    <undo index="65535" exp="area" ref3D="1" dr="$A$1:$AL$310" dn="Z_D2FD7F7E_681B_4254_A0DA_1E308AB96A20_.wvu.PrintArea" sId="1"/>
    <undo index="65535" exp="area" ref3D="1" dr="$A$1:$AL$310" dn="Z_EA64E7D7_BA48_4965_B650_778AE412FE0C_.wvu.PrintArea" sId="1"/>
    <undo index="65535" exp="area" ref3D="1" dr="$A$6:$AL$310" dn="Z_DB43929D_F4B7_43FF_975F_960476D189E8_.wvu.FilterData" sId="1"/>
    <undo index="65535" exp="area" ref3D="1" dr="$A$6:$AL$310" dn="Z_D365E121_F95E_415A_8CA0_9EA7ECCC60F5_.wvu.FilterData" sId="1"/>
    <undo index="65535" exp="area" ref3D="1" dr="$A$1:$AL$310" dn="Z_EEA37434_2D22_478B_B49F_C3E8CD4AC2E1_.wvu.PrintArea" sId="1"/>
    <undo index="65535" exp="area" ref3D="1" dr="$A$1:$AL$310" dn="Z_EB0F2E6A_FA33_479E_9A47_8E3494FBB4DE_.wvu.PrintArea" sId="1"/>
    <undo index="65535" exp="area" ref3D="1" dr="$A$1:$AL$310" dn="Z_FE50EAC0_52A5_4C33_B973_65E93D03D3EA_.wvu.PrintArea" sId="1"/>
    <undo index="65535" exp="area" ref3D="1" dr="$A$6:$AL$310" dn="Z_EF10298D_3F59_43F1_9A86_8C1CCA3B5D93_.wvu.FilterData" sId="1"/>
    <undo index="65535" exp="area" ref3D="1" dr="$A$6:$AL$310" dn="Z_DE09B69C_7EEF_4060_8E06_F7DEC4B96D7E_.wvu.FilterData" sId="1"/>
    <undo index="65535" exp="area" ref3D="1" dr="$A$1:$AL$310" dn="Z_EF10298D_3F59_43F1_9A86_8C1CCA3B5D93_.wvu.PrintArea" sId="1"/>
    <undo index="65535" exp="area" ref3D="1" dr="$A$6:$AL$310" dn="Z_C4E44235_F714_4BCE_B2B0_F4813D3BDF91_.wvu.FilterData" sId="1"/>
    <undo index="65535" exp="area" ref3D="1" dr="$A$6:$AL$310" dn="Z_DD93CA86_AFD6_4C47_828D_70472BFCD288_.wvu.FilterData" sId="1"/>
    <undo index="65535" exp="area" ref3D="1" dr="$A$6:$AL$310" dn="Z_EB0F2E6A_FA33_479E_9A47_8E3494FBB4DE_.wvu.FilterData" sId="1"/>
    <undo index="65535" exp="area" ref3D="1" dr="$A$6:$AL$310" dn="Z_CAB79FAE_AA32_4D62_A794_A6DB6513D801_.wvu.FilterData" sId="1"/>
    <undo index="65535" exp="area" ref3D="1" dr="$A$1:$AL$310" dn="Z_DB51BB9F_5710_40B0_80E7_39B059BFD11D_.wvu.PrintArea" sId="1"/>
    <undo index="65535" exp="area" ref3D="1" dr="$A$6:$AL$310" dn="Z_F952A18B_3430_4F65_89F2_B7C17998F981_.wvu.FilterData" sId="1"/>
    <undo index="65535" exp="area" ref3D="1" dr="$A$6:$AL$310" dn="Z_F52D90D4_508D_43B6_8295_6D179E5F0FEB_.wvu.FilterData" sId="1"/>
    <undo index="65535" exp="area" ref3D="1" dr="$A$6:$AL$310" dn="Z_D802EE0F_98B9_4410_B31B_4ACC0EC9C9BC_.wvu.FilterData" sId="1"/>
    <undo index="65535" exp="area" ref3D="1" dr="$A$6:$AL$310" dn="Z_C71F80D5_B6C1_4ED9_B18D_D719D69F5A47_.wvu.FilterData" sId="1"/>
    <undo index="65535" exp="area" ref3D="1" dr="$A$6:$AL$310" dn="Z_EFE45138_A2B3_46EB_8A69_D9745D73FBF5_.wvu.FilterData" sId="1"/>
    <undo index="65535" exp="area" ref3D="1" dr="$H$1:$N$1048576" dn="Z_65B035E3_87FA_46C5_996E_864F2C8D0EBC_.wvu.Cols" sId="1"/>
    <undo index="65535" exp="area" ref3D="1" dr="$A$6:$AL$310" dn="Z_7D2F4374_D571_49E4_B659_129D2AFDC43C_.wvu.FilterData" sId="1"/>
    <undo index="65535" exp="area" ref3D="1" dr="$A$6:$AL$310" dn="Z_89F20599_320E_4C2A_9159_8E9F2F24F61C_.wvu.FilterData" sId="1"/>
    <undo index="65535" exp="area" ref3D="1" dr="$A$6:$AL$310" dn="Z_97F6C5A1_2596_4037_A854_1D6AE8A1071E_.wvu.FilterData" sId="1"/>
    <undo index="65535" exp="area" ref3D="1" dr="$A$1:$AL$310" dn="Z_9980B309_0131_4577_BF29_212714399FDF_.wvu.PrintArea" sId="1"/>
    <undo index="65535" exp="area" ref3D="1" dr="$A$1:$AL$310" dn="Z_84FB199A_D56E_4FDD_AC4A_70CE86CD87BC_.wvu.PrintArea" sId="1"/>
    <undo index="65535" exp="area" ref3D="1" dr="$A$6:$AL$310" dn="Z_6CE52079_5576_45A5_9A9F_9CA970D849EF_.wvu.FilterData" sId="1"/>
    <undo index="65535" exp="area" ref3D="1" dr="$A$1:$AL$310" dn="Z_C408A2F1_296F_4EAD_B15B_336D73846FDD_.wvu.PrintArea" sId="1"/>
    <undo index="65535" exp="area" ref3D="1" dr="$A$1:$AL$310" dn="Z_C3502361_AD2C_4705_878B_D12169ED60B1_.wvu.PrintArea" sId="1"/>
    <undo index="65535" exp="area" ref3D="1" dr="$A$1:$AL$310" dn="Z_5AAA4DFE_88B1_4674_95ED_5FCD7A50BC22_.wvu.PrintArea" sId="1"/>
    <undo index="65535" exp="area" ref3D="1" dr="$A$6:$AL$310" dn="Z_C3502361_AD2C_4705_878B_D12169ED60B1_.wvu.FilterData" sId="1"/>
    <undo index="65535" exp="area" ref3D="1" dr="$A$1:$AL$310" dn="Z_65C35D6D_934F_4431_BA92_90255FC17BA4_.wvu.PrintArea" sId="1"/>
    <undo index="65535" exp="area" ref3D="1" dr="$A$6:$AL$310" dn="Z_AECBC9F6_D9DE_4043_9C2F_160F7ECDAD3D_.wvu.FilterData" sId="1"/>
    <undo index="65535" exp="area" ref3D="1" dr="$A$1:$AL$310" dn="Z_901F9774_8BE7_424D_87C2_1026F3FA2E93_.wvu.PrintArea" sId="1"/>
    <undo index="65535" exp="area" ref3D="1" dr="$A$6:$AL$310" dn="Z_A87F3E0E_3A8E_4B82_8170_33752259B7DB_.wvu.FilterData" sId="1"/>
    <undo index="65535" exp="area" ref3D="1" dr="$A$1:$AL$310" dn="Z_905D93EA_5662_45AB_8995_A9908B3E5D52_.wvu.PrintArea" sId="1"/>
    <undo index="65535" exp="area" ref3D="1" dr="$A$6:$AL$310" dn="Z_9F268523_731B_48FE_86AA_1A6382332A83_.wvu.FilterData" sId="1"/>
    <undo index="65535" exp="area" ref3D="1" dr="$A$1:$AL$310" dn="Z_9EA5E3FA_46F1_4729_828C_4A08518018C1_.wvu.PrintArea" sId="1"/>
    <undo index="65535" exp="area" ref3D="1" dr="$A$6:$AL$310" dn="Z_4FDB167B_D56E_45D4_B120_847D0871AA6B_.wvu.FilterData" sId="1"/>
    <undo index="65535" exp="area" ref3D="1" dr="$A$1:$AL$310" dn="Z_7C1B4D6D_D666_48DD_AB17_E00791B6F0B6_.wvu.PrintArea" sId="1"/>
    <undo index="65535" exp="area" ref3D="1" dr="$A$6:$AL$310" dn="Z_53ED3D47_B2C0_43A1_9A1E_F030D529F74C_.wvu.FilterData" sId="1"/>
    <undo index="65535" exp="area" ref3D="1" dr="$A$1:$AL$310" dn="Z_A87F3E0E_3A8E_4B82_8170_33752259B7DB_.wvu.PrintArea" sId="1"/>
    <undo index="65535" exp="area" ref3D="1" dr="$A$6:$AL$310" dn="Z_902D3CAF_0577_4A3F_A86A_C01FD8CA4695_.wvu.FilterData" sId="1"/>
    <undo index="65535" exp="area" ref3D="1" dr="$A$6:$AL$310" dn="Z_831F7439_6937_483F_B601_184FEF5CECFD_.wvu.FilterData" sId="1"/>
    <undo index="65535" exp="area" ref3D="1" dr="$A$1:$AL$310" dn="Z_747340EB_2B31_46D2_ACDE_4FA91E2B50F6_.wvu.PrintArea" sId="1"/>
    <undo index="65535" exp="area" ref3D="1" dr="$A$1:$AL$310" dn="Z_53ED3D47_B2C0_43A1_9A1E_F030D529F74C_.wvu.PrintArea" sId="1"/>
    <undo index="65535" exp="area" ref3D="1" dr="$A$6:$AL$310" dn="Z_AE58BCBC_9F06_4E6C_A28B_2F5626DD7C1B_.wvu.FilterData" sId="1"/>
    <undo index="65535" exp="area" ref3D="1" dr="$A$6:$AL$310" dn="Z_84FB199A_D56E_4FDD_AC4A_70CE86CD87BC_.wvu.FilterData" sId="1"/>
    <undo index="65535" exp="area" ref3D="1" dr="$A$1:$AL$310" dn="Z_65B035E3_87FA_46C5_996E_864F2C8D0EBC_.wvu.PrintArea" sId="1"/>
    <undo index="65535" exp="area" ref3D="1" dr="$A$1:$AL$310" dn="Z_A5B1481C_EF26_486A_984F_85CDDC2FD94F_.wvu.PrintArea" sId="1"/>
    <undo index="65535" exp="area" ref3D="1" dr="$A$6:$AL$310" dn="Z_91199DA1_59E7_4345_8CB7_A1085C901326_.wvu.FilterData" sId="1"/>
    <undo index="65535" exp="area" ref3D="1" dr="$A$6:$AL$310" dn="Z_923E7374_9C36_4380_9E0A_313EA2F408F0_.wvu.FilterData" sId="1"/>
    <undo index="65535" exp="area" ref3D="1" dr="$A$1:$AL$310" dn="Z_0781B6C2_B440_4971_9809_BD16245A70FD_.wvu.PrintArea" sId="1"/>
    <undo index="65535" exp="area" ref3D="1" dr="$A$6:$AL$310" dn="Z_0585DD1B_89D4_4278_953B_FA6D57DCCE82_.wvu.FilterData" sId="1"/>
    <undo index="65535" exp="area" ref3D="1" dr="$A$1:$AL$310" dn="Print_Area" sId="1"/>
    <undo index="65535" exp="area" ref3D="1" dr="$A$6:$AL$310" dn="Z_2355B1FA_E7E3_44CD_A529_24812589AA28_.wvu.FilterData" sId="1"/>
    <undo index="65535" exp="area" ref3D="1" dr="$A$6:$AL$310" dn="Z_3E7AD119_0031_4735_857B_FBC0C47AB231_.wvu.FilterData" sId="1"/>
    <undo index="65535" exp="area" ref3D="1" dr="$A$6:$AL$310" dn="Z_2A26C971_CCE6_49C7_89EC_0B2699E5DD98_.wvu.FilterData" sId="1"/>
    <undo index="65535" exp="area" ref3D="1" dr="$A$1:$AL$310" dn="Z_3AFE79CE_CE75_447D_8C73_1AE63A224CBA_.wvu.PrintArea" sId="1"/>
    <undo index="65535" exp="area" ref3D="1" dr="$A$6:$AL$310" dn="Z_34BB42D3_88F0_437E_91ED_3E3C369B9525_.wvu.FilterData" sId="1"/>
    <undo index="65535" exp="area" ref3D="1" dr="$A$6:$AL$310" dn="Z_17F4A6A1_469E_46FB_A3A0_041FC3712E3B_.wvu.FilterData" sId="1"/>
    <undo index="65535" exp="area" ref3D="1" dr="$A$6:$AL$310" dn="Z_3AFE79CE_CE75_447D_8C73_1AE63A224CBA_.wvu.FilterData" sId="1"/>
    <undo index="65535" exp="area" ref3D="1" dr="$A$1:$AL$310" dn="Z_36624B2D_80F9_4F79_AC4A_B3547C36F23F_.wvu.PrintArea" sId="1"/>
    <undo index="65535" exp="area" ref3D="1" dr="$A$6:$AL$310" dn="Z_324E461A_DC75_4814_87BA_41F170D0ED0B_.wvu.FilterData" sId="1"/>
    <undo index="65535" exp="area" ref3D="1" dr="$A$1:$AL$310" dn="Z_2C296388_EDB5_4F1F_B0F4_90EC07CCD947_.wvu.PrintArea" sId="1"/>
    <undo index="65535" exp="area" ref3D="1" dr="$A$6:$AL$310" dn="Z_38C68E87_361F_434A_8BE4_BA2AF4CB3868_.wvu.FilterData" sId="1"/>
    <undo index="65535" exp="area" ref3D="1" dr="$A$6:$AL$310" dn="Z_305BEEB9_C99E_4E52_A4AB_56EA1595A366_.wvu.FilterData" sId="1"/>
    <undo index="65535" exp="area" ref3D="1" dr="$A$6:$AL$310" dn="Z_0A043D96_6DF8_4E40_9D1E_818A39BAFD81_.wvu.FilterData" sId="1"/>
    <undo index="65535" exp="area" ref3D="1" dr="$A$6:$AL$310" dn="Z_2547C3D7_22F7_4CAF_8E48_C8F3425DB942_.wvu.FilterData" sId="1"/>
    <undo index="65535" exp="area" ref3D="1" dr="$A$6:$AL$310" dn="Z_41AA4E5D_9625_4478_B720_2BD6AE34E699_.wvu.FilterData" sId="1"/>
    <rfmt sheetId="1" xfDxf="1" sqref="A310:XFD310" start="0" length="0">
      <dxf>
        <font>
          <b/>
        </font>
      </dxf>
    </rfmt>
    <rfmt sheetId="1" sqref="A310" start="0" length="0">
      <dxf>
        <font>
          <sz val="12"/>
          <color auto="1"/>
        </font>
        <fill>
          <patternFill patternType="solid">
            <bgColor theme="9" tint="0.59999389629810485"/>
          </patternFill>
        </fill>
        <alignment horizontal="center" vertical="center" wrapText="1"/>
        <border outline="0">
          <left style="medium">
            <color indexed="64"/>
          </left>
          <right style="thin">
            <color indexed="64"/>
          </right>
          <top style="thin">
            <color indexed="64"/>
          </top>
          <bottom style="thin">
            <color indexed="64"/>
          </bottom>
        </border>
      </dxf>
    </rfmt>
    <rfmt sheetId="1" sqref="B310" start="0" length="0">
      <dxf>
        <font>
          <sz val="12"/>
          <color auto="1"/>
        </font>
        <fill>
          <patternFill patternType="solid">
            <bgColor rgb="FFFFFF00"/>
          </patternFill>
        </fill>
        <alignment horizontal="center" vertical="center" wrapText="1"/>
        <border outline="0">
          <right style="thin">
            <color indexed="64"/>
          </right>
          <top style="thin">
            <color indexed="64"/>
          </top>
        </border>
      </dxf>
    </rfmt>
    <rfmt sheetId="1" sqref="C310" start="0" length="0">
      <dxf>
        <font>
          <sz val="12"/>
        </font>
        <fill>
          <patternFill patternType="solid">
            <bgColor rgb="FFFFFF00"/>
          </patternFill>
        </fill>
        <border outline="0">
          <left style="thin">
            <color indexed="64"/>
          </left>
          <right style="thin">
            <color indexed="64"/>
          </right>
          <top style="thin">
            <color indexed="64"/>
          </top>
          <bottom style="medium">
            <color indexed="64"/>
          </bottom>
        </border>
      </dxf>
    </rfmt>
    <rcc rId="0" sId="1" dxf="1">
      <nc r="D310">
        <f>#REF!+#REF!+#REF!</f>
      </nc>
      <ndxf>
        <font>
          <sz val="12"/>
        </font>
        <numFmt numFmtId="1" formatCode="0"/>
        <fill>
          <patternFill patternType="solid">
            <bgColor rgb="FFFFFF00"/>
          </patternFill>
        </fill>
        <alignment horizontal="center" vertical="center"/>
        <border outline="0">
          <left style="thin">
            <color indexed="64"/>
          </left>
          <right style="thin">
            <color indexed="64"/>
          </right>
          <top style="thin">
            <color indexed="64"/>
          </top>
          <bottom style="medium">
            <color indexed="64"/>
          </bottom>
        </border>
      </ndxf>
    </rcc>
    <rcc rId="0" sId="1" dxf="1">
      <nc r="E310" t="inlineStr">
        <is>
          <t>TOTAL</t>
        </is>
      </nc>
      <ndxf>
        <font>
          <sz val="12"/>
        </font>
        <fill>
          <patternFill patternType="solid">
            <bgColor rgb="FFFFFF00"/>
          </patternFill>
        </fill>
        <alignment horizontal="center" vertical="center"/>
        <border outline="0">
          <left style="thin">
            <color indexed="64"/>
          </left>
          <right style="thin">
            <color indexed="64"/>
          </right>
          <top style="thin">
            <color indexed="64"/>
          </top>
          <bottom style="medium">
            <color indexed="64"/>
          </bottom>
        </border>
      </ndxf>
    </rcc>
    <rfmt sheetId="1" sqref="F310" start="0" length="0">
      <dxf>
        <font>
          <sz val="12"/>
        </font>
        <fill>
          <patternFill patternType="solid">
            <bgColor rgb="FFFFFF00"/>
          </patternFill>
        </fill>
        <alignment horizontal="left" vertical="center"/>
        <border outline="0">
          <left style="thin">
            <color indexed="64"/>
          </left>
          <right style="thin">
            <color indexed="64"/>
          </right>
          <top style="thin">
            <color indexed="64"/>
          </top>
          <bottom style="medium">
            <color indexed="64"/>
          </bottom>
        </border>
      </dxf>
    </rfmt>
    <rfmt sheetId="1" sqref="G310" start="0" length="0">
      <dxf>
        <font>
          <sz val="12"/>
        </font>
        <fill>
          <patternFill patternType="solid">
            <bgColor rgb="FFFFFF00"/>
          </patternFill>
        </fill>
        <alignment horizontal="left" vertical="top"/>
        <border outline="0">
          <left style="thin">
            <color indexed="64"/>
          </left>
          <right style="thin">
            <color indexed="64"/>
          </right>
          <top style="thin">
            <color indexed="64"/>
          </top>
          <bottom style="medium">
            <color indexed="64"/>
          </bottom>
        </border>
      </dxf>
    </rfmt>
    <rfmt sheetId="1" sqref="H310" start="0" length="0">
      <dxf>
        <font>
          <sz val="12"/>
        </font>
        <fill>
          <patternFill patternType="solid">
            <bgColor rgb="FFFFFF00"/>
          </patternFill>
        </fill>
        <alignment horizontal="left" vertical="top"/>
        <border outline="0">
          <left style="thin">
            <color indexed="64"/>
          </left>
          <right style="thin">
            <color indexed="64"/>
          </right>
          <top style="thin">
            <color indexed="64"/>
          </top>
        </border>
      </dxf>
    </rfmt>
    <rfmt sheetId="1" sqref="I310" start="0" length="0">
      <dxf>
        <font>
          <sz val="12"/>
        </font>
        <fill>
          <patternFill patternType="solid">
            <bgColor rgb="FFFFFF00"/>
          </patternFill>
        </fill>
        <alignment horizontal="center" vertical="top"/>
        <border outline="0">
          <left style="thin">
            <color indexed="64"/>
          </left>
          <right style="thin">
            <color indexed="64"/>
          </right>
          <top style="thin">
            <color indexed="64"/>
          </top>
        </border>
      </dxf>
    </rfmt>
    <rfmt sheetId="1" sqref="J310" start="0" length="0">
      <dxf>
        <font>
          <sz val="12"/>
        </font>
        <fill>
          <patternFill patternType="solid">
            <bgColor rgb="FFFFFF00"/>
          </patternFill>
        </fill>
        <border outline="0">
          <left style="thin">
            <color indexed="64"/>
          </left>
          <right style="thin">
            <color indexed="64"/>
          </right>
          <top style="thin">
            <color indexed="64"/>
          </top>
          <bottom style="medium">
            <color indexed="64"/>
          </bottom>
        </border>
      </dxf>
    </rfmt>
    <rfmt sheetId="1" sqref="K310" start="0" length="0">
      <dxf>
        <font>
          <sz val="12"/>
        </font>
        <fill>
          <patternFill patternType="solid">
            <bgColor rgb="FFFFFF00"/>
          </patternFill>
        </fill>
        <border outline="0">
          <left style="thin">
            <color indexed="64"/>
          </left>
          <right style="thin">
            <color indexed="64"/>
          </right>
          <top style="thin">
            <color indexed="64"/>
          </top>
          <bottom style="medium">
            <color indexed="64"/>
          </bottom>
        </border>
      </dxf>
    </rfmt>
    <rfmt sheetId="1" sqref="L310" start="0" length="0">
      <dxf>
        <font>
          <sz val="12"/>
        </font>
        <fill>
          <patternFill patternType="solid">
            <bgColor rgb="FFFFFF00"/>
          </patternFill>
        </fill>
        <alignment horizontal="center" vertical="top"/>
        <border outline="0">
          <left style="thin">
            <color indexed="64"/>
          </left>
          <right style="thin">
            <color indexed="64"/>
          </right>
          <top style="thin">
            <color indexed="64"/>
          </top>
          <bottom style="medium">
            <color indexed="64"/>
          </bottom>
        </border>
      </dxf>
    </rfmt>
    <rfmt sheetId="1" sqref="M310" start="0" length="0">
      <dxf>
        <font>
          <sz val="12"/>
        </font>
        <fill>
          <patternFill patternType="solid">
            <bgColor rgb="FFFFFF00"/>
          </patternFill>
        </fill>
        <alignment horizontal="center" vertical="top"/>
        <border outline="0">
          <left style="thin">
            <color indexed="64"/>
          </left>
          <right style="thin">
            <color indexed="64"/>
          </right>
          <top style="thin">
            <color indexed="64"/>
          </top>
          <bottom style="medium">
            <color indexed="64"/>
          </bottom>
        </border>
      </dxf>
    </rfmt>
    <rfmt sheetId="1" sqref="N310" start="0" length="0">
      <dxf>
        <font>
          <sz val="12"/>
        </font>
        <fill>
          <patternFill patternType="solid">
            <bgColor rgb="FFFFFF00"/>
          </patternFill>
        </fill>
        <alignment horizontal="center" vertical="top"/>
        <border outline="0">
          <left style="thin">
            <color indexed="64"/>
          </left>
          <right style="thin">
            <color indexed="64"/>
          </right>
          <top style="thin">
            <color indexed="64"/>
          </top>
          <bottom style="medium">
            <color indexed="64"/>
          </bottom>
        </border>
      </dxf>
    </rfmt>
    <rfmt sheetId="1" sqref="O310" start="0" length="0">
      <dxf>
        <font>
          <sz val="12"/>
        </font>
        <fill>
          <patternFill patternType="solid">
            <bgColor rgb="FFFFFF00"/>
          </patternFill>
        </fill>
        <alignment horizontal="center" vertical="top"/>
        <border outline="0">
          <left style="thin">
            <color indexed="64"/>
          </left>
          <right style="thin">
            <color indexed="64"/>
          </right>
          <top style="thin">
            <color indexed="64"/>
          </top>
          <bottom style="medium">
            <color indexed="64"/>
          </bottom>
        </border>
      </dxf>
    </rfmt>
    <rfmt sheetId="1" sqref="P310" start="0" length="0">
      <dxf>
        <font>
          <sz val="12"/>
        </font>
        <fill>
          <patternFill patternType="solid">
            <bgColor rgb="FFFFFF00"/>
          </patternFill>
        </fill>
        <alignment horizontal="center" vertical="top"/>
        <border outline="0">
          <left style="thin">
            <color indexed="64"/>
          </left>
          <right style="thin">
            <color indexed="64"/>
          </right>
          <top style="thin">
            <color indexed="64"/>
          </top>
          <bottom style="medium">
            <color indexed="64"/>
          </bottom>
        </border>
      </dxf>
    </rfmt>
    <rfmt sheetId="1" sqref="Q310" start="0" length="0">
      <dxf>
        <font>
          <sz val="12"/>
        </font>
        <fill>
          <patternFill patternType="solid">
            <bgColor rgb="FFFFFF00"/>
          </patternFill>
        </fill>
        <alignment horizontal="center" vertical="top"/>
        <border outline="0">
          <left style="thin">
            <color indexed="64"/>
          </left>
          <right style="thin">
            <color indexed="64"/>
          </right>
          <top style="thin">
            <color indexed="64"/>
          </top>
          <bottom style="medium">
            <color indexed="64"/>
          </bottom>
        </border>
      </dxf>
    </rfmt>
    <rfmt sheetId="1" sqref="R310" start="0" length="0">
      <dxf>
        <font>
          <sz val="12"/>
        </font>
        <fill>
          <patternFill patternType="solid">
            <bgColor rgb="FFFFFF00"/>
          </patternFill>
        </fill>
        <alignment horizontal="center" vertical="top"/>
        <border outline="0">
          <left style="thin">
            <color indexed="64"/>
          </left>
          <right style="thin">
            <color indexed="64"/>
          </right>
          <top style="thin">
            <color indexed="64"/>
          </top>
          <bottom style="medium">
            <color indexed="64"/>
          </bottom>
        </border>
      </dxf>
    </rfmt>
    <rcc rId="0" sId="1" s="1" dxf="1">
      <nc r="S310">
        <f>#REF!+#REF!+#REF!</f>
      </nc>
      <ndxf>
        <font>
          <sz val="12"/>
          <color theme="1"/>
          <name val="Calibri"/>
          <family val="2"/>
          <charset val="238"/>
          <scheme val="minor"/>
        </font>
        <numFmt numFmtId="166"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T310">
        <f>#REF!+#REF!+#REF!</f>
      </nc>
      <ndxf>
        <font>
          <sz val="12"/>
          <color theme="1"/>
          <name val="Calibri"/>
          <family val="2"/>
          <charset val="238"/>
          <scheme val="minor"/>
        </font>
        <numFmt numFmtId="166"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U310">
        <f>#REF!+#REF!+#REF!</f>
      </nc>
      <ndxf>
        <font>
          <sz val="12"/>
          <color theme="1"/>
          <name val="Calibri"/>
          <family val="2"/>
          <charset val="238"/>
          <scheme val="minor"/>
        </font>
        <numFmt numFmtId="166"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V310">
        <f>#REF!+#REF!+#REF!</f>
      </nc>
      <ndxf>
        <font>
          <sz val="12"/>
          <color theme="1"/>
          <name val="Calibri"/>
          <family val="2"/>
          <charset val="238"/>
          <scheme val="minor"/>
        </font>
        <numFmt numFmtId="166"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W310">
        <f>#REF!+#REF!+#REF!</f>
      </nc>
      <ndxf>
        <font>
          <sz val="12"/>
          <color theme="1"/>
          <name val="Calibri"/>
          <family val="2"/>
          <charset val="238"/>
          <scheme val="minor"/>
        </font>
        <numFmt numFmtId="166"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X310">
        <f>#REF!+#REF!+#REF!</f>
      </nc>
      <ndxf>
        <font>
          <sz val="12"/>
          <color theme="1"/>
          <name val="Calibri"/>
          <family val="2"/>
          <charset val="238"/>
          <scheme val="minor"/>
        </font>
        <numFmt numFmtId="166"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Y310">
        <f>#REF!+#REF!+#REF!</f>
      </nc>
      <ndxf>
        <font>
          <sz val="12"/>
          <color theme="1"/>
          <name val="Calibri"/>
          <family val="2"/>
          <charset val="238"/>
          <scheme val="minor"/>
        </font>
        <numFmt numFmtId="166"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Z310">
        <f>#REF!+#REF!+#REF!</f>
      </nc>
      <ndxf>
        <font>
          <sz val="12"/>
          <color theme="1"/>
          <name val="Calibri"/>
          <family val="2"/>
          <charset val="238"/>
          <scheme val="minor"/>
        </font>
        <numFmt numFmtId="166"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A310">
        <f>#REF!+#REF!+#REF!</f>
      </nc>
      <ndxf>
        <font>
          <sz val="12"/>
          <color theme="1"/>
          <name val="Calibri"/>
          <family val="2"/>
          <charset val="238"/>
          <scheme val="minor"/>
        </font>
        <numFmt numFmtId="166"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B310">
        <f>#REF!+#REF!+#REF!</f>
      </nc>
      <ndxf>
        <font>
          <sz val="12"/>
          <color theme="1"/>
          <name val="Calibri"/>
          <family val="2"/>
          <charset val="238"/>
          <scheme val="minor"/>
        </font>
        <numFmt numFmtId="166"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C310">
        <f>#REF!+#REF!+#REF!</f>
      </nc>
      <ndxf>
        <font>
          <sz val="12"/>
          <color theme="1"/>
          <name val="Calibri"/>
          <family val="2"/>
          <charset val="238"/>
          <scheme val="minor"/>
        </font>
        <numFmt numFmtId="166"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D310">
        <f>#REF!+#REF!+#REF!</f>
      </nc>
      <ndxf>
        <font>
          <sz val="12"/>
          <color theme="1"/>
          <name val="Calibri"/>
          <family val="2"/>
          <charset val="238"/>
          <scheme val="minor"/>
        </font>
        <numFmt numFmtId="166"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E310">
        <f>#REF!+#REF!+#REF!+0.01</f>
      </nc>
      <ndxf>
        <font>
          <sz val="12"/>
          <color theme="1"/>
          <name val="Calibri"/>
          <family val="2"/>
          <charset val="238"/>
          <scheme val="minor"/>
        </font>
        <numFmt numFmtId="166"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F310">
        <f>#REF!+#REF!+#REF!</f>
      </nc>
      <ndxf>
        <font>
          <sz val="12"/>
          <color theme="1"/>
          <name val="Calibri"/>
          <family val="2"/>
          <charset val="238"/>
          <scheme val="minor"/>
        </font>
        <numFmt numFmtId="166"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G310">
        <f>#REF!+#REF!+#REF!</f>
      </nc>
      <ndxf>
        <font>
          <sz val="12"/>
          <color theme="1"/>
          <name val="Calibri"/>
          <family val="2"/>
          <charset val="238"/>
          <scheme val="minor"/>
        </font>
        <numFmt numFmtId="166" formatCode="#,##0.00_ ;\-#,##0.00\ "/>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H310">
        <f>#REF!+#REF!+#REF!</f>
      </nc>
      <ndxf>
        <font>
          <sz val="12"/>
          <color theme="1"/>
          <name val="Calibri"/>
          <family val="2"/>
          <charset val="238"/>
          <scheme val="minor"/>
        </font>
        <numFmt numFmtId="164" formatCode="_-* #,##0.00\ _l_e_i_-;\-* #,##0.00\ _l_e_i_-;_-* &quot;-&quot;??\ _l_e_i_-;_-@_-"/>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I310">
        <f>#REF!+#REF!+#REF!</f>
      </nc>
      <ndxf>
        <font>
          <sz val="12"/>
          <color theme="1"/>
          <name val="Calibri"/>
          <family val="2"/>
          <charset val="238"/>
          <scheme val="minor"/>
        </font>
        <numFmt numFmtId="164" formatCode="_-* #,##0.00\ _l_e_i_-;\-* #,##0.00\ _l_e_i_-;_-* &quot;-&quot;??\ _l_e_i_-;_-@_-"/>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J310">
        <f>#REF!+#REF!+#REF!</f>
      </nc>
      <ndxf>
        <font>
          <sz val="12"/>
          <color theme="1"/>
          <name val="Calibri"/>
          <family val="2"/>
          <charset val="238"/>
          <scheme val="minor"/>
        </font>
        <numFmt numFmtId="4" formatCode="#,##0.00"/>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cc rId="0" sId="1" s="1" dxf="1">
      <nc r="AK310">
        <f>#REF!+#REF!+#REF!</f>
      </nc>
      <ndxf>
        <font>
          <sz val="12"/>
          <color theme="1"/>
          <name val="Calibri"/>
          <family val="2"/>
          <charset val="238"/>
          <scheme val="minor"/>
        </font>
        <numFmt numFmtId="4" formatCode="#,##0.00"/>
        <fill>
          <patternFill patternType="solid">
            <bgColor rgb="FFFFFF00"/>
          </patternFill>
        </fill>
        <alignment vertical="center"/>
        <border outline="0">
          <left style="thin">
            <color indexed="64"/>
          </left>
          <right style="thin">
            <color indexed="64"/>
          </right>
          <top style="thin">
            <color indexed="64"/>
          </top>
          <bottom style="medium">
            <color indexed="64"/>
          </bottom>
        </border>
      </ndxf>
    </rcc>
    <rfmt sheetId="1" sqref="AL310" start="0" length="0">
      <dxf>
        <font>
          <sz val="12"/>
        </font>
      </dxf>
    </rfmt>
  </rrc>
  <rrc rId="5219"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cc rId="0" sId="1" dxf="1">
      <nc r="S310" t="inlineStr">
        <is>
          <t xml:space="preserve">Finanțare acordată </t>
        </is>
      </nc>
      <ndxf>
        <font>
          <b/>
          <sz val="12"/>
          <color auto="1"/>
          <name val="Calibri"/>
          <family val="2"/>
          <charset val="238"/>
          <scheme val="minor"/>
        </font>
        <numFmt numFmtId="4" formatCode="#,##0.00"/>
        <alignment horizontal="center" vertical="center" wrapText="1"/>
        <border outline="0">
          <left style="thin">
            <color indexed="64"/>
          </left>
          <top style="thin">
            <color indexed="64"/>
          </top>
          <bottom style="thin">
            <color indexed="64"/>
          </bottom>
        </border>
      </ndxf>
    </rcc>
    <rfmt sheetId="1" sqref="T310" start="0" length="0">
      <dxf>
        <font>
          <b/>
          <sz val="12"/>
          <color auto="1"/>
          <name val="Calibri"/>
          <family val="2"/>
          <charset val="238"/>
          <scheme val="minor"/>
        </font>
        <numFmt numFmtId="4" formatCode="#,##0.00"/>
        <alignment horizontal="center" vertical="center" wrapText="1"/>
        <border outline="0">
          <top style="thin">
            <color indexed="64"/>
          </top>
          <bottom style="thin">
            <color indexed="64"/>
          </bottom>
        </border>
      </dxf>
    </rfmt>
    <rfmt sheetId="1" sqref="U310" start="0" length="0">
      <dxf>
        <font>
          <b/>
          <sz val="12"/>
          <color auto="1"/>
          <name val="Calibri"/>
          <family val="2"/>
          <charset val="238"/>
          <scheme val="minor"/>
        </font>
        <numFmt numFmtId="4" formatCode="#,##0.00"/>
        <alignment horizontal="center" vertical="center" wrapText="1"/>
        <border outline="0">
          <top style="thin">
            <color indexed="64"/>
          </top>
          <bottom style="thin">
            <color indexed="64"/>
          </bottom>
        </border>
      </dxf>
    </rfmt>
    <rfmt sheetId="1" sqref="V310" start="0" length="0">
      <dxf>
        <font>
          <b/>
          <sz val="12"/>
          <color auto="1"/>
          <name val="Calibri"/>
          <family val="2"/>
          <charset val="238"/>
          <scheme val="minor"/>
        </font>
        <numFmt numFmtId="4" formatCode="#,##0.00"/>
        <alignment horizontal="center" vertical="center" wrapText="1"/>
        <border outline="0">
          <top style="thin">
            <color indexed="64"/>
          </top>
          <bottom style="thin">
            <color indexed="64"/>
          </bottom>
        </border>
      </dxf>
    </rfmt>
    <rfmt sheetId="1" sqref="W310" start="0" length="0">
      <dxf>
        <alignment horizontal="center" vertical="center" wrapText="1"/>
        <border outline="0">
          <top style="thin">
            <color indexed="64"/>
          </top>
          <bottom style="thin">
            <color indexed="64"/>
          </bottom>
        </border>
      </dxf>
    </rfmt>
    <rfmt sheetId="1" sqref="X310" start="0" length="0">
      <dxf>
        <alignment horizontal="center" vertical="center" wrapText="1"/>
        <border outline="0">
          <right style="thin">
            <color indexed="64"/>
          </right>
          <top style="thin">
            <color indexed="64"/>
          </top>
          <bottom style="thin">
            <color indexed="64"/>
          </bottom>
        </border>
      </dxf>
    </rfmt>
    <rcc rId="0" sId="1" dxf="1">
      <nc r="Y310" t="inlineStr">
        <is>
          <t>Contribuția proprie a beneficiarului</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Z310"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A310"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cc rId="0" sId="1" dxf="1">
      <nc r="AB310" t="inlineStr">
        <is>
          <t>Contribuție privată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AC310"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D310"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cc rId="0" sId="1" dxf="1">
      <nc r="AE310" t="inlineStr">
        <is>
          <t xml:space="preserve">Valoarea eligibila </t>
        </is>
      </nc>
      <ndxf>
        <font>
          <b/>
          <sz val="12"/>
          <color auto="1"/>
          <name val="Calibri"/>
          <family val="2"/>
          <charset val="238"/>
          <scheme val="minor"/>
        </font>
        <numFmt numFmtId="4" formatCode="#,##0.00"/>
        <fill>
          <patternFill patternType="solid">
            <bgColor theme="0"/>
          </patternFill>
        </fill>
        <alignment vertical="center" wrapText="1"/>
        <border outline="0">
          <left style="thin">
            <color indexed="64"/>
          </left>
          <right style="thin">
            <color indexed="64"/>
          </right>
          <top style="thin">
            <color indexed="64"/>
          </top>
          <bottom style="thin">
            <color indexed="64"/>
          </bottom>
        </border>
      </ndxf>
    </rcc>
    <rcc rId="0" sId="1" dxf="1">
      <nc r="AF310" t="inlineStr">
        <is>
          <t>Cheltuieli neeligibile</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AG310"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H310"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I310"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cc rId="0" sId="1" dxf="1">
      <nc r="AJ310" t="inlineStr">
        <is>
          <t>Fonduri UE</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AK310" t="inlineStr">
        <is>
          <t>Contribuția națională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rc>
  <rrc rId="5220"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cc rId="0" sId="1" dxf="1">
      <nc r="S310" t="inlineStr">
        <is>
          <t>Fonduri UE</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T310" t="inlineStr">
        <is>
          <t>regiune mai puțin dezvoltată</t>
        </is>
      </nc>
      <n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dxf="1">
      <nc r="U310" t="inlineStr">
        <is>
          <t>regiune mai dezvoltată</t>
        </is>
      </nc>
      <n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dxf="1">
      <nc r="V310" t="inlineStr">
        <is>
          <t>Buget național</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W310" t="inlineStr">
        <is>
          <t>regiune mai puțin dezvoltată</t>
        </is>
      </nc>
      <n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dxf="1">
      <nc r="X310" t="inlineStr">
        <is>
          <t>regiune mai dezvoltată</t>
        </is>
      </nc>
      <n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fmt sheetId="1" sqref="Y310"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cc rId="0" sId="1" dxf="1">
      <nc r="Z310" t="inlineStr">
        <is>
          <t>regiune mai puțin dezvoltată</t>
        </is>
      </nc>
      <n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cc rId="0" sId="1" dxf="1">
      <nc r="AA310" t="inlineStr">
        <is>
          <t>regiune mai dezvoltată</t>
        </is>
      </nc>
      <n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fmt sheetId="1" sqref="AB310"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C310"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D310" start="0" length="0">
      <dxf>
        <font>
          <b/>
          <sz val="12"/>
          <color auto="1"/>
          <name val="Calibri"/>
          <family val="2"/>
          <charset val="238"/>
          <scheme val="minor"/>
        </font>
        <numFmt numFmtId="4" formatCode="#,##0.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dxf>
    </rfmt>
    <rfmt sheetId="1" sqref="AE310" start="0" length="0">
      <dxf>
        <font>
          <b/>
          <sz val="12"/>
          <color auto="1"/>
          <name val="Calibri"/>
          <family val="2"/>
          <charset val="238"/>
          <scheme val="minor"/>
        </font>
        <numFmt numFmtId="4" formatCode="#,##0.00"/>
        <fill>
          <patternFill patternType="solid">
            <bgColor theme="0"/>
          </patternFill>
        </fill>
        <alignment vertical="center" wrapText="1"/>
        <border outline="0">
          <left style="thin">
            <color indexed="64"/>
          </left>
          <right style="thin">
            <color indexed="64"/>
          </right>
          <top style="thin">
            <color indexed="64"/>
          </top>
          <bottom style="thin">
            <color indexed="64"/>
          </bottom>
        </border>
      </dxf>
    </rfmt>
    <rfmt sheetId="1" sqref="AF310"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G310"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H310"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I310"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J310"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K310"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rc>
  <rrc rId="5221" sId="1" ref="A310:XFD310" action="deleteRow">
    <undo index="0" exp="ref" v="1" dr="S310" r="S311" sId="1"/>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cc rId="0" sId="1" dxf="1">
      <nc r="S310">
        <f>#REF!+10000000</f>
      </nc>
      <ndxf>
        <numFmt numFmtId="4" formatCode="#,##0.00"/>
      </ndxf>
    </rcc>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22"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cc rId="0" sId="1" dxf="1">
      <nc r="Q310" t="inlineStr">
        <is>
          <t>UE - POCA</t>
        </is>
      </nc>
      <ndxf>
        <alignment horizontal="center" vertical="top"/>
      </ndxf>
    </rcc>
    <rcc rId="0" sId="1" dxf="1" numFmtId="4">
      <nc r="R310">
        <v>2581744679.1599998</v>
      </nc>
      <ndxf>
        <numFmt numFmtId="168" formatCode="#,##0.00_ ;[Red]\-#,##0.00\ "/>
        <alignment horizontal="center" vertical="top"/>
      </ndxf>
    </rcc>
    <rcc rId="0" sId="1" dxf="1">
      <nc r="S310">
        <f>ROUND(#REF!*100/R310,2)</f>
      </nc>
      <ndxf>
        <numFmt numFmtId="4" formatCode="#,##0.00"/>
      </ndxf>
    </rcc>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cc rId="0" sId="1">
      <nc r="Y310" t="inlineStr">
        <is>
          <t xml:space="preserve"> </t>
        </is>
      </nc>
    </rcc>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cc rId="0" sId="1" dxf="1">
      <nc r="AG310">
        <f>AG174-11771303.25</f>
      </nc>
      <ndxf>
        <numFmt numFmtId="166" formatCode="#,##0.00_ ;\-#,##0.00\ "/>
      </ndxf>
    </rcc>
    <rfmt sheetId="1" sqref="AI310" start="0" length="0">
      <dxf>
        <alignment vertical="top" wrapText="1"/>
      </dxf>
    </rfmt>
  </rrc>
  <rrc rId="5223"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cc rId="0" sId="1" dxf="1">
      <nc r="AE310">
        <f>#REF!</f>
      </nc>
      <ndxf>
        <numFmt numFmtId="166" formatCode="#,##0.00_ ;\-#,##0.00\ "/>
        <fill>
          <patternFill patternType="solid">
            <bgColor theme="0"/>
          </patternFill>
        </fill>
      </ndxf>
    </rcc>
    <rfmt sheetId="1" sqref="AG310" start="0" length="0">
      <dxf>
        <numFmt numFmtId="166" formatCode="#,##0.00_ ;\-#,##0.00\ "/>
      </dxf>
    </rfmt>
    <rfmt sheetId="1" sqref="AI310" start="0" length="0">
      <dxf>
        <alignment vertical="top" wrapText="1"/>
      </dxf>
    </rfmt>
    <rfmt sheetId="1" sqref="AJ310" start="0" length="0">
      <dxf>
        <numFmt numFmtId="4" formatCode="#,##0.00"/>
      </dxf>
    </rfmt>
  </rrc>
  <rrc rId="5224"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S310" start="0" length="0">
      <dxf>
        <numFmt numFmtId="166" formatCode="#,##0.00_ ;\-#,##0.00\ "/>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25" sId="1" ref="A310:XFD310" action="deleteRow">
    <undo index="65535" exp="area" ref3D="1" dr="$H$1:$N$1048576" dn="Z_65B035E3_87FA_46C5_996E_864F2C8D0EBC_.wvu.Cols" sId="1"/>
    <undo index="65535" exp="area" ref3D="1" dr="$B$1:$B$310" dn="Z_905D93EA_5662_45AB_8995_A9908B3E5D52_.wvu.FilterData" sId="1"/>
    <undo index="65535" exp="area" ref3D="1" dr="$C$1:$C$310" dn="Z_59EBF1CB_AF85_469A_B1D0_E57CB0203158_.wvu.FilterData" sId="1"/>
    <undo index="65535" exp="area" ref3D="1" dr="$C$1:$C$310" dn="Z_7C389A6C_C379_45EF_8779_FEC15F27C7E7_.wvu.FilterData" sId="1"/>
    <undo index="65535" exp="area" ref3D="1" dr="$B$1:$B$310" dn="Z_A093D1FA_1747_4946_A02E_7D721604BB07_.wvu.FilterData" sId="1"/>
    <undo index="65535" exp="area" ref3D="1" dr="$C$1:$C$310" dn="Z_15F03B40_FCDD_463A_AE42_63F6121ACBED_.wvu.FilterData" sId="1"/>
    <undo index="65535" exp="area" ref3D="1" dr="$C$1:$C$310" dn="Z_4C2A0B30_0070_415E_A110_A9BCC2779710_.wvu.FilterData"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S310" start="0" length="0">
      <dxf>
        <numFmt numFmtId="164" formatCode="_-* #,##0.00\ _l_e_i_-;\-* #,##0.00\ _l_e_i_-;_-* &quot;-&quot;??\ _l_e_i_-;_-@_-"/>
      </dxf>
    </rfmt>
    <rfmt sheetId="1" sqref="T310" start="0" length="0">
      <dxf>
        <numFmt numFmtId="164" formatCode="_-* #,##0.00\ _l_e_i_-;\-* #,##0.00\ _l_e_i_-;_-* &quot;-&quot;??\ _l_e_i_-;_-@_-"/>
      </dxf>
    </rfmt>
    <rfmt sheetId="1" sqref="U310" start="0" length="0">
      <dxf>
        <numFmt numFmtId="164" formatCode="_-* #,##0.00\ _l_e_i_-;\-* #,##0.00\ _l_e_i_-;_-* &quot;-&quot;??\ _l_e_i_-;_-@_-"/>
      </dxf>
    </rfmt>
    <rfmt sheetId="1" sqref="V310" start="0" length="0">
      <dxf>
        <numFmt numFmtId="164" formatCode="_-* #,##0.00\ _l_e_i_-;\-* #,##0.00\ _l_e_i_-;_-* &quot;-&quot;??\ _l_e_i_-;_-@_-"/>
      </dxf>
    </rfmt>
    <rfmt sheetId="1" sqref="W310" start="0" length="0">
      <dxf>
        <numFmt numFmtId="164" formatCode="_-* #,##0.00\ _l_e_i_-;\-* #,##0.00\ _l_e_i_-;_-* &quot;-&quot;??\ _l_e_i_-;_-@_-"/>
      </dxf>
    </rfmt>
    <rfmt sheetId="1" sqref="X310" start="0" length="0">
      <dxf>
        <numFmt numFmtId="164" formatCode="_-* #,##0.00\ _l_e_i_-;\-* #,##0.00\ _l_e_i_-;_-* &quot;-&quot;??\ _l_e_i_-;_-@_-"/>
      </dxf>
    </rfmt>
    <rfmt sheetId="1" sqref="Y310" start="0" length="0">
      <dxf>
        <numFmt numFmtId="164" formatCode="_-* #,##0.00\ _l_e_i_-;\-* #,##0.00\ _l_e_i_-;_-* &quot;-&quot;??\ _l_e_i_-;_-@_-"/>
      </dxf>
    </rfmt>
    <rfmt sheetId="1" sqref="Z310" start="0" length="0">
      <dxf>
        <numFmt numFmtId="164" formatCode="_-* #,##0.00\ _l_e_i_-;\-* #,##0.00\ _l_e_i_-;_-* &quot;-&quot;??\ _l_e_i_-;_-@_-"/>
      </dxf>
    </rfmt>
    <rfmt sheetId="1" sqref="AA310" start="0" length="0">
      <dxf>
        <numFmt numFmtId="164" formatCode="_-* #,##0.00\ _l_e_i_-;\-* #,##0.00\ _l_e_i_-;_-* &quot;-&quot;??\ _l_e_i_-;_-@_-"/>
      </dxf>
    </rfmt>
    <rfmt sheetId="1" sqref="AB310" start="0" length="0">
      <dxf>
        <numFmt numFmtId="164" formatCode="_-* #,##0.00\ _l_e_i_-;\-* #,##0.00\ _l_e_i_-;_-* &quot;-&quot;??\ _l_e_i_-;_-@_-"/>
      </dxf>
    </rfmt>
    <rfmt sheetId="1" sqref="AC310" start="0" length="0">
      <dxf>
        <numFmt numFmtId="164" formatCode="_-* #,##0.00\ _l_e_i_-;\-* #,##0.00\ _l_e_i_-;_-* &quot;-&quot;??\ _l_e_i_-;_-@_-"/>
      </dxf>
    </rfmt>
    <rfmt sheetId="1" sqref="AD310" start="0" length="0">
      <dxf>
        <numFmt numFmtId="164" formatCode="_-* #,##0.00\ _l_e_i_-;\-* #,##0.00\ _l_e_i_-;_-* &quot;-&quot;??\ _l_e_i_-;_-@_-"/>
      </dxf>
    </rfmt>
    <rfmt sheetId="1" sqref="AE310" start="0" length="0">
      <dxf>
        <numFmt numFmtId="164" formatCode="_-* #,##0.00\ _l_e_i_-;\-* #,##0.00\ _l_e_i_-;_-* &quot;-&quot;??\ _l_e_i_-;_-@_-"/>
      </dxf>
    </rfmt>
    <rfmt sheetId="1" sqref="AF310" start="0" length="0">
      <dxf>
        <numFmt numFmtId="164" formatCode="_-* #,##0.00\ _l_e_i_-;\-* #,##0.00\ _l_e_i_-;_-* &quot;-&quot;??\ _l_e_i_-;_-@_-"/>
      </dxf>
    </rfmt>
    <rfmt sheetId="1" sqref="AG310" start="0" length="0">
      <dxf>
        <numFmt numFmtId="164" formatCode="_-* #,##0.00\ _l_e_i_-;\-* #,##0.00\ _l_e_i_-;_-* &quot;-&quot;??\ _l_e_i_-;_-@_-"/>
      </dxf>
    </rfmt>
    <rfmt sheetId="1" sqref="AI310" start="0" length="0">
      <dxf>
        <alignment vertical="top" wrapText="1"/>
      </dxf>
    </rfmt>
  </rrc>
  <rrc rId="5226"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27"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28" sId="1" ref="A310:XFD310" action="deleteRow">
    <undo index="0" exp="ref" v="1" dr="AE310" r="AE313" sId="1"/>
    <undo index="0" exp="ref" v="1" dr="W310" r="W313" sId="1"/>
    <undo index="0" exp="ref" v="1" dr="Z310" r="Z312" sId="1"/>
    <undo index="0" exp="ref" v="1" dr="S310" r="S312" sId="1"/>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cc rId="0" sId="1" dxf="1">
      <nc r="S310">
        <f>1112320216.87</f>
      </nc>
      <ndxf>
        <font>
          <sz val="14"/>
          <color theme="1"/>
          <name val="Calibri"/>
          <family val="2"/>
          <charset val="238"/>
          <scheme val="minor"/>
        </font>
        <numFmt numFmtId="4" formatCode="#,##0.00"/>
      </ndxf>
    </rcc>
    <rfmt sheetId="1" sqref="T310" start="0" length="0">
      <dxf>
        <font>
          <sz val="14"/>
          <color theme="1"/>
          <name val="Calibri"/>
          <family val="2"/>
          <charset val="238"/>
          <scheme val="minor"/>
        </font>
        <numFmt numFmtId="4" formatCode="#,##0.00"/>
        <fill>
          <patternFill patternType="solid">
            <bgColor rgb="FFFFFF00"/>
          </patternFill>
        </fill>
      </dxf>
    </rfmt>
    <rfmt sheetId="1" sqref="U310" start="0" length="0">
      <dxf>
        <font>
          <sz val="14"/>
          <color theme="1"/>
          <name val="Calibri"/>
          <family val="2"/>
          <charset val="238"/>
          <scheme val="minor"/>
        </font>
        <numFmt numFmtId="4" formatCode="#,##0.00"/>
        <fill>
          <patternFill patternType="solid">
            <bgColor rgb="FFFFFF00"/>
          </patternFill>
        </fill>
      </dxf>
    </rfmt>
    <rfmt sheetId="1" sqref="V310" start="0" length="0">
      <dxf>
        <font>
          <sz val="14"/>
          <color theme="1"/>
          <name val="Calibri"/>
          <family val="2"/>
          <charset val="238"/>
          <scheme val="minor"/>
        </font>
        <numFmt numFmtId="4" formatCode="#,##0.00"/>
      </dxf>
    </rfmt>
    <rcc rId="0" sId="1" dxf="1" numFmtId="4">
      <nc r="W310">
        <v>35994707.030000001</v>
      </nc>
      <ndxf>
        <font>
          <sz val="14"/>
          <color theme="1"/>
          <name val="Calibri"/>
          <family val="2"/>
          <charset val="238"/>
          <scheme val="minor"/>
        </font>
        <numFmt numFmtId="4" formatCode="#,##0.00"/>
        <fill>
          <patternFill patternType="solid">
            <bgColor rgb="FFFFFF00"/>
          </patternFill>
        </fill>
      </ndxf>
    </rcc>
    <rfmt sheetId="1" sqref="X310" start="0" length="0">
      <dxf>
        <font>
          <sz val="14"/>
          <color theme="1"/>
          <name val="Calibri"/>
          <family val="2"/>
          <charset val="238"/>
          <scheme val="minor"/>
        </font>
        <numFmt numFmtId="4" formatCode="#,##0.00"/>
        <fill>
          <patternFill patternType="solid">
            <bgColor rgb="FFFFFF00"/>
          </patternFill>
        </fill>
      </dxf>
    </rfmt>
    <rfmt sheetId="1" sqref="Y310" start="0" length="0">
      <dxf>
        <font>
          <sz val="14"/>
          <color theme="1"/>
          <name val="Calibri"/>
          <family val="2"/>
          <charset val="238"/>
          <scheme val="minor"/>
        </font>
        <numFmt numFmtId="4" formatCode="#,##0.00"/>
      </dxf>
    </rfmt>
    <rcc rId="0" sId="1" dxf="1" numFmtId="4">
      <nc r="Z310">
        <v>176543747.46000001</v>
      </nc>
      <ndxf>
        <font>
          <sz val="14"/>
          <color theme="1"/>
          <name val="Calibri"/>
          <family val="2"/>
          <charset val="238"/>
          <scheme val="minor"/>
        </font>
        <numFmt numFmtId="4" formatCode="#,##0.00"/>
        <fill>
          <patternFill patternType="solid">
            <bgColor rgb="FFFFFF00"/>
          </patternFill>
        </fill>
      </ndxf>
    </rcc>
    <rfmt sheetId="1" sqref="AA310" start="0" length="0">
      <dxf>
        <font>
          <sz val="14"/>
          <color theme="1"/>
          <name val="Calibri"/>
          <family val="2"/>
          <charset val="238"/>
          <scheme val="minor"/>
        </font>
        <numFmt numFmtId="4" formatCode="#,##0.00"/>
        <fill>
          <patternFill patternType="solid">
            <bgColor rgb="FFFFFF00"/>
          </patternFill>
        </fill>
      </dxf>
    </rfmt>
    <rfmt sheetId="1" sqref="AB310" start="0" length="0">
      <dxf>
        <font>
          <sz val="14"/>
          <color theme="1"/>
          <name val="Calibri"/>
          <family val="2"/>
          <charset val="238"/>
          <scheme val="minor"/>
        </font>
        <numFmt numFmtId="4" formatCode="#,##0.00"/>
      </dxf>
    </rfmt>
    <rfmt sheetId="1" sqref="AC310" start="0" length="0">
      <dxf>
        <font>
          <sz val="14"/>
          <color theme="1"/>
          <name val="Calibri"/>
          <family val="2"/>
          <charset val="238"/>
          <scheme val="minor"/>
        </font>
        <numFmt numFmtId="4" formatCode="#,##0.00"/>
        <fill>
          <patternFill patternType="solid">
            <bgColor rgb="FFFFFF00"/>
          </patternFill>
        </fill>
      </dxf>
    </rfmt>
    <rfmt sheetId="1" sqref="AD310" start="0" length="0">
      <dxf>
        <font>
          <sz val="14"/>
          <color theme="1"/>
          <name val="Calibri"/>
          <family val="2"/>
          <charset val="238"/>
          <scheme val="minor"/>
        </font>
        <numFmt numFmtId="4" formatCode="#,##0.00"/>
        <fill>
          <patternFill patternType="solid">
            <bgColor rgb="FFFFFF00"/>
          </patternFill>
        </fill>
      </dxf>
    </rfmt>
    <rcc rId="0" sId="1" dxf="1" numFmtId="4">
      <nc r="AE310">
        <v>1324858670.3599999</v>
      </nc>
      <ndxf>
        <font>
          <sz val="14"/>
          <color theme="1"/>
          <name val="Calibri"/>
          <family val="2"/>
          <charset val="238"/>
          <scheme val="minor"/>
        </font>
        <numFmt numFmtId="4" formatCode="#,##0.00"/>
        <fill>
          <patternFill patternType="solid">
            <bgColor theme="0"/>
          </patternFill>
        </fill>
      </ndxf>
    </rcc>
    <rfmt sheetId="1" sqref="AI310" start="0" length="0">
      <dxf>
        <alignment vertical="top" wrapText="1"/>
      </dxf>
    </rfmt>
  </rrc>
  <rrc rId="5229"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30" sId="1" ref="A310:XFD310" action="deleteRow">
    <undo index="0" exp="ref" v="1" dr="Z310" r="Z312" sId="1"/>
    <undo index="0" exp="ref" v="1" dr="S310" r="S312" sId="1"/>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cc rId="0" sId="1" dxf="1">
      <nc r="S310">
        <f>#REF!-#REF!</f>
      </nc>
      <ndxf>
        <numFmt numFmtId="4" formatCode="#,##0.00"/>
      </ndxf>
    </rcc>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cc rId="0" sId="1" dxf="1">
      <nc r="Z310">
        <f>#REF!-#REF!-#REF!</f>
      </nc>
      <ndxf>
        <numFmt numFmtId="4" formatCode="#,##0.00"/>
        <fill>
          <patternFill patternType="solid">
            <bgColor rgb="FFFFFF00"/>
          </patternFill>
        </fill>
      </ndxf>
    </rcc>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31" sId="1" ref="A310:XFD310" action="deleteRow">
    <undo index="0" exp="ref" v="1" dr="AE310" r="AE311" sId="1"/>
    <undo index="0" exp="ref" v="1" dr="W310" r="W311" sId="1"/>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cc rId="0" sId="1" dxf="1">
      <nc r="W310">
        <f>#REF!-#REF!</f>
      </nc>
      <ndxf>
        <numFmt numFmtId="4" formatCode="#,##0.00"/>
        <fill>
          <patternFill patternType="solid">
            <bgColor rgb="FFFFFF00"/>
          </patternFill>
        </fill>
      </ndxf>
    </rcc>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cc rId="0" sId="1" dxf="1">
      <nc r="AE310">
        <f>#REF!-#REF!</f>
      </nc>
      <ndxf>
        <numFmt numFmtId="4" formatCode="#,##0.00"/>
        <fill>
          <patternFill patternType="solid">
            <bgColor theme="0"/>
          </patternFill>
        </fill>
      </ndxf>
    </rcc>
    <rfmt sheetId="1" sqref="AI310" start="0" length="0">
      <dxf>
        <alignment vertical="top" wrapText="1"/>
      </dxf>
    </rfmt>
  </rrc>
  <rrc rId="5232"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cc rId="0" sId="1" dxf="1">
      <nc r="S310">
        <f>#REF!-361151.03</f>
      </nc>
      <ndxf>
        <numFmt numFmtId="4" formatCode="#,##0.00"/>
      </ndxf>
    </rcc>
    <rfmt sheetId="1" sqref="T310" start="0" length="0">
      <dxf>
        <fill>
          <patternFill patternType="solid">
            <bgColor rgb="FFFFFF00"/>
          </patternFill>
        </fill>
      </dxf>
    </rfmt>
    <rfmt sheetId="1" sqref="U310" start="0" length="0">
      <dxf>
        <fill>
          <patternFill patternType="solid">
            <bgColor rgb="FFFFFF00"/>
          </patternFill>
        </fill>
      </dxf>
    </rfmt>
    <rcc rId="0" sId="1" dxf="1">
      <nc r="W310">
        <f>#REF!-55234.85</f>
      </nc>
      <ndxf>
        <numFmt numFmtId="4" formatCode="#,##0.00"/>
        <fill>
          <patternFill patternType="solid">
            <bgColor rgb="FFFFFF00"/>
          </patternFill>
        </fill>
      </ndxf>
    </rcc>
    <rfmt sheetId="1" sqref="X310" start="0" length="0">
      <dxf>
        <fill>
          <patternFill patternType="solid">
            <bgColor rgb="FFFFFF00"/>
          </patternFill>
        </fill>
      </dxf>
    </rfmt>
    <rcc rId="0" sId="1" dxf="1">
      <nc r="Z310">
        <f>#REF!-8497.67</f>
      </nc>
      <ndxf>
        <numFmt numFmtId="4" formatCode="#,##0.00"/>
        <fill>
          <patternFill patternType="solid">
            <bgColor rgb="FFFFFF00"/>
          </patternFill>
        </fill>
      </ndxf>
    </rcc>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cc rId="0" sId="1" dxf="1">
      <nc r="AE310">
        <f>#REF!-424883.55</f>
      </nc>
      <ndxf>
        <numFmt numFmtId="4" formatCode="#,##0.00"/>
        <fill>
          <patternFill patternType="solid">
            <bgColor theme="0"/>
          </patternFill>
        </fill>
      </ndxf>
    </rcc>
    <rfmt sheetId="1" sqref="AI310" start="0" length="0">
      <dxf>
        <alignment vertical="top" wrapText="1"/>
      </dxf>
    </rfmt>
  </rrc>
  <rrc rId="5233"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34"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35"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36"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37"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38"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39"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40"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41" sId="1" ref="A310:XFD310" action="deleteRow">
    <undo index="65535" exp="area" ref3D="1" dr="$H$1:$N$1048576" dn="Z_65B035E3_87FA_46C5_996E_864F2C8D0EBC_.wvu.Cols" sId="1"/>
    <undo index="65535" exp="area" ref3D="1" dr="$C$1:$C$310" dn="Z_901F9774_8BE7_424D_87C2_1026F3FA2E93_.wvu.FilterData"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cc rId="0" sId="1" dxf="1">
      <nc r="AE310">
        <f>#REF!-424883.55</f>
      </nc>
      <ndxf>
        <numFmt numFmtId="166" formatCode="#,##0.00_ ;\-#,##0.00\ "/>
        <fill>
          <patternFill patternType="solid">
            <bgColor theme="0"/>
          </patternFill>
        </fill>
      </ndxf>
    </rcc>
    <rfmt sheetId="1" sqref="AI310" start="0" length="0">
      <dxf>
        <alignment vertical="top" wrapText="1"/>
      </dxf>
    </rfmt>
  </rrc>
  <rrc rId="5242"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43"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44"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45"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46"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47"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48"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49"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50"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51"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52"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53"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54"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55"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56"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57"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58"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59"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60"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61"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62"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63"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64"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65"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66"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67"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68"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69"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70"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71"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72"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73"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74"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75"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76"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77"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78"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79"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80"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81"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82"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83"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84"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85"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86"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87"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88"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89"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90"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91"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92"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93"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94"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95"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96"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97"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98"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299"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00"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01"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02"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03"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04"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05"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06"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07"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08"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09"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10"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11"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12"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13"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14"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15"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16"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17"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18"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19"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20"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21"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22"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23"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24"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25"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26"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27"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28"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29"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30"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31"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32"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33"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34"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35"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36"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37"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38"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39"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40"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41"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42"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43"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44"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45"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46"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47"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48"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49"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50"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51"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52"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53"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54"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55"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56"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57"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58"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59"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60"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61"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62"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63"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64"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65"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66"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67"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68"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rc rId="5369" sId="1" ref="A310:XFD310" action="deleteRow">
    <undo index="65535" exp="area" ref3D="1" dr="$H$1:$N$1048576" dn="Z_65B035E3_87FA_46C5_996E_864F2C8D0EBC_.wvu.Cols" sId="1"/>
    <rfmt sheetId="1" xfDxf="1" sqref="A310:XFD310" start="0" length="0"/>
    <rfmt sheetId="1" sqref="B310" start="0" length="0">
      <dxf>
        <fill>
          <patternFill patternType="solid">
            <bgColor rgb="FFFFFF00"/>
          </patternFill>
        </fill>
      </dxf>
    </rfmt>
    <rfmt sheetId="1" sqref="C310" start="0" length="0">
      <dxf>
        <font>
          <b/>
          <sz val="11"/>
          <color theme="1"/>
          <name val="Calibri"/>
          <family val="2"/>
          <charset val="238"/>
          <scheme val="minor"/>
        </font>
        <fill>
          <patternFill patternType="solid">
            <bgColor rgb="FFFFFF00"/>
          </patternFill>
        </fill>
      </dxf>
    </rfmt>
    <rfmt sheetId="1" sqref="D310" start="0" length="0">
      <dxf>
        <fill>
          <patternFill patternType="solid">
            <bgColor rgb="FFFFFF00"/>
          </patternFill>
        </fill>
      </dxf>
    </rfmt>
    <rfmt sheetId="1" sqref="F310" start="0" length="0">
      <dxf>
        <fill>
          <patternFill patternType="solid">
            <bgColor rgb="FFFFFF00"/>
          </patternFill>
        </fill>
      </dxf>
    </rfmt>
    <rfmt sheetId="1" sqref="G310" start="0" length="0">
      <dxf>
        <alignment horizontal="left" vertical="top"/>
      </dxf>
    </rfmt>
    <rfmt sheetId="1" sqref="H310" start="0" length="0">
      <dxf>
        <alignment horizontal="left" vertical="top"/>
      </dxf>
    </rfmt>
    <rfmt sheetId="1" sqref="I310" start="0" length="0">
      <dxf>
        <fill>
          <patternFill patternType="solid">
            <bgColor rgb="FFFFFF00"/>
          </patternFill>
        </fill>
        <alignment horizontal="center" vertical="top"/>
      </dxf>
    </rfmt>
    <rfmt sheetId="1" sqref="K310" start="0" length="0">
      <dxf>
        <fill>
          <patternFill patternType="solid">
            <bgColor theme="0"/>
          </patternFill>
        </fill>
        <alignment horizontal="center" vertical="top"/>
      </dxf>
    </rfmt>
    <rfmt sheetId="1" sqref="L310" start="0" length="0">
      <dxf>
        <alignment horizontal="center" vertical="top"/>
      </dxf>
    </rfmt>
    <rfmt sheetId="1" sqref="M310" start="0" length="0">
      <dxf>
        <alignment horizontal="center" vertical="top"/>
      </dxf>
    </rfmt>
    <rfmt sheetId="1" sqref="N310" start="0" length="0">
      <dxf>
        <alignment horizontal="center" vertical="top"/>
      </dxf>
    </rfmt>
    <rfmt sheetId="1" sqref="O310" start="0" length="0">
      <dxf>
        <alignment horizontal="center" vertical="top"/>
      </dxf>
    </rfmt>
    <rfmt sheetId="1" sqref="P310" start="0" length="0">
      <dxf>
        <alignment horizontal="center" vertical="top"/>
      </dxf>
    </rfmt>
    <rfmt sheetId="1" sqref="Q310" start="0" length="0">
      <dxf>
        <alignment horizontal="center" vertical="top"/>
      </dxf>
    </rfmt>
    <rfmt sheetId="1" sqref="R310" start="0" length="0">
      <dxf>
        <alignment horizontal="center" vertical="top"/>
      </dxf>
    </rfmt>
    <rfmt sheetId="1" sqref="T310" start="0" length="0">
      <dxf>
        <fill>
          <patternFill patternType="solid">
            <bgColor rgb="FFFFFF00"/>
          </patternFill>
        </fill>
      </dxf>
    </rfmt>
    <rfmt sheetId="1" sqref="U310" start="0" length="0">
      <dxf>
        <fill>
          <patternFill patternType="solid">
            <bgColor rgb="FFFFFF00"/>
          </patternFill>
        </fill>
      </dxf>
    </rfmt>
    <rfmt sheetId="1" sqref="W310" start="0" length="0">
      <dxf>
        <fill>
          <patternFill patternType="solid">
            <bgColor rgb="FFFFFF00"/>
          </patternFill>
        </fill>
      </dxf>
    </rfmt>
    <rfmt sheetId="1" sqref="X310" start="0" length="0">
      <dxf>
        <fill>
          <patternFill patternType="solid">
            <bgColor rgb="FFFFFF00"/>
          </patternFill>
        </fill>
      </dxf>
    </rfmt>
    <rfmt sheetId="1" sqref="Z310" start="0" length="0">
      <dxf>
        <fill>
          <patternFill patternType="solid">
            <bgColor rgb="FFFFFF00"/>
          </patternFill>
        </fill>
      </dxf>
    </rfmt>
    <rfmt sheetId="1" sqref="AA310" start="0" length="0">
      <dxf>
        <fill>
          <patternFill patternType="solid">
            <bgColor rgb="FFFFFF00"/>
          </patternFill>
        </fill>
      </dxf>
    </rfmt>
    <rfmt sheetId="1" sqref="AC310" start="0" length="0">
      <dxf>
        <fill>
          <patternFill patternType="solid">
            <bgColor rgb="FFFFFF00"/>
          </patternFill>
        </fill>
      </dxf>
    </rfmt>
    <rfmt sheetId="1" sqref="AD310" start="0" length="0">
      <dxf>
        <fill>
          <patternFill patternType="solid">
            <bgColor rgb="FFFFFF00"/>
          </patternFill>
        </fill>
      </dxf>
    </rfmt>
    <rfmt sheetId="1" sqref="AE310" start="0" length="0">
      <dxf>
        <fill>
          <patternFill patternType="solid">
            <bgColor theme="0"/>
          </patternFill>
        </fill>
      </dxf>
    </rfmt>
    <rfmt sheetId="1" sqref="AI310" start="0" length="0">
      <dxf>
        <alignment vertical="top" wrapText="1"/>
      </dxf>
    </rfmt>
  </rrc>
  <rdn rId="0" localSheetId="1" customView="1" name="Z_FC885D1E_5918_477D_AD79_BB22DBF1AEFD_.wvu.PrintArea" hidden="1" oldHidden="1">
    <formula>Sheet1!$A$1:$AL$309</formula>
  </rdn>
  <rdn rId="0" localSheetId="1" customView="1" name="Z_FC885D1E_5918_477D_AD79_BB22DBF1AEFD_.wvu.FilterData" hidden="1" oldHidden="1">
    <formula>Sheet1!$A$1:$AL$309</formula>
  </rdn>
  <rcv guid="{FC885D1E-5918-477D-AD79-BB22DBF1AEFD}" action="add"/>
</revisions>
</file>

<file path=xl/revisions/revisionLog1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6624B2D-80F9-4F79-AC4A-B3547C36F23F}" action="delete"/>
  <rdn rId="0" localSheetId="1" customView="1" name="Z_36624B2D_80F9_4F79_AC4A_B3547C36F23F_.wvu.PrintArea" hidden="1" oldHidden="1">
    <formula>Sheet1!$A$1:$AL$457</formula>
    <oldFormula>Sheet1!$A$1:$AL$457</oldFormula>
  </rdn>
  <rdn rId="0" localSheetId="1" customView="1" name="Z_36624B2D_80F9_4F79_AC4A_B3547C36F23F_.wvu.Cols" hidden="1" oldHidden="1">
    <formula>Sheet1!$G:$R</formula>
  </rdn>
  <rdn rId="0" localSheetId="1" customView="1" name="Z_36624B2D_80F9_4F79_AC4A_B3547C36F23F_.wvu.FilterData" hidden="1" oldHidden="1">
    <formula>Sheet1!$A$1:$DG$434</formula>
    <oldFormula>Sheet1!$A$1:$DG$434</oldFormula>
  </rdn>
  <rcv guid="{36624B2D-80F9-4F79-AC4A-B3547C36F23F}" action="add"/>
</revisions>
</file>

<file path=xl/revisions/revisionLog1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36624B2D_80F9_4F79_AC4A_B3547C36F23F_.wvu.Cols" hidden="1" oldHidden="1">
    <oldFormula>Sheet1!$G:$R</oldFormula>
  </rdn>
  <rcv guid="{36624B2D-80F9-4F79-AC4A-B3547C36F23F}" action="delete"/>
  <rdn rId="0" localSheetId="1" customView="1" name="Z_36624B2D_80F9_4F79_AC4A_B3547C36F23F_.wvu.PrintArea" hidden="1" oldHidden="1">
    <formula>Sheet1!$A$1:$AL$457</formula>
    <oldFormula>Sheet1!$A$1:$AL$457</oldFormula>
  </rdn>
  <rdn rId="0" localSheetId="1" customView="1" name="Z_36624B2D_80F9_4F79_AC4A_B3547C36F23F_.wvu.FilterData" hidden="1" oldHidden="1">
    <formula>Sheet1!$A$1:$DG$434</formula>
    <oldFormula>Sheet1!$A$1:$DG$434</oldFormula>
  </rdn>
  <rcv guid="{36624B2D-80F9-4F79-AC4A-B3547C36F23F}" action="add"/>
</revisions>
</file>

<file path=xl/revisions/revisionLog1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11" sId="1">
    <nc r="A65">
      <v>6</v>
    </nc>
  </rcc>
  <rcc rId="3112" sId="1">
    <nc r="B65">
      <v>126477</v>
    </nc>
  </rcc>
  <rcc rId="3113" sId="1">
    <nc r="C65">
      <v>507</v>
    </nc>
  </rcc>
  <rcc rId="3114" sId="1">
    <nc r="D65" t="inlineStr">
      <is>
        <t>ET</t>
      </is>
    </nc>
  </rcc>
  <rcc rId="3115" sId="1">
    <nc r="E65" t="inlineStr">
      <is>
        <t>AP 2/11i/2.1</t>
      </is>
    </nc>
  </rcc>
</revisions>
</file>

<file path=xl/revisions/revisionLog1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16" sId="1">
    <nc r="F65" t="inlineStr">
      <is>
        <t>CP10 more/2018</t>
      </is>
    </nc>
  </rcc>
  <rcc rId="3117" sId="1">
    <nc r="G65" t="inlineStr">
      <is>
        <t>e-CETATEAN (Cunoastere, Egalitate, Transparenta, Administratie, Tinta, Evolutie,Actualitate, Normalitate)</t>
      </is>
    </nc>
  </rcc>
  <rcc rId="3118" sId="1">
    <nc r="H65" t="inlineStr">
      <is>
        <t>Sector 4 București</t>
      </is>
    </nc>
  </rcc>
</revisions>
</file>

<file path=xl/revisions/revisionLog1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19" sId="1">
    <nc r="I65" t="inlineStr">
      <is>
        <t>n.a.</t>
      </is>
    </nc>
  </rcc>
</revisions>
</file>

<file path=xl/revisions/revisionLog1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20" sId="1">
    <nc r="J65" t="inlineStr">
      <is>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t>
      </is>
    </nc>
  </rcc>
</revisions>
</file>

<file path=xl/revisions/revisionLog1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21" sId="1">
    <oc r="J65" t="inlineStr">
      <is>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t>
      </is>
    </oc>
    <nc r="J65" t="inlineStr">
      <is>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is>
    </nc>
  </rcc>
  <rcv guid="{36624B2D-80F9-4F79-AC4A-B3547C36F23F}" action="delete"/>
  <rdn rId="0" localSheetId="1" customView="1" name="Z_36624B2D_80F9_4F79_AC4A_B3547C36F23F_.wvu.PrintArea" hidden="1" oldHidden="1">
    <formula>Sheet1!$A$1:$AL$457</formula>
    <oldFormula>Sheet1!$A$1:$AL$457</oldFormula>
  </rdn>
  <rdn rId="0" localSheetId="1" customView="1" name="Z_36624B2D_80F9_4F79_AC4A_B3547C36F23F_.wvu.FilterData" hidden="1" oldHidden="1">
    <formula>Sheet1!$A$1:$DG$434</formula>
    <oldFormula>Sheet1!$A$1:$DG$434</oldFormula>
  </rdn>
  <rcv guid="{36624B2D-80F9-4F79-AC4A-B3547C36F23F}" action="add"/>
</revisions>
</file>

<file path=xl/revisions/revisionLog1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24" sId="1" numFmtId="19">
    <nc r="K65">
      <v>43433</v>
    </nc>
  </rcc>
</revisions>
</file>

<file path=xl/revisions/revisionLog1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25" sId="1" numFmtId="19">
    <nc r="L65">
      <v>43980</v>
    </nc>
  </rcc>
</revisions>
</file>

<file path=xl/revisions/revisionLog1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26" sId="1">
    <nc r="M65">
      <f>S65/AE65*100</f>
    </nc>
  </rcc>
</revisions>
</file>

<file path=xl/revisions/revisionLog1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27" sId="1">
    <nc r="B180">
      <v>126260</v>
    </nc>
  </rcc>
  <rcc rId="3128" sId="1">
    <nc r="C180">
      <v>526</v>
    </nc>
  </rcc>
  <rcc rId="3129" sId="1">
    <nc r="D180" t="inlineStr">
      <is>
        <t>MM</t>
      </is>
    </nc>
  </rcc>
  <rcc rId="3130" sId="1">
    <nc r="E180" t="inlineStr">
      <is>
        <t>AP 2/11i/2.1</t>
      </is>
    </nc>
  </rcc>
  <rcc rId="3131" sId="1">
    <nc r="F180" t="inlineStr">
      <is>
        <t>CP10 less /2018</t>
      </is>
    </nc>
  </rcc>
  <rcc rId="3132" sId="1">
    <nc r="I180" t="inlineStr">
      <is>
        <t>n.a</t>
      </is>
    </nc>
  </rcc>
  <rcc rId="3133" sId="1">
    <nc r="H180" t="inlineStr">
      <is>
        <t>Municipiul Roman</t>
      </is>
    </nc>
  </rcc>
  <rcc rId="3134" sId="1">
    <nc r="G180" t="inlineStr">
      <is>
        <t>ADMINISTRAȚIE ELECTRONICĂ LA NIVELUL MUNICIPIULUI ROMAN PENTRU REDUCEREA
BIROCRAȚIEI</t>
      </is>
    </nc>
  </rcc>
  <rcc rId="3135" sId="1">
    <nc r="J180" t="inlineStr">
      <is>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is>
    </nc>
  </rcc>
  <rcc rId="3136" sId="1" numFmtId="19">
    <nc r="K180">
      <v>43433</v>
    </nc>
  </rcc>
  <rcc rId="3137" sId="1" numFmtId="19">
    <nc r="L180">
      <v>44164</v>
    </nc>
  </rcc>
  <rcc rId="3138" sId="1">
    <nc r="N180">
      <v>1</v>
    </nc>
  </rcc>
  <rcc rId="3139" sId="1" odxf="1" dxf="1">
    <nc r="O180" t="inlineStr">
      <is>
        <t>Neamt</t>
      </is>
    </nc>
    <odxf>
      <fill>
        <patternFill patternType="solid">
          <bgColor theme="0"/>
        </patternFill>
      </fill>
    </odxf>
    <ndxf>
      <fill>
        <patternFill patternType="none">
          <bgColor indexed="65"/>
        </patternFill>
      </fill>
    </ndxf>
  </rcc>
  <rcc rId="3140" sId="1" odxf="1" dxf="1">
    <nc r="P180" t="inlineStr">
      <is>
        <t>Roman</t>
      </is>
    </nc>
    <odxf>
      <fill>
        <patternFill patternType="solid">
          <bgColor theme="0"/>
        </patternFill>
      </fill>
    </odxf>
    <ndxf>
      <fill>
        <patternFill patternType="none">
          <bgColor indexed="65"/>
        </patternFill>
      </fill>
    </ndxf>
  </rcc>
  <rcc rId="3141" sId="1" odxf="1" dxf="1">
    <nc r="Q180" t="inlineStr">
      <is>
        <t>APL</t>
      </is>
    </nc>
    <odxf>
      <fill>
        <patternFill patternType="solid">
          <bgColor theme="0"/>
        </patternFill>
      </fill>
    </odxf>
    <ndxf>
      <fill>
        <patternFill patternType="none">
          <bgColor indexed="65"/>
        </patternFill>
      </fill>
    </ndxf>
  </rcc>
  <rcc rId="3142" sId="1">
    <nc r="R180" t="inlineStr">
      <is>
        <t>119 - Investiții în capacitatea instituțională și în eficiența administrațiilor și a serviciilor publice la nivel național, regional și local, în perspectiva realizării de reforme, a unei mai bune legiferări și a bunei guvernanțe</t>
      </is>
    </nc>
  </rcc>
  <rcc rId="3143" sId="1" numFmtId="4">
    <nc r="T180">
      <v>2269720.81</v>
    </nc>
  </rcc>
  <rcc rId="3144" sId="1" numFmtId="4">
    <nc r="U180">
      <v>0</v>
    </nc>
  </rcc>
  <rcc rId="3145" sId="1" numFmtId="4">
    <nc r="W180">
      <v>347133.77</v>
    </nc>
  </rcc>
  <rcc rId="3146" sId="1" numFmtId="4">
    <nc r="Z180">
      <v>53405.2</v>
    </nc>
  </rcc>
  <rcc rId="3147" sId="1" numFmtId="4">
    <nc r="AF180">
      <v>57120</v>
    </nc>
  </rcc>
  <rcc rId="3148" sId="1" numFmtId="4">
    <nc r="AC180">
      <v>0</v>
    </nc>
  </rcc>
  <rcc rId="3149" sId="1" numFmtId="4">
    <nc r="X180">
      <v>0</v>
    </nc>
  </rcc>
  <rcc rId="3150" sId="1" numFmtId="4">
    <nc r="AA180">
      <v>0</v>
    </nc>
  </rcc>
  <rcc rId="3151" sId="1" numFmtId="4">
    <nc r="AD180">
      <v>0</v>
    </nc>
  </rcc>
  <rcc rId="3152" sId="1">
    <nc r="AH180" t="inlineStr">
      <is>
        <t xml:space="preserve"> în implementare</t>
      </is>
    </nc>
  </rcc>
  <rcv guid="{65C35D6D-934F-4431-BA92-90255FC17BA4}" action="delete"/>
  <rdn rId="0" localSheetId="1" customView="1" name="Z_65C35D6D_934F_4431_BA92_90255FC17BA4_.wvu.PrintArea" hidden="1" oldHidden="1">
    <formula>Sheet1!$A$1:$AL$457</formula>
    <oldFormula>Sheet1!$A$1:$AL$457</oldFormula>
  </rdn>
  <rdn rId="0" localSheetId="1" customView="1" name="Z_65C35D6D_934F_4431_BA92_90255FC17BA4_.wvu.FilterData" hidden="1" oldHidden="1">
    <formula>Sheet1!$A$1:$AL$433</formula>
    <oldFormula>Sheet1!$A$1:$AL$420</oldFormula>
  </rdn>
  <rcv guid="{65C35D6D-934F-4431-BA92-90255FC17BA4}" action="add"/>
</revisions>
</file>

<file path=xl/revisions/revisionLog1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55" sId="1">
    <nc r="N65">
      <v>8</v>
    </nc>
  </rcc>
  <rcc rId="3156" sId="1">
    <nc r="O65" t="inlineStr">
      <is>
        <t>București</t>
      </is>
    </nc>
  </rcc>
  <rcc rId="3157" sId="1">
    <nc r="P65" t="inlineStr">
      <is>
        <t>București</t>
      </is>
    </nc>
  </rcc>
  <rcc rId="3158" sId="1">
    <nc r="Q65" t="inlineStr">
      <is>
        <t>APL</t>
      </is>
    </nc>
  </rcc>
  <rcc rId="3159" sId="1">
    <nc r="R65" t="inlineStr">
      <is>
        <t>119 - Investiții în capacitatea instituțională și în eficiența administrațiilor și a serviciilor publice la nivel național, regional și local, în perspectiva realizării de reforme, a unei mai bune legiferări și a bunei guvernanțe</t>
      </is>
    </nc>
  </rcc>
  <rcc rId="3160" sId="1" numFmtId="4">
    <nc r="U65">
      <v>3108229.07</v>
    </nc>
  </rcc>
  <rcc rId="3161" sId="1" numFmtId="4">
    <nc r="X65">
      <v>699351.56</v>
    </nc>
  </rcc>
  <rcc rId="3162" sId="1" numFmtId="4">
    <nc r="AA65">
      <v>77705.73</v>
    </nc>
  </rcc>
  <rcc rId="3163" sId="1">
    <nc r="AH65" t="inlineStr">
      <is>
        <t xml:space="preserve"> în implementare</t>
      </is>
    </nc>
  </rcc>
  <rcc rId="3164" sId="1">
    <nc r="AI65" t="inlineStr">
      <is>
        <t>n.a</t>
      </is>
    </nc>
  </rcc>
</revisions>
</file>

<file path=xl/revisions/revisionLog1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65" sId="1" numFmtId="4">
    <oc r="U64">
      <v>0</v>
    </oc>
    <nc r="U64">
      <v>239883.75</v>
    </nc>
  </rcc>
  <rcc rId="3166" sId="1" numFmtId="4">
    <oc r="T64">
      <v>239883.75</v>
    </oc>
    <nc r="T64">
      <v>0</v>
    </nc>
  </rcc>
  <rcc rId="3167" sId="1" xfDxf="1" s="1" dxf="1" numFmtId="4">
    <oc r="X64">
      <v>0</v>
    </oc>
    <nc r="X64">
      <v>53973.85</v>
    </nc>
    <ndxf>
      <font>
        <b val="0"/>
        <i val="0"/>
        <strike val="0"/>
        <condense val="0"/>
        <extend val="0"/>
        <outline val="0"/>
        <shadow val="0"/>
        <u val="none"/>
        <vertAlign val="baseline"/>
        <sz val="12"/>
        <color auto="1"/>
        <name val="Calibri"/>
        <family val="2"/>
        <charset val="238"/>
        <scheme val="minor"/>
      </font>
      <numFmt numFmtId="165" formatCode="#,##0.00_ ;\-#,##0.00\ "/>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cc rId="3168" sId="1" numFmtId="4">
    <oc r="W64">
      <v>53973.85</v>
    </oc>
    <nc r="W64">
      <v>0</v>
    </nc>
  </rcc>
  <rcc rId="3169" sId="1" xfDxf="1" s="1" dxf="1" numFmtId="4">
    <oc r="AA64">
      <v>0</v>
    </oc>
    <nc r="AA64">
      <v>5997.08</v>
    </nc>
    <ndxf>
      <font>
        <b val="0"/>
        <i val="0"/>
        <strike val="0"/>
        <condense val="0"/>
        <extend val="0"/>
        <outline val="0"/>
        <shadow val="0"/>
        <u val="none"/>
        <vertAlign val="baseline"/>
        <sz val="12"/>
        <color auto="1"/>
        <name val="Calibri"/>
        <family val="2"/>
        <charset val="238"/>
        <scheme val="minor"/>
      </font>
      <numFmt numFmtId="165" formatCode="#,##0.00_ ;\-#,##0.00\ "/>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cc rId="3170" sId="1" numFmtId="4">
    <oc r="Z64">
      <v>5997.08</v>
    </oc>
    <nc r="Z64">
      <v>0</v>
    </nc>
  </rcc>
</revisions>
</file>

<file path=xl/revisions/revisionLog1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6624B2D-80F9-4F79-AC4A-B3547C36F23F}" action="delete"/>
  <rdn rId="0" localSheetId="1" customView="1" name="Z_36624B2D_80F9_4F79_AC4A_B3547C36F23F_.wvu.PrintArea" hidden="1" oldHidden="1">
    <formula>Sheet1!$A$1:$AL$457</formula>
    <oldFormula>Sheet1!$A$1:$AL$457</oldFormula>
  </rdn>
  <rdn rId="0" localSheetId="1" customView="1" name="Z_36624B2D_80F9_4F79_AC4A_B3547C36F23F_.wvu.FilterData" hidden="1" oldHidden="1">
    <formula>Sheet1!$A$1:$DG$434</formula>
    <oldFormula>Sheet1!$A$1:$DG$434</oldFormula>
  </rdn>
  <rcv guid="{36624B2D-80F9-4F79-AC4A-B3547C36F23F}" action="add"/>
</revisions>
</file>

<file path=xl/revisions/revisionLog1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6624B2D-80F9-4F79-AC4A-B3547C36F23F}" action="delete"/>
  <rdn rId="0" localSheetId="1" customView="1" name="Z_36624B2D_80F9_4F79_AC4A_B3547C36F23F_.wvu.PrintArea" hidden="1" oldHidden="1">
    <formula>Sheet1!$A$1:$AL$457</formula>
    <oldFormula>Sheet1!$A$1:$AL$457</oldFormula>
  </rdn>
  <rdn rId="0" localSheetId="1" customView="1" name="Z_36624B2D_80F9_4F79_AC4A_B3547C36F23F_.wvu.Cols" hidden="1" oldHidden="1">
    <formula>Sheet1!$G:$R</formula>
  </rdn>
  <rdn rId="0" localSheetId="1" customView="1" name="Z_36624B2D_80F9_4F79_AC4A_B3547C36F23F_.wvu.FilterData" hidden="1" oldHidden="1">
    <formula>Sheet1!$A$1:$DG$434</formula>
    <oldFormula>Sheet1!$A$1:$DG$434</oldFormula>
  </rdn>
  <rcv guid="{36624B2D-80F9-4F79-AC4A-B3547C36F23F}" action="add"/>
</revisions>
</file>

<file path=xl/revisions/revisionLog1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176" sId="1" ref="A452:XFD452" action="insertRow">
    <undo index="65535" exp="area" ref3D="1" dr="$G$1:$R$1048576" dn="Z_36624B2D_80F9_4F79_AC4A_B3547C36F23F_.wvu.Cols" sId="1"/>
    <undo index="65535" exp="area" ref3D="1" dr="$H$1:$N$1048576" dn="Z_65B035E3_87FA_46C5_996E_864F2C8D0EBC_.wvu.Cols" sId="1"/>
  </rrc>
  <rcc rId="3177" sId="1">
    <nc r="E452" t="inlineStr">
      <is>
        <t>TOTAL</t>
      </is>
    </nc>
  </rcc>
  <rcc rId="3178" sId="1">
    <nc r="F452" t="inlineStr">
      <is>
        <t>CP10 more/2018</t>
      </is>
    </nc>
  </rcc>
  <rcc rId="3179" sId="1">
    <nc r="S452">
      <f>SUMIFS(S$8:S$434,$F$8:$F$434,$F452)</f>
    </nc>
  </rcc>
  <rcc rId="3180" sId="1">
    <nc r="T452">
      <f>SUMIFS(T$8:T$434,$F$8:$F$434,$F452)</f>
    </nc>
  </rcc>
  <rcc rId="3181" sId="1">
    <nc r="U452">
      <f>SUMIFS(U$8:U$434,$F$8:$F$434,$F452)</f>
    </nc>
  </rcc>
  <rcc rId="3182" sId="1">
    <nc r="V452">
      <f>SUMIFS(V$8:V$434,$F$8:$F$434,$F452)</f>
    </nc>
  </rcc>
  <rcc rId="3183" sId="1">
    <nc r="W452">
      <f>SUMIFS(W$8:W$434,$F$8:$F$434,$F452)</f>
    </nc>
  </rcc>
  <rcc rId="3184" sId="1">
    <nc r="X452">
      <f>SUMIFS(X$8:X$434,$F$8:$F$434,$F452)</f>
    </nc>
  </rcc>
  <rcc rId="3185" sId="1">
    <nc r="Y452">
      <f>SUMIFS(Y$8:Y$434,$F$8:$F$434,$F452)</f>
    </nc>
  </rcc>
  <rcc rId="3186" sId="1">
    <nc r="Z452">
      <f>SUMIFS(Z$8:Z$434,$F$8:$F$434,$F452)</f>
    </nc>
  </rcc>
  <rcc rId="3187" sId="1">
    <nc r="AA452">
      <f>SUMIFS(AA$8:AA$434,$F$8:$F$434,$F452)</f>
    </nc>
  </rcc>
  <rcc rId="3188" sId="1">
    <nc r="AB452">
      <f>SUMIFS(AB$8:AB$434,$F$8:$F$434,$F452)</f>
    </nc>
  </rcc>
  <rcc rId="3189" sId="1">
    <nc r="AC452">
      <f>SUMIFS(AC$8:AC$434,$F$8:$F$434,$F452)</f>
    </nc>
  </rcc>
  <rcc rId="3190" sId="1">
    <nc r="AD452">
      <f>SUMIFS(AD$8:AD$434,$F$8:$F$434,$F452)</f>
    </nc>
  </rcc>
  <rcc rId="3191" sId="1">
    <nc r="AE452">
      <f>SUMIFS(AE$8:AE$434,$F$8:$F$434,$F452)</f>
    </nc>
  </rcc>
  <rcc rId="3192" sId="1">
    <nc r="AF452">
      <f>SUMIFS(AF$8:AF$434,$F$8:$F$434,$F452)</f>
    </nc>
  </rcc>
  <rcc rId="3193" sId="1">
    <nc r="AG452">
      <f>SUMIFS(AG$8:AG$434,$F$8:$F$434,$F452)</f>
    </nc>
  </rcc>
  <rcc rId="3194" sId="1">
    <nc r="AJ452">
      <f>SUMIFS(AJ$8:AJ$434,$F$8:$F$434,$F452)</f>
    </nc>
  </rcc>
  <rcc rId="3195" sId="1">
    <nc r="AK452">
      <f>SUMIFS(AK$8:AK$434,$F$8:$F$434,$F452)</f>
    </nc>
  </rcc>
  <rcc rId="3196" sId="1">
    <nc r="D452">
      <f>COUNTIFS(F$8:F$434,$F452)</f>
    </nc>
  </rcc>
  <rcv guid="{7C1B4D6D-D666-48DD-AB17-E00791B6F0B6}" action="delete"/>
  <rdn rId="0" localSheetId="1" customView="1" name="Z_7C1B4D6D_D666_48DD_AB17_E00791B6F0B6_.wvu.PrintArea" hidden="1" oldHidden="1">
    <formula>Sheet1!$A$1:$AL$458</formula>
    <oldFormula>Sheet1!$A$1:$AL$458</oldFormula>
  </rdn>
  <rdn rId="0" localSheetId="1" customView="1" name="Z_7C1B4D6D_D666_48DD_AB17_E00791B6F0B6_.wvu.FilterData" hidden="1" oldHidden="1">
    <formula>Sheet1!$A$6:$DG$433</formula>
    <oldFormula>Sheet1!$A$6:$DG$433</oldFormula>
  </rdn>
  <rcv guid="{7C1B4D6D-D666-48DD-AB17-E00791B6F0B6}" action="add"/>
</revisions>
</file>

<file path=xl/revisions/revisionLog1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6624B2D-80F9-4F79-AC4A-B3547C36F23F}" action="delete"/>
  <rdn rId="0" localSheetId="1" customView="1" name="Z_36624B2D_80F9_4F79_AC4A_B3547C36F23F_.wvu.PrintArea" hidden="1" oldHidden="1">
    <formula>Sheet1!$A$1:$AL$458</formula>
    <oldFormula>Sheet1!$A$1:$AL$458</oldFormula>
  </rdn>
  <rdn rId="0" localSheetId="1" customView="1" name="Z_36624B2D_80F9_4F79_AC4A_B3547C36F23F_.wvu.Cols" hidden="1" oldHidden="1">
    <formula>Sheet1!$G:$R</formula>
    <oldFormula>Sheet1!$G:$R</oldFormula>
  </rdn>
  <rdn rId="0" localSheetId="1" customView="1" name="Z_36624B2D_80F9_4F79_AC4A_B3547C36F23F_.wvu.FilterData" hidden="1" oldHidden="1">
    <formula>Sheet1!$A$1:$DG$434</formula>
    <oldFormula>Sheet1!$A$1:$DG$434</oldFormula>
  </rdn>
  <rcv guid="{36624B2D-80F9-4F79-AC4A-B3547C36F23F}" action="add"/>
</revisions>
</file>

<file path=xl/revisions/revisionLog1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6624B2D-80F9-4F79-AC4A-B3547C36F23F}" action="delete"/>
  <rdn rId="0" localSheetId="1" customView="1" name="Z_36624B2D_80F9_4F79_AC4A_B3547C36F23F_.wvu.PrintArea" hidden="1" oldHidden="1">
    <formula>Sheet1!$A$1:$AL$458</formula>
    <oldFormula>Sheet1!$A$1:$AL$458</oldFormula>
  </rdn>
  <rdn rId="0" localSheetId="1" customView="1" name="Z_36624B2D_80F9_4F79_AC4A_B3547C36F23F_.wvu.Cols" hidden="1" oldHidden="1">
    <formula>Sheet1!$G:$R</formula>
    <oldFormula>Sheet1!$G:$R</oldFormula>
  </rdn>
  <rdn rId="0" localSheetId="1" customView="1" name="Z_36624B2D_80F9_4F79_AC4A_B3547C36F23F_.wvu.FilterData" hidden="1" oldHidden="1">
    <formula>Sheet1!$A$1:$DG$434</formula>
    <oldFormula>Sheet1!$A$1:$DG$434</oldFormula>
  </rdn>
  <rcv guid="{36624B2D-80F9-4F79-AC4A-B3547C36F23F}"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372" sId="1" ref="AL1:AL1048576" action="deleteCol">
    <undo index="65535" exp="area" ref3D="1" dr="$A$1:$AL$309" dn="Z_FC885D1E_5918_477D_AD79_BB22DBF1AEFD_.wvu.FilterData" sId="1"/>
    <undo index="65535" exp="area" ref3D="1" dr="$A$1:$AL$309" dn="Z_FC885D1E_5918_477D_AD79_BB22DBF1AEFD_.wvu.PrintArea" sId="1"/>
    <undo index="65535" exp="area" ref3D="1" dr="$A$1:$AL$309" dn="Z_D2FD7F7E_681B_4254_A0DA_1E308AB96A20_.wvu.PrintArea" sId="1"/>
    <undo index="65535" exp="area" ref3D="1" dr="$A$1:$AL$309" dn="Z_EA64E7D7_BA48_4965_B650_778AE412FE0C_.wvu.PrintArea" sId="1"/>
    <undo index="65535" exp="area" ref3D="1" dr="$A$6:$AL$309" dn="Z_DB43929D_F4B7_43FF_975F_960476D189E8_.wvu.FilterData" sId="1"/>
    <undo index="65535" exp="area" ref3D="1" dr="$A$6:$AL$309" dn="Z_D365E121_F95E_415A_8CA0_9EA7ECCC60F5_.wvu.FilterData" sId="1"/>
    <undo index="65535" exp="area" ref3D="1" dr="$A$1:$AL$309" dn="Z_EEA37434_2D22_478B_B49F_C3E8CD4AC2E1_.wvu.PrintArea" sId="1"/>
    <undo index="65535" exp="area" ref3D="1" dr="$A$1:$AL$309" dn="Z_EB0F2E6A_FA33_479E_9A47_8E3494FBB4DE_.wvu.PrintArea" sId="1"/>
    <undo index="65535" exp="area" ref3D="1" dr="$A$1:$AL$309" dn="Z_FE50EAC0_52A5_4C33_B973_65E93D03D3EA_.wvu.PrintArea" sId="1"/>
    <undo index="65535" exp="area" ref3D="1" dr="$A$1:$AL$209" dn="Z_CC51448C_22F6_4583_82CD_2835AD1A82D7_.wvu.FilterData" sId="1"/>
    <undo index="65535" exp="area" ref3D="1" dr="$A$6:$AL$309" dn="Z_EF10298D_3F59_43F1_9A86_8C1CCA3B5D93_.wvu.FilterData" sId="1"/>
    <undo index="65535" exp="area" ref3D="1" dr="$A$6:$AL$309" dn="Z_DE09B69C_7EEF_4060_8E06_F7DEC4B96D7E_.wvu.FilterData" sId="1"/>
    <undo index="65535" exp="area" ref3D="1" dr="$A$1:$AL$300" dn="Z_FFC44E67_8559_4D31_893D_BF5BA4229E04_.wvu.FilterData" sId="1"/>
    <undo index="65535" exp="area" ref3D="1" dr="$A$1:$AL$309" dn="Z_EF10298D_3F59_43F1_9A86_8C1CCA3B5D93_.wvu.PrintArea" sId="1"/>
    <undo index="65535" exp="area" ref3D="1" dr="$A$6:$AL$309" dn="Z_C4E44235_F714_4BCE_B2B0_F4813D3BDF91_.wvu.FilterData" sId="1"/>
    <undo index="65535" exp="area" ref3D="1" dr="$A$6:$AL$309" dn="Z_DD93CA86_AFD6_4C47_828D_70472BFCD288_.wvu.FilterData" sId="1"/>
    <undo index="65535" exp="area" ref3D="1" dr="$A$6:$AL$309" dn="Z_EB0F2E6A_FA33_479E_9A47_8E3494FBB4DE_.wvu.FilterData" sId="1"/>
    <undo index="65535" exp="area" ref3D="1" dr="$A$6:$AL$309" dn="Z_CAB79FAE_AA32_4D62_A794_A6DB6513D801_.wvu.FilterData" sId="1"/>
    <undo index="65535" exp="area" ref3D="1" dr="$A$1:$AL$309" dn="Z_DB51BB9F_5710_40B0_80E7_39B059BFD11D_.wvu.PrintArea" sId="1"/>
    <undo index="65535" exp="area" ref3D="1" dr="$A$6:$AL$309" dn="Z_F952A18B_3430_4F65_89F2_B7C17998F981_.wvu.FilterData" sId="1"/>
    <undo index="65535" exp="area" ref3D="1" dr="$A$1:$AL$309" dn="Z_D2FD7F7E_681B_4254_A0DA_1E308AB96A20_.wvu.FilterData" sId="1"/>
    <undo index="65535" exp="area" ref3D="1" dr="$A$6:$AL$309" dn="Z_F52D90D4_508D_43B6_8295_6D179E5F0FEB_.wvu.FilterData" sId="1"/>
    <undo index="65535" exp="area" ref3D="1" dr="$A$6:$AL$309" dn="Z_D802EE0F_98B9_4410_B31B_4ACC0EC9C9BC_.wvu.FilterData" sId="1"/>
    <undo index="65535" exp="area" ref3D="1" dr="$A$6:$AL$309" dn="Z_C71F80D5_B6C1_4ED9_B18D_D719D69F5A47_.wvu.FilterData" sId="1"/>
    <undo index="65535" exp="area" ref3D="1" dr="$A$6:$AL$309" dn="Z_EFE45138_A2B3_46EB_8A69_D9745D73FBF5_.wvu.FilterData" sId="1"/>
    <undo index="65535" exp="area" ref3D="1" dr="$A$3:$AL$209" dn="Z_E64C6006_DE37_44CA_8083_01C511E323D9_.wvu.FilterData" sId="1"/>
    <undo index="65535" exp="area" ref3D="1" dr="$A$6:$AL$309" dn="Z_7D2F4374_D571_49E4_B659_129D2AFDC43C_.wvu.FilterData" sId="1"/>
    <undo index="65535" exp="area" ref3D="1" dr="$A$1:$AL$300" dn="Z_5E661ABE_E06E_455E_A661_DDD1907219D0_.wvu.FilterData" sId="1"/>
    <undo index="65535" exp="area" ref3D="1" dr="$A$6:$AL$309" dn="Z_89F20599_320E_4C2A_9159_8E9F2F24F61C_.wvu.FilterData" sId="1"/>
    <undo index="65535" exp="area" ref3D="1" dr="$A$6:$AL$309" dn="Z_97F6C5A1_2596_4037_A854_1D6AE8A1071E_.wvu.FilterData" sId="1"/>
    <undo index="65535" exp="area" ref3D="1" dr="$A$1:$AL$309" dn="Z_9980B309_0131_4577_BF29_212714399FDF_.wvu.PrintArea" sId="1"/>
    <undo index="65535" exp="area" ref3D="1" dr="$A$1:$AL$309" dn="Z_84FB199A_D56E_4FDD_AC4A_70CE86CD87BC_.wvu.PrintArea" sId="1"/>
    <undo index="65535" exp="area" ref3D="1" dr="$A$6:$AL$309" dn="Z_6CE52079_5576_45A5_9A9F_9CA970D849EF_.wvu.FilterData" sId="1"/>
    <undo index="65535" exp="area" ref3D="1" dr="$A$1:$AL$309" dn="Z_C408A2F1_296F_4EAD_B15B_336D73846FDD_.wvu.PrintArea" sId="1"/>
    <undo index="65535" exp="area" ref3D="1" dr="$A$1:$AL$309" dn="Z_C408A2F1_296F_4EAD_B15B_336D73846FDD_.wvu.FilterData" sId="1"/>
    <undo index="65535" exp="area" ref3D="1" dr="$A$1:$AL$309" dn="Z_C3502361_AD2C_4705_878B_D12169ED60B1_.wvu.PrintArea" sId="1"/>
    <undo index="65535" exp="area" ref3D="1" dr="$A$1:$AL$309" dn="Z_5AAA4DFE_88B1_4674_95ED_5FCD7A50BC22_.wvu.PrintArea" sId="1"/>
    <undo index="65535" exp="area" ref3D="1" dr="$A$6:$AL$309" dn="Z_C3502361_AD2C_4705_878B_D12169ED60B1_.wvu.FilterData" sId="1"/>
    <undo index="65535" exp="area" ref3D="1" dr="$A$1:$AL$309" dn="Z_65C35D6D_934F_4431_BA92_90255FC17BA4_.wvu.PrintArea" sId="1"/>
    <undo index="65535" exp="area" ref3D="1" dr="$A$6:$AL$309" dn="Z_AECBC9F6_D9DE_4043_9C2F_160F7ECDAD3D_.wvu.FilterData" sId="1"/>
    <undo index="65535" exp="area" ref3D="1" dr="$A$1:$AL$309" dn="Z_901F9774_8BE7_424D_87C2_1026F3FA2E93_.wvu.PrintArea" sId="1"/>
    <undo index="65535" exp="area" ref3D="1" dr="$A$6:$AL$309" dn="Z_A87F3E0E_3A8E_4B82_8170_33752259B7DB_.wvu.FilterData" sId="1"/>
    <undo index="65535" exp="area" ref3D="1" dr="$A$1:$AL$309" dn="Z_905D93EA_5662_45AB_8995_A9908B3E5D52_.wvu.PrintArea" sId="1"/>
    <undo index="65535" exp="area" ref3D="1" dr="$A$6:$AL$309" dn="Z_9F268523_731B_48FE_86AA_1A6382332A83_.wvu.FilterData" sId="1"/>
    <undo index="65535" exp="area" ref3D="1" dr="$A$1:$AL$309" dn="Z_9EA5E3FA_46F1_4729_828C_4A08518018C1_.wvu.PrintArea" sId="1"/>
    <undo index="65535" exp="area" ref3D="1" dr="$A$6:$AL$309" dn="Z_4FDB167B_D56E_45D4_B120_847D0871AA6B_.wvu.FilterData" sId="1"/>
    <undo index="65535" exp="area" ref3D="1" dr="$A$1:$AL$309" dn="Z_7C1B4D6D_D666_48DD_AB17_E00791B6F0B6_.wvu.PrintArea" sId="1"/>
    <undo index="65535" exp="area" ref3D="1" dr="$A$6:$AL$309" dn="Z_53ED3D47_B2C0_43A1_9A1E_F030D529F74C_.wvu.FilterData" sId="1"/>
    <undo index="65535" exp="area" ref3D="1" dr="$A$1:$AL$309" dn="Z_A87F3E0E_3A8E_4B82_8170_33752259B7DB_.wvu.PrintArea" sId="1"/>
    <undo index="65535" exp="area" ref3D="1" dr="$A$1:$AL$309" dn="Z_9980B309_0131_4577_BF29_212714399FDF_.wvu.FilterData" sId="1"/>
    <undo index="65535" exp="area" ref3D="1" dr="$A$6:$AL$309" dn="Z_902D3CAF_0577_4A3F_A86A_C01FD8CA4695_.wvu.FilterData" sId="1"/>
    <undo index="65535" exp="area" ref3D="1" dr="$A$6:$AL$309" dn="Z_831F7439_6937_483F_B601_184FEF5CECFD_.wvu.FilterData" sId="1"/>
    <undo index="65535" exp="area" ref3D="1" dr="$A$1:$AL$309" dn="Z_747340EB_2B31_46D2_ACDE_4FA91E2B50F6_.wvu.PrintArea" sId="1"/>
    <undo index="65535" exp="area" ref3D="1" dr="$A$1:$AL$309" dn="Z_53ED3D47_B2C0_43A1_9A1E_F030D529F74C_.wvu.PrintArea" sId="1"/>
    <undo index="65535" exp="area" ref3D="1" dr="$A$6:$AL$309" dn="Z_AE58BCBC_9F06_4E6C_A28B_2F5626DD7C1B_.wvu.FilterData" sId="1"/>
    <undo index="65535" exp="area" ref3D="1" dr="$A$6:$AL$309" dn="Z_84FB199A_D56E_4FDD_AC4A_70CE86CD87BC_.wvu.FilterData" sId="1"/>
    <undo index="65535" exp="area" ref3D="1" dr="$A$1:$AL$309" dn="Z_65B035E3_87FA_46C5_996E_864F2C8D0EBC_.wvu.PrintArea" sId="1"/>
    <undo index="65535" exp="area" ref3D="1" dr="$A$1:$AL$309" dn="Z_65C35D6D_934F_4431_BA92_90255FC17BA4_.wvu.FilterData" sId="1"/>
    <undo index="65535" exp="area" ref3D="1" dr="$A$1:$AL$309" dn="Z_A5B1481C_EF26_486A_984F_85CDDC2FD94F_.wvu.PrintArea" sId="1"/>
    <undo index="65535" exp="area" ref3D="1" dr="$A$3:$AL$209" dn="Z_A3134A53_5204_4FFF_BA84_3528D3179C0C_.wvu.FilterData" sId="1"/>
    <undo index="65535" exp="area" ref3D="1" dr="$A$6:$AL$309" dn="Z_91199DA1_59E7_4345_8CB7_A1085C901326_.wvu.FilterData" sId="1"/>
    <undo index="65535" exp="area" ref3D="1" dr="$A$6:$AL$309" dn="Z_923E7374_9C36_4380_9E0A_313EA2F408F0_.wvu.FilterData" sId="1"/>
    <undo index="65535" exp="area" ref3D="1" dr="$A$1:$AL$309" dn="Z_0781B6C2_B440_4971_9809_BD16245A70FD_.wvu.PrintArea" sId="1"/>
    <undo index="65535" exp="area" ref3D="1" dr="$A$6:$AL$309" dn="Z_0585DD1B_89D4_4278_953B_FA6D57DCCE82_.wvu.FilterData" sId="1"/>
    <undo index="65535" exp="area" ref3D="1" dr="$A$1:$AL$309" dn="Print_Area" sId="1"/>
    <undo index="65535" exp="area" ref3D="1" dr="$A$6:$AL$309" dn="Z_2355B1FA_E7E3_44CD_A529_24812589AA28_.wvu.FilterData" sId="1"/>
    <undo index="65535" exp="area" ref3D="1" dr="$A$6:$AL$309" dn="Z_3E7AD119_0031_4735_857B_FBC0C47AB231_.wvu.FilterData" sId="1"/>
    <undo index="65535" exp="area" ref3D="1" dr="$A$6:$AL$309" dn="Z_2A26C971_CCE6_49C7_89EC_0B2699E5DD98_.wvu.FilterData" sId="1"/>
    <undo index="65535" exp="area" ref3D="1" dr="$A$1:$AL$309" dn="Z_0781B6C2_B440_4971_9809_BD16245A70FD_.wvu.FilterData" sId="1"/>
    <undo index="65535" exp="area" ref3D="1" dr="$A$1:$AL$309" dn="Z_3AFE79CE_CE75_447D_8C73_1AE63A224CBA_.wvu.PrintArea" sId="1"/>
    <undo index="65535" exp="area" ref3D="1" dr="$A$6:$AL$309" dn="Z_34BB42D3_88F0_437E_91ED_3E3C369B9525_.wvu.FilterData" sId="1"/>
    <undo index="65535" exp="area" ref3D="1" dr="$A$6:$AL$309" dn="Z_17F4A6A1_469E_46FB_A3A0_041FC3712E3B_.wvu.FilterData" sId="1"/>
    <undo index="65535" exp="area" ref3D="1" dr="$A$6:$AL$309" dn="Z_3AFE79CE_CE75_447D_8C73_1AE63A224CBA_.wvu.FilterData" sId="1"/>
    <undo index="65535" exp="area" ref3D="1" dr="$A$1:$AL$309" dn="Z_36624B2D_80F9_4F79_AC4A_B3547C36F23F_.wvu.PrintArea" sId="1"/>
    <undo index="65535" exp="area" ref3D="1" dr="$A$6:$AL$309" dn="Z_324E461A_DC75_4814_87BA_41F170D0ED0B_.wvu.FilterData" sId="1"/>
    <undo index="65535" exp="area" ref3D="1" dr="$A$1:$AL$309" dn="Z_2C296388_EDB5_4F1F_B0F4_90EC07CCD947_.wvu.PrintArea" sId="1"/>
    <undo index="65535" exp="area" ref3D="1" dr="$A$6:$AL$309" dn="Z_38C68E87_361F_434A_8BE4_BA2AF4CB3868_.wvu.FilterData" sId="1"/>
    <undo index="65535" exp="area" ref3D="1" dr="$A$6:$AL$309" dn="Z_305BEEB9_C99E_4E52_A4AB_56EA1595A366_.wvu.FilterData" sId="1"/>
    <undo index="65535" exp="area" ref3D="1" dr="$A$1:$AL$300" dn="Z_4AAB8139_F2B6_43E5_8C9F_E607BD4F44E4_.wvu.FilterData" sId="1"/>
    <undo index="65535" exp="area" ref3D="1" dr="$A$6:$AL$309" dn="Z_0A043D96_6DF8_4E40_9D1E_818A39BAFD81_.wvu.FilterData" sId="1"/>
    <undo index="65535" exp="area" ref3D="1" dr="$A$6:$AL$309" dn="Z_2547C3D7_22F7_4CAF_8E48_C8F3425DB942_.wvu.FilterData" sId="1"/>
    <undo index="65535" exp="area" ref3D="1" dr="$A$1:$AL$309" dn="_FilterDatabase" sId="1"/>
    <undo index="65535" exp="area" ref3D="1" dr="$A$1:$AL$309" dn="Z_471339A8_E0FA_4CA1_8194_04936068CF02_.wvu.FilterData" sId="1"/>
    <undo index="65535" exp="area" ref3D="1" dr="$A$6:$AL$309" dn="Z_41AA4E5D_9625_4478_B720_2BD6AE34E699_.wvu.FilterData" sId="1"/>
    <undo index="65535" exp="area" ref3D="1" dr="$A$1:$AL$209" dn="Z_4179C3D9_D1C3_46CD_B643_627525757C5E_.wvu.FilterData" sId="1"/>
    <undo index="65535" exp="area" ref3D="1" dr="$A$3:$AL$309" dn="Z_250231BB_5F02_4B46_B1CA_B904A9B40BA2_.wvu.FilterData" sId="1"/>
    <rfmt sheetId="1" xfDxf="1" sqref="AL1:AL1048576" start="0" length="0"/>
    <rcc rId="0" sId="1" dxf="1">
      <nc r="AL1" t="inlineStr">
        <is>
          <t>Data
Raportare</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AL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AL3" t="inlineStr">
        <is>
          <t>30,11,2018</t>
        </is>
      </nc>
      <ndxf>
        <font>
          <b/>
          <sz val="12"/>
          <color auto="1"/>
          <name val="Calibri"/>
          <family val="2"/>
          <charset val="238"/>
          <scheme val="minor"/>
        </font>
        <numFmt numFmtId="19" formatCode="dd/mm/yyyy"/>
        <fill>
          <patternFill patternType="solid">
            <bgColor rgb="FFFFCCFF"/>
          </patternFill>
        </fill>
        <alignment vertical="center" wrapText="1"/>
        <border outline="0">
          <left style="thin">
            <color indexed="64"/>
          </left>
          <right style="thin">
            <color indexed="64"/>
          </right>
          <top style="thin">
            <color indexed="64"/>
          </top>
          <bottom style="thin">
            <color indexed="64"/>
          </bottom>
        </border>
      </ndxf>
    </rcc>
    <rfmt sheetId="1" sqref="AL4" start="0" length="0">
      <dxf>
        <font>
          <b/>
          <sz val="12"/>
          <color auto="1"/>
          <name val="Calibri"/>
          <family val="2"/>
          <charset val="238"/>
          <scheme val="minor"/>
        </font>
        <numFmt numFmtId="19" formatCode="dd/mm/yyyy"/>
        <fill>
          <patternFill patternType="solid">
            <bgColor rgb="FFFFCCFF"/>
          </patternFill>
        </fill>
        <alignment vertical="center" wrapText="1"/>
      </dxf>
    </rfmt>
    <rcc rId="0" sId="1" dxf="1">
      <nc r="AL5" t="inlineStr">
        <is>
          <t>Report Date</t>
        </is>
      </nc>
      <ndxf>
        <font>
          <b/>
          <sz val="12"/>
          <color auto="1"/>
          <name val="Calibri"/>
          <family val="2"/>
          <charset val="238"/>
          <scheme val="minor"/>
        </font>
        <numFmt numFmtId="19" formatCode="dd/mm/yyyy"/>
        <fill>
          <patternFill patternType="solid">
            <bgColor theme="9" tint="0.79998168889431442"/>
          </patternFill>
        </fill>
        <alignment vertical="center" wrapText="1"/>
        <border outline="0">
          <left style="thin">
            <color indexed="64"/>
          </left>
          <right style="thin">
            <color indexed="64"/>
          </right>
          <top style="thin">
            <color indexed="64"/>
          </top>
          <bottom style="thin">
            <color indexed="64"/>
          </bottom>
        </border>
      </ndxf>
    </rcc>
    <rfmt sheetId="1" sqref="AL6" start="0" length="0">
      <dxf>
        <font>
          <sz val="12"/>
          <color theme="1"/>
          <name val="Calibri"/>
          <family val="2"/>
          <charset val="238"/>
          <scheme val="minor"/>
        </font>
        <border outline="0">
          <left style="thin">
            <color indexed="64"/>
          </left>
          <right style="thin">
            <color indexed="64"/>
          </right>
          <top style="thin">
            <color indexed="64"/>
          </top>
          <bottom style="thin">
            <color indexed="64"/>
          </bottom>
        </border>
      </dxf>
    </rfmt>
    <rfmt sheetId="1" sqref="AL7" start="0" length="0">
      <dxf>
        <font>
          <sz val="12"/>
          <color theme="1"/>
          <name val="Calibri"/>
          <family val="2"/>
          <charset val="238"/>
          <scheme val="minor"/>
        </font>
      </dxf>
    </rfmt>
    <rfmt sheetId="1" sqref="AL8" start="0" length="0">
      <dxf>
        <font>
          <sz val="12"/>
          <color theme="1"/>
          <name val="Calibri"/>
          <family val="2"/>
          <charset val="238"/>
          <scheme val="minor"/>
        </font>
      </dxf>
    </rfmt>
    <rfmt sheetId="1" sqref="AL9" start="0" length="0">
      <dxf>
        <font>
          <sz val="12"/>
          <color theme="1"/>
          <name val="Calibri"/>
          <family val="2"/>
          <charset val="238"/>
          <scheme val="minor"/>
        </font>
      </dxf>
    </rfmt>
    <rfmt sheetId="1" sqref="AL10" start="0" length="0">
      <dxf>
        <font>
          <sz val="12"/>
          <color theme="1"/>
          <name val="Calibri"/>
          <family val="2"/>
          <charset val="238"/>
          <scheme val="minor"/>
        </font>
      </dxf>
    </rfmt>
    <rfmt sheetId="1" sqref="AL11" start="0" length="0">
      <dxf>
        <font>
          <sz val="12"/>
          <color theme="1"/>
          <name val="Calibri"/>
          <family val="2"/>
          <charset val="238"/>
          <scheme val="minor"/>
        </font>
      </dxf>
    </rfmt>
    <rfmt sheetId="1" sqref="AL12" start="0" length="0">
      <dxf>
        <font>
          <sz val="12"/>
          <color theme="1"/>
          <name val="Calibri"/>
          <family val="2"/>
          <charset val="238"/>
          <scheme val="minor"/>
        </font>
      </dxf>
    </rfmt>
    <rfmt sheetId="1" sqref="AL13" start="0" length="0">
      <dxf>
        <font>
          <sz val="12"/>
          <color theme="1"/>
          <name val="Calibri"/>
          <family val="2"/>
          <charset val="238"/>
          <scheme val="minor"/>
        </font>
      </dxf>
    </rfmt>
    <rfmt sheetId="1" sqref="AL14" start="0" length="0">
      <dxf>
        <font>
          <sz val="12"/>
          <color theme="1"/>
          <name val="Calibri"/>
          <family val="2"/>
          <charset val="238"/>
          <scheme val="minor"/>
        </font>
      </dxf>
    </rfmt>
    <rfmt sheetId="1" sqref="AL15" start="0" length="0">
      <dxf>
        <font>
          <sz val="12"/>
          <color theme="1"/>
          <name val="Calibri"/>
          <family val="2"/>
          <charset val="238"/>
          <scheme val="minor"/>
        </font>
      </dxf>
    </rfmt>
    <rfmt sheetId="1" sqref="AL16" start="0" length="0">
      <dxf>
        <font>
          <sz val="12"/>
          <color theme="1"/>
          <name val="Calibri"/>
          <family val="2"/>
          <charset val="238"/>
          <scheme val="minor"/>
        </font>
      </dxf>
    </rfmt>
    <rfmt sheetId="1" sqref="AL17" start="0" length="0">
      <dxf>
        <font>
          <sz val="12"/>
          <color theme="1"/>
          <name val="Calibri"/>
          <family val="2"/>
          <charset val="238"/>
          <scheme val="minor"/>
        </font>
      </dxf>
    </rfmt>
    <rfmt sheetId="1" sqref="AL18" start="0" length="0">
      <dxf>
        <font>
          <sz val="12"/>
          <color theme="1"/>
          <name val="Calibri"/>
          <family val="2"/>
          <charset val="238"/>
          <scheme val="minor"/>
        </font>
      </dxf>
    </rfmt>
    <rfmt sheetId="1" sqref="AL19" start="0" length="0">
      <dxf>
        <font>
          <sz val="12"/>
          <color theme="1"/>
          <name val="Calibri"/>
          <family val="2"/>
          <charset val="238"/>
          <scheme val="minor"/>
        </font>
      </dxf>
    </rfmt>
    <rfmt sheetId="1" sqref="AL20" start="0" length="0">
      <dxf>
        <font>
          <sz val="12"/>
          <color theme="1"/>
          <name val="Calibri"/>
          <family val="2"/>
          <charset val="238"/>
          <scheme val="minor"/>
        </font>
      </dxf>
    </rfmt>
    <rfmt sheetId="1" sqref="AL21" start="0" length="0">
      <dxf>
        <font>
          <sz val="12"/>
          <color theme="1"/>
          <name val="Calibri"/>
          <family val="2"/>
          <charset val="238"/>
          <scheme val="minor"/>
        </font>
      </dxf>
    </rfmt>
    <rfmt sheetId="1" sqref="AL22" start="0" length="0">
      <dxf>
        <font>
          <sz val="12"/>
          <color theme="1"/>
          <name val="Calibri"/>
          <family val="2"/>
          <charset val="238"/>
          <scheme val="minor"/>
        </font>
      </dxf>
    </rfmt>
    <rfmt sheetId="1" sqref="AL23" start="0" length="0">
      <dxf>
        <font>
          <sz val="12"/>
          <color theme="1"/>
          <name val="Calibri"/>
          <family val="2"/>
          <charset val="238"/>
          <scheme val="minor"/>
        </font>
      </dxf>
    </rfmt>
    <rfmt sheetId="1" sqref="AL24" start="0" length="0">
      <dxf>
        <font>
          <sz val="12"/>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26" start="0" length="0">
      <dxf>
        <font>
          <sz val="12"/>
          <color theme="1"/>
          <name val="Calibri"/>
          <family val="2"/>
          <charset val="238"/>
          <scheme val="minor"/>
        </font>
      </dxf>
    </rfmt>
    <rfmt sheetId="1" sqref="AL27" start="0" length="0">
      <dxf>
        <font>
          <sz val="12"/>
          <color theme="1"/>
          <name val="Calibri"/>
          <family val="2"/>
          <charset val="238"/>
          <scheme val="minor"/>
        </font>
      </dxf>
    </rfmt>
    <rfmt sheetId="1" sqref="AL28" start="0" length="0">
      <dxf>
        <font>
          <sz val="12"/>
          <color theme="1"/>
          <name val="Calibri"/>
          <family val="2"/>
          <charset val="238"/>
          <scheme val="minor"/>
        </font>
      </dxf>
    </rfmt>
    <rfmt sheetId="1" sqref="AL29" start="0" length="0">
      <dxf>
        <font>
          <sz val="12"/>
          <color theme="1"/>
          <name val="Calibri"/>
          <family val="2"/>
          <charset val="238"/>
          <scheme val="minor"/>
        </font>
      </dxf>
    </rfmt>
    <rfmt sheetId="1" sqref="AL30" start="0" length="0">
      <dxf>
        <font>
          <sz val="12"/>
          <color theme="1"/>
          <name val="Calibri"/>
          <family val="2"/>
          <charset val="238"/>
          <scheme val="minor"/>
        </font>
      </dxf>
    </rfmt>
    <rfmt sheetId="1" sqref="AL31" start="0" length="0">
      <dxf>
        <font>
          <sz val="12"/>
          <color theme="1"/>
          <name val="Calibri"/>
          <family val="2"/>
          <charset val="238"/>
          <scheme val="minor"/>
        </font>
      </dxf>
    </rfmt>
    <rfmt sheetId="1" sqref="AL32" start="0" length="0">
      <dxf>
        <font>
          <sz val="12"/>
          <color theme="1"/>
          <name val="Calibri"/>
          <family val="2"/>
          <charset val="238"/>
          <scheme val="minor"/>
        </font>
      </dxf>
    </rfmt>
    <rfmt sheetId="1" sqref="AL33" start="0" length="0">
      <dxf>
        <font>
          <sz val="12"/>
          <color theme="1"/>
          <name val="Calibri"/>
          <family val="2"/>
          <charset val="238"/>
          <scheme val="minor"/>
        </font>
      </dxf>
    </rfmt>
    <rfmt sheetId="1" sqref="AL34" start="0" length="0">
      <dxf>
        <font>
          <sz val="12"/>
          <color theme="1"/>
          <name val="Calibri"/>
          <family val="2"/>
          <charset val="238"/>
          <scheme val="minor"/>
        </font>
      </dxf>
    </rfmt>
    <rfmt sheetId="1" sqref="AL35" start="0" length="0">
      <dxf>
        <font>
          <sz val="12"/>
          <color theme="1"/>
          <name val="Calibri"/>
          <family val="2"/>
          <charset val="238"/>
          <scheme val="minor"/>
        </font>
      </dxf>
    </rfmt>
    <rfmt sheetId="1" sqref="AL36" start="0" length="0">
      <dxf>
        <font>
          <sz val="12"/>
          <color theme="1"/>
          <name val="Calibri"/>
          <family val="2"/>
          <charset val="238"/>
          <scheme val="minor"/>
        </font>
      </dxf>
    </rfmt>
    <rfmt sheetId="1" sqref="AL37" start="0" length="0">
      <dxf>
        <font>
          <sz val="12"/>
          <color theme="1"/>
          <name val="Calibri"/>
          <family val="2"/>
          <charset val="238"/>
          <scheme val="minor"/>
        </font>
      </dxf>
    </rfmt>
    <rfmt sheetId="1" sqref="AL38" start="0" length="0">
      <dxf>
        <font>
          <sz val="12"/>
          <color theme="1"/>
          <name val="Calibri"/>
          <family val="2"/>
          <charset val="238"/>
          <scheme val="minor"/>
        </font>
      </dxf>
    </rfmt>
    <rfmt sheetId="1" sqref="AL39" start="0" length="0">
      <dxf>
        <font>
          <sz val="12"/>
          <color theme="1"/>
          <name val="Calibri"/>
          <family val="2"/>
          <charset val="238"/>
          <scheme val="minor"/>
        </font>
      </dxf>
    </rfmt>
    <rfmt sheetId="1" sqref="AL40" start="0" length="0">
      <dxf>
        <font>
          <sz val="12"/>
          <color theme="1"/>
          <name val="Calibri"/>
          <family val="2"/>
          <charset val="238"/>
          <scheme val="minor"/>
        </font>
      </dxf>
    </rfmt>
    <rfmt sheetId="1" sqref="AL41" start="0" length="0">
      <dxf>
        <font>
          <sz val="12"/>
          <color theme="1"/>
          <name val="Calibri"/>
          <family val="2"/>
          <charset val="238"/>
          <scheme val="minor"/>
        </font>
      </dxf>
    </rfmt>
    <rfmt sheetId="1" sqref="AL42" start="0" length="0">
      <dxf>
        <font>
          <sz val="12"/>
          <color theme="1"/>
          <name val="Calibri"/>
          <family val="2"/>
          <charset val="238"/>
          <scheme val="minor"/>
        </font>
      </dxf>
    </rfmt>
    <rfmt sheetId="1" sqref="AL43" start="0" length="0">
      <dxf>
        <font>
          <sz val="12"/>
          <color theme="1"/>
          <name val="Calibri"/>
          <family val="2"/>
          <charset val="238"/>
          <scheme val="minor"/>
        </font>
      </dxf>
    </rfmt>
    <rfmt sheetId="1" sqref="AL44" start="0" length="0">
      <dxf>
        <font>
          <sz val="12"/>
          <color theme="1"/>
          <name val="Calibri"/>
          <family val="2"/>
          <charset val="238"/>
          <scheme val="minor"/>
        </font>
      </dxf>
    </rfmt>
    <rfmt sheetId="1" sqref="AL45" start="0" length="0">
      <dxf>
        <font>
          <sz val="12"/>
          <color theme="1"/>
          <name val="Calibri"/>
          <family val="2"/>
          <charset val="238"/>
          <scheme val="minor"/>
        </font>
      </dxf>
    </rfmt>
    <rfmt sheetId="1" sqref="AL46" start="0" length="0">
      <dxf>
        <font>
          <sz val="12"/>
          <color theme="1"/>
          <name val="Calibri"/>
          <family val="2"/>
          <charset val="238"/>
          <scheme val="minor"/>
        </font>
      </dxf>
    </rfmt>
    <rfmt sheetId="1" sqref="AL47" start="0" length="0">
      <dxf>
        <font>
          <sz val="12"/>
          <color theme="1"/>
          <name val="Calibri"/>
          <family val="2"/>
          <charset val="238"/>
          <scheme val="minor"/>
        </font>
      </dxf>
    </rfmt>
    <rfmt sheetId="1" sqref="AL48" start="0" length="0">
      <dxf>
        <font>
          <sz val="12"/>
          <color theme="1"/>
          <name val="Calibri"/>
          <family val="2"/>
          <charset val="238"/>
          <scheme val="minor"/>
        </font>
      </dxf>
    </rfmt>
    <rfmt sheetId="1" sqref="AL49" start="0" length="0">
      <dxf>
        <font>
          <sz val="12"/>
          <color theme="1"/>
          <name val="Calibri"/>
          <family val="2"/>
          <charset val="238"/>
          <scheme val="minor"/>
        </font>
      </dxf>
    </rfmt>
    <rfmt sheetId="1" sqref="AL50" start="0" length="0">
      <dxf>
        <font>
          <sz val="12"/>
          <color theme="1"/>
          <name val="Calibri"/>
          <family val="2"/>
          <charset val="238"/>
          <scheme val="minor"/>
        </font>
      </dxf>
    </rfmt>
    <rfmt sheetId="1" sqref="AL51" start="0" length="0">
      <dxf>
        <font>
          <sz val="12"/>
          <color theme="1"/>
          <name val="Calibri"/>
          <family val="2"/>
          <charset val="238"/>
          <scheme val="minor"/>
        </font>
      </dxf>
    </rfmt>
    <rfmt sheetId="1" sqref="AL52" start="0" length="0">
      <dxf>
        <font>
          <sz val="12"/>
          <color theme="1"/>
          <name val="Calibri"/>
          <family val="2"/>
          <charset val="238"/>
          <scheme val="minor"/>
        </font>
      </dxf>
    </rfmt>
    <rfmt sheetId="1" sqref="AL53" start="0" length="0">
      <dxf>
        <font>
          <sz val="12"/>
          <color theme="1"/>
          <name val="Calibri"/>
          <family val="2"/>
          <charset val="238"/>
          <scheme val="minor"/>
        </font>
      </dxf>
    </rfmt>
    <rfmt sheetId="1" sqref="AL54" start="0" length="0">
      <dxf>
        <font>
          <sz val="12"/>
          <color theme="1"/>
          <name val="Calibri"/>
          <family val="2"/>
          <charset val="238"/>
          <scheme val="minor"/>
        </font>
      </dxf>
    </rfmt>
    <rfmt sheetId="1" sqref="AL55" start="0" length="0">
      <dxf>
        <font>
          <sz val="12"/>
          <color theme="1"/>
          <name val="Calibri"/>
          <family val="2"/>
          <charset val="238"/>
          <scheme val="minor"/>
        </font>
      </dxf>
    </rfmt>
    <rfmt sheetId="1" sqref="AL56" start="0" length="0">
      <dxf>
        <font>
          <sz val="12"/>
          <color theme="1"/>
          <name val="Calibri"/>
          <family val="2"/>
          <charset val="238"/>
          <scheme val="minor"/>
        </font>
      </dxf>
    </rfmt>
    <rfmt sheetId="1" sqref="AL57" start="0" length="0">
      <dxf>
        <font>
          <sz val="12"/>
          <color theme="1"/>
          <name val="Calibri"/>
          <family val="2"/>
          <charset val="238"/>
          <scheme val="minor"/>
        </font>
      </dxf>
    </rfmt>
    <rfmt sheetId="1" sqref="AL58" start="0" length="0">
      <dxf>
        <font>
          <sz val="12"/>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0" start="0" length="0">
      <dxf>
        <font>
          <sz val="12"/>
          <color theme="1"/>
          <name val="Calibri"/>
          <family val="2"/>
          <charset val="238"/>
          <scheme val="minor"/>
        </font>
      </dxf>
    </rfmt>
    <rfmt sheetId="1" sqref="AL61" start="0" length="0">
      <dxf>
        <font>
          <sz val="12"/>
          <color theme="1"/>
          <name val="Calibri"/>
          <family val="2"/>
          <charset val="238"/>
          <scheme val="minor"/>
        </font>
      </dxf>
    </rfmt>
    <rfmt sheetId="1" sqref="AL62" start="0" length="0">
      <dxf>
        <font>
          <sz val="12"/>
          <color theme="1"/>
          <name val="Calibri"/>
          <family val="2"/>
          <charset val="238"/>
          <scheme val="minor"/>
        </font>
      </dxf>
    </rfmt>
    <rfmt sheetId="1" sqref="AL63" start="0" length="0">
      <dxf>
        <font>
          <sz val="12"/>
          <color theme="1"/>
          <name val="Calibri"/>
          <family val="2"/>
          <charset val="238"/>
          <scheme val="minor"/>
        </font>
      </dxf>
    </rfmt>
    <rfmt sheetId="1" sqref="AL64" start="0" length="0">
      <dxf>
        <font>
          <sz val="12"/>
          <color theme="1"/>
          <name val="Calibri"/>
          <family val="2"/>
          <charset val="238"/>
          <scheme val="minor"/>
        </font>
      </dxf>
    </rfmt>
    <rfmt sheetId="1" sqref="AL65" start="0" length="0">
      <dxf>
        <font>
          <sz val="12"/>
          <color theme="1"/>
          <name val="Calibri"/>
          <family val="2"/>
          <charset val="238"/>
          <scheme val="minor"/>
        </font>
      </dxf>
    </rfmt>
    <rfmt sheetId="1" sqref="AL66" start="0" length="0">
      <dxf>
        <font>
          <sz val="12"/>
          <color theme="1"/>
          <name val="Calibri"/>
          <family val="2"/>
          <charset val="238"/>
          <scheme val="minor"/>
        </font>
        <numFmt numFmtId="4" formatCode="#,##0.00"/>
      </dxf>
    </rfmt>
    <rfmt sheetId="1" sqref="AL67" start="0" length="0">
      <dxf>
        <font>
          <sz val="12"/>
          <color theme="1"/>
          <name val="Calibri"/>
          <family val="2"/>
          <charset val="238"/>
          <scheme val="minor"/>
        </font>
      </dxf>
    </rfmt>
    <rfmt sheetId="1" sqref="AL68" start="0" length="0">
      <dxf>
        <font>
          <sz val="12"/>
          <color theme="1"/>
          <name val="Calibri"/>
          <family val="2"/>
          <charset val="238"/>
          <scheme val="minor"/>
        </font>
      </dxf>
    </rfmt>
    <rfmt sheetId="1" sqref="AL69" start="0" length="0">
      <dxf>
        <font>
          <sz val="12"/>
          <color theme="1"/>
          <name val="Calibri"/>
          <family val="2"/>
          <charset val="238"/>
          <scheme val="minor"/>
        </font>
      </dxf>
    </rfmt>
    <rfmt sheetId="1" sqref="AL70" start="0" length="0">
      <dxf>
        <font>
          <sz val="12"/>
          <color theme="1"/>
          <name val="Calibri"/>
          <family val="2"/>
          <charset val="238"/>
          <scheme val="minor"/>
        </font>
      </dxf>
    </rfmt>
    <rfmt sheetId="1" sqref="AL71" start="0" length="0">
      <dxf>
        <font>
          <sz val="12"/>
          <color theme="1"/>
          <name val="Calibri"/>
          <family val="2"/>
          <charset val="238"/>
          <scheme val="minor"/>
        </font>
      </dxf>
    </rfmt>
    <rfmt sheetId="1" sqref="AL72" start="0" length="0">
      <dxf>
        <font>
          <sz val="12"/>
          <color theme="1"/>
          <name val="Calibri"/>
          <family val="2"/>
          <charset val="238"/>
          <scheme val="minor"/>
        </font>
      </dxf>
    </rfmt>
    <rfmt sheetId="1" sqref="AL73" start="0" length="0">
      <dxf>
        <font>
          <sz val="12"/>
          <color theme="1"/>
          <name val="Calibri"/>
          <family val="2"/>
          <charset val="238"/>
          <scheme val="minor"/>
        </font>
      </dxf>
    </rfmt>
    <rfmt sheetId="1" sqref="AL74" start="0" length="0">
      <dxf>
        <font>
          <sz val="12"/>
          <color theme="1"/>
          <name val="Calibri"/>
          <family val="2"/>
          <charset val="238"/>
          <scheme val="minor"/>
        </font>
      </dxf>
    </rfmt>
    <rfmt sheetId="1" sqref="AL75" start="0" length="0">
      <dxf>
        <font>
          <sz val="12"/>
          <color theme="1"/>
          <name val="Calibri"/>
          <family val="2"/>
          <charset val="238"/>
          <scheme val="minor"/>
        </font>
      </dxf>
    </rfmt>
    <rfmt sheetId="1" sqref="AL76" start="0" length="0">
      <dxf>
        <font>
          <sz val="12"/>
          <color theme="1"/>
          <name val="Calibri"/>
          <family val="2"/>
          <charset val="238"/>
          <scheme val="minor"/>
        </font>
      </dxf>
    </rfmt>
    <rfmt sheetId="1" sqref="AL77" start="0" length="0">
      <dxf>
        <font>
          <sz val="12"/>
          <color theme="1"/>
          <name val="Calibri"/>
          <family val="2"/>
          <charset val="238"/>
          <scheme val="minor"/>
        </font>
      </dxf>
    </rfmt>
    <rfmt sheetId="1" sqref="AL78" start="0" length="0">
      <dxf>
        <font>
          <sz val="12"/>
          <color theme="1"/>
          <name val="Calibri"/>
          <family val="2"/>
          <charset val="238"/>
          <scheme val="minor"/>
        </font>
      </dxf>
    </rfmt>
    <rfmt sheetId="1" sqref="AL79" start="0" length="0">
      <dxf>
        <font>
          <sz val="12"/>
          <color theme="1"/>
          <name val="Calibri"/>
          <family val="2"/>
          <charset val="238"/>
          <scheme val="minor"/>
        </font>
      </dxf>
    </rfmt>
    <rfmt sheetId="1" sqref="AL80" start="0" length="0">
      <dxf>
        <font>
          <sz val="12"/>
          <color theme="1"/>
          <name val="Calibri"/>
          <family val="2"/>
          <charset val="238"/>
          <scheme val="minor"/>
        </font>
      </dxf>
    </rfmt>
    <rfmt sheetId="1" sqref="AL81" start="0" length="0">
      <dxf>
        <font>
          <sz val="12"/>
          <color theme="1"/>
          <name val="Calibri"/>
          <family val="2"/>
          <charset val="238"/>
          <scheme val="minor"/>
        </font>
      </dxf>
    </rfmt>
    <rfmt sheetId="1" sqref="AL82" start="0" length="0">
      <dxf>
        <font>
          <sz val="12"/>
          <color theme="1"/>
          <name val="Calibri"/>
          <family val="2"/>
          <charset val="238"/>
          <scheme val="minor"/>
        </font>
      </dxf>
    </rfmt>
    <rfmt sheetId="1" sqref="AL83" start="0" length="0">
      <dxf>
        <font>
          <sz val="12"/>
          <color theme="1"/>
          <name val="Calibri"/>
          <family val="2"/>
          <charset val="238"/>
          <scheme val="minor"/>
        </font>
      </dxf>
    </rfmt>
    <rfmt sheetId="1" sqref="AL84" start="0" length="0">
      <dxf>
        <font>
          <sz val="12"/>
          <color theme="1"/>
          <name val="Calibri"/>
          <family val="2"/>
          <charset val="238"/>
          <scheme val="minor"/>
        </font>
      </dxf>
    </rfmt>
    <rfmt sheetId="1" sqref="AL85"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L86" start="0" length="0">
      <dxf>
        <font>
          <sz val="12"/>
          <color theme="1"/>
          <name val="Calibri"/>
          <family val="2"/>
          <charset val="238"/>
          <scheme val="minor"/>
        </font>
      </dxf>
    </rfmt>
    <rfmt sheetId="1" sqref="AL87" start="0" length="0">
      <dxf>
        <font>
          <sz val="12"/>
          <color theme="1"/>
          <name val="Calibri"/>
          <family val="2"/>
          <charset val="238"/>
          <scheme val="minor"/>
        </font>
      </dxf>
    </rfmt>
    <rfmt sheetId="1" sqref="AL88" start="0" length="0">
      <dxf>
        <font>
          <sz val="12"/>
          <color theme="1"/>
          <name val="Calibri"/>
          <family val="2"/>
          <charset val="238"/>
          <scheme val="minor"/>
        </font>
      </dxf>
    </rfmt>
    <rfmt sheetId="1" sqref="AL89" start="0" length="0">
      <dxf>
        <font>
          <sz val="12"/>
          <color theme="1"/>
          <name val="Calibri"/>
          <family val="2"/>
          <charset val="238"/>
          <scheme val="minor"/>
        </font>
      </dxf>
    </rfmt>
    <rfmt sheetId="1" sqref="AL90" start="0" length="0">
      <dxf>
        <font>
          <sz val="12"/>
          <color theme="1"/>
          <name val="Calibri"/>
          <family val="2"/>
          <charset val="238"/>
          <scheme val="minor"/>
        </font>
        <alignment vertical="top" wrapText="1"/>
      </dxf>
    </rfmt>
    <rfmt sheetId="1" sqref="AL91" start="0" length="0">
      <dxf>
        <font>
          <sz val="12"/>
          <color theme="1"/>
          <name val="Calibri"/>
          <family val="2"/>
          <charset val="238"/>
          <scheme val="minor"/>
        </font>
      </dxf>
    </rfmt>
    <rfmt sheetId="1" sqref="AL92" start="0" length="0">
      <dxf>
        <font>
          <sz val="12"/>
          <color theme="1"/>
          <name val="Calibri"/>
          <family val="2"/>
          <charset val="238"/>
          <scheme val="minor"/>
        </font>
      </dxf>
    </rfmt>
    <rfmt sheetId="1" sqref="AL93" start="0" length="0">
      <dxf>
        <font>
          <sz val="12"/>
          <color theme="1"/>
          <name val="Calibri"/>
          <family val="2"/>
          <charset val="238"/>
          <scheme val="minor"/>
        </font>
      </dxf>
    </rfmt>
    <rfmt sheetId="1" sqref="AL94" start="0" length="0">
      <dxf>
        <font>
          <sz val="12"/>
          <color theme="1"/>
          <name val="Calibri"/>
          <family val="2"/>
          <charset val="238"/>
          <scheme val="minor"/>
        </font>
      </dxf>
    </rfmt>
    <rfmt sheetId="1" sqref="AL95" start="0" length="0">
      <dxf>
        <font>
          <sz val="12"/>
          <color theme="1"/>
          <name val="Calibri"/>
          <family val="2"/>
          <charset val="238"/>
          <scheme val="minor"/>
        </font>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2"/>
          <color theme="1"/>
          <name val="Calibri"/>
          <family val="2"/>
          <charset val="238"/>
          <scheme val="minor"/>
        </font>
      </dxf>
    </rfmt>
    <rfmt sheetId="1" sqref="AL99" start="0" length="0">
      <dxf>
        <font>
          <sz val="12"/>
          <color theme="1"/>
          <name val="Calibri"/>
          <family val="2"/>
          <charset val="238"/>
          <scheme val="minor"/>
        </font>
      </dxf>
    </rfmt>
    <rfmt sheetId="1" sqref="AL100" start="0" length="0">
      <dxf>
        <font>
          <sz val="12"/>
          <color theme="1"/>
          <name val="Calibri"/>
          <family val="2"/>
          <charset val="238"/>
          <scheme val="minor"/>
        </font>
      </dxf>
    </rfmt>
    <rfmt sheetId="1" sqref="AL101" start="0" length="0">
      <dxf>
        <font>
          <sz val="12"/>
          <color theme="1"/>
          <name val="Calibri"/>
          <family val="2"/>
          <charset val="238"/>
          <scheme val="minor"/>
        </font>
      </dxf>
    </rfmt>
    <rfmt sheetId="1" sqref="AL102" start="0" length="0">
      <dxf>
        <font>
          <sz val="12"/>
          <color theme="1"/>
          <name val="Calibri"/>
          <family val="2"/>
          <charset val="238"/>
          <scheme val="minor"/>
        </font>
      </dxf>
    </rfmt>
    <rfmt sheetId="1" sqref="AL103" start="0" length="0">
      <dxf>
        <font>
          <sz val="12"/>
          <color theme="1"/>
          <name val="Calibri"/>
          <family val="2"/>
          <charset val="238"/>
          <scheme val="minor"/>
        </font>
      </dxf>
    </rfmt>
    <rfmt sheetId="1" sqref="AL104" start="0" length="0">
      <dxf>
        <font>
          <sz val="12"/>
          <color theme="1"/>
          <name val="Calibri"/>
          <family val="2"/>
          <charset val="238"/>
          <scheme val="minor"/>
        </font>
      </dxf>
    </rfmt>
    <rfmt sheetId="1" sqref="AL105" start="0" length="0">
      <dxf>
        <font>
          <sz val="12"/>
          <color theme="1"/>
          <name val="Calibri"/>
          <family val="2"/>
          <charset val="238"/>
          <scheme val="minor"/>
        </font>
      </dxf>
    </rfmt>
    <rfmt sheetId="1" sqref="AL106" start="0" length="0">
      <dxf>
        <font>
          <sz val="12"/>
          <color theme="1"/>
          <name val="Calibri"/>
          <family val="2"/>
          <charset val="238"/>
          <scheme val="minor"/>
        </font>
      </dxf>
    </rfmt>
    <rfmt sheetId="1" sqref="AL107" start="0" length="0">
      <dxf>
        <font>
          <sz val="12"/>
          <color theme="1"/>
          <name val="Calibri"/>
          <family val="2"/>
          <charset val="238"/>
          <scheme val="minor"/>
        </font>
      </dxf>
    </rfmt>
    <rfmt sheetId="1" sqref="AL108" start="0" length="0">
      <dxf>
        <font>
          <sz val="12"/>
          <color theme="1"/>
          <name val="Calibri"/>
          <family val="2"/>
          <charset val="238"/>
          <scheme val="minor"/>
        </font>
      </dxf>
    </rfmt>
    <rfmt sheetId="1" sqref="AL109" start="0" length="0">
      <dxf>
        <font>
          <sz val="12"/>
          <color theme="1"/>
          <name val="Calibri"/>
          <family val="2"/>
          <charset val="238"/>
          <scheme val="minor"/>
        </font>
      </dxf>
    </rfmt>
    <rfmt sheetId="1" sqref="AL110" start="0" length="0">
      <dxf>
        <font>
          <sz val="12"/>
          <color theme="1"/>
          <name val="Calibri"/>
          <family val="2"/>
          <charset val="238"/>
          <scheme val="minor"/>
        </font>
      </dxf>
    </rfmt>
    <rfmt sheetId="1" sqref="AL111" start="0" length="0">
      <dxf>
        <font>
          <sz val="12"/>
          <color theme="1"/>
          <name val="Calibri"/>
          <family val="2"/>
          <charset val="238"/>
          <scheme val="minor"/>
        </font>
      </dxf>
    </rfmt>
    <rfmt sheetId="1" sqref="AL112" start="0" length="0">
      <dxf>
        <font>
          <sz val="12"/>
          <color theme="1"/>
          <name val="Calibri"/>
          <family val="2"/>
          <charset val="238"/>
          <scheme val="minor"/>
        </font>
      </dxf>
    </rfmt>
    <rfmt sheetId="1" sqref="AL113" start="0" length="0">
      <dxf>
        <font>
          <sz val="12"/>
          <color theme="1"/>
          <name val="Calibri"/>
          <family val="2"/>
          <charset val="238"/>
          <scheme val="minor"/>
        </font>
      </dxf>
    </rfmt>
    <rfmt sheetId="1" sqref="AL114" start="0" length="0">
      <dxf>
        <font>
          <sz val="12"/>
          <color theme="1"/>
          <name val="Calibri"/>
          <family val="2"/>
          <charset val="238"/>
          <scheme val="minor"/>
        </font>
      </dxf>
    </rfmt>
    <rfmt sheetId="1" sqref="AL115" start="0" length="0">
      <dxf>
        <font>
          <sz val="12"/>
          <color theme="1"/>
          <name val="Calibri"/>
          <family val="2"/>
          <charset val="238"/>
          <scheme val="minor"/>
        </font>
      </dxf>
    </rfmt>
    <rfmt sheetId="1" sqref="AL116" start="0" length="0">
      <dxf>
        <font>
          <sz val="12"/>
          <color theme="1"/>
          <name val="Calibri"/>
          <family val="2"/>
          <charset val="238"/>
          <scheme val="minor"/>
        </font>
      </dxf>
    </rfmt>
    <rfmt sheetId="1" sqref="AL117" start="0" length="0">
      <dxf>
        <font>
          <sz val="12"/>
          <color theme="1"/>
          <name val="Calibri"/>
          <family val="2"/>
          <charset val="238"/>
          <scheme val="minor"/>
        </font>
      </dxf>
    </rfmt>
    <rfmt sheetId="1" sqref="AL118" start="0" length="0">
      <dxf>
        <font>
          <sz val="12"/>
          <color theme="1"/>
          <name val="Calibri"/>
          <family val="2"/>
          <charset val="238"/>
          <scheme val="minor"/>
        </font>
      </dxf>
    </rfmt>
    <rfmt sheetId="1" sqref="AL119" start="0" length="0">
      <dxf>
        <font>
          <sz val="12"/>
          <color theme="1"/>
          <name val="Calibri"/>
          <family val="2"/>
          <charset val="238"/>
          <scheme val="minor"/>
        </font>
      </dxf>
    </rfmt>
    <rfmt sheetId="1" sqref="AL120" start="0" length="0">
      <dxf>
        <font>
          <sz val="12"/>
          <color theme="1"/>
          <name val="Calibri"/>
          <family val="2"/>
          <charset val="238"/>
          <scheme val="minor"/>
        </font>
      </dxf>
    </rfmt>
    <rfmt sheetId="1" sqref="AL121" start="0" length="0">
      <dxf>
        <font>
          <sz val="12"/>
          <color theme="1"/>
          <name val="Calibri"/>
          <family val="2"/>
          <charset val="238"/>
          <scheme val="minor"/>
        </font>
      </dxf>
    </rfmt>
    <rfmt sheetId="1" sqref="AL122" start="0" length="0">
      <dxf>
        <font>
          <sz val="12"/>
          <color theme="1"/>
          <name val="Calibri"/>
          <family val="2"/>
          <charset val="238"/>
          <scheme val="minor"/>
        </font>
      </dxf>
    </rfmt>
    <rfmt sheetId="1" sqref="AL123" start="0" length="0">
      <dxf>
        <font>
          <sz val="12"/>
          <color theme="1"/>
          <name val="Calibri"/>
          <family val="2"/>
          <charset val="238"/>
          <scheme val="minor"/>
        </font>
      </dxf>
    </rfmt>
    <rfmt sheetId="1" sqref="AL124" start="0" length="0">
      <dxf>
        <font>
          <sz val="12"/>
          <color theme="1"/>
          <name val="Calibri"/>
          <family val="2"/>
          <charset val="238"/>
          <scheme val="minor"/>
        </font>
      </dxf>
    </rfmt>
    <rfmt sheetId="1" sqref="AL125" start="0" length="0">
      <dxf>
        <font>
          <sz val="12"/>
          <color theme="1"/>
          <name val="Calibri"/>
          <family val="2"/>
          <charset val="238"/>
          <scheme val="minor"/>
        </font>
      </dxf>
    </rfmt>
    <rfmt sheetId="1" sqref="AL126" start="0" length="0">
      <dxf>
        <font>
          <sz val="12"/>
          <color theme="1"/>
          <name val="Calibri"/>
          <family val="2"/>
          <charset val="238"/>
          <scheme val="minor"/>
        </font>
      </dxf>
    </rfmt>
    <rfmt sheetId="1" sqref="AL127" start="0" length="0">
      <dxf>
        <font>
          <sz val="12"/>
          <color theme="1"/>
          <name val="Calibri"/>
          <family val="2"/>
          <charset val="238"/>
          <scheme val="minor"/>
        </font>
      </dxf>
    </rfmt>
    <rfmt sheetId="1" sqref="AL128" start="0" length="0">
      <dxf>
        <font>
          <sz val="12"/>
          <color theme="1"/>
          <name val="Calibri"/>
          <family val="2"/>
          <charset val="238"/>
          <scheme val="minor"/>
        </font>
      </dxf>
    </rfmt>
    <rfmt sheetId="1" sqref="AL129" start="0" length="0">
      <dxf>
        <font>
          <sz val="12"/>
          <color theme="1"/>
          <name val="Calibri"/>
          <family val="2"/>
          <charset val="238"/>
          <scheme val="minor"/>
        </font>
      </dxf>
    </rfmt>
    <rfmt sheetId="1" sqref="AL130" start="0" length="0">
      <dxf>
        <font>
          <sz val="12"/>
          <color theme="1"/>
          <name val="Calibri"/>
          <family val="2"/>
          <charset val="238"/>
          <scheme val="minor"/>
        </font>
      </dxf>
    </rfmt>
    <rfmt sheetId="1" sqref="AL131" start="0" length="0">
      <dxf>
        <font>
          <sz val="12"/>
          <color theme="1"/>
          <name val="Calibri"/>
          <family val="2"/>
          <charset val="238"/>
          <scheme val="minor"/>
        </font>
        <alignment vertical="top" wrapText="1"/>
      </dxf>
    </rfmt>
    <rfmt sheetId="1" sqref="AL132" start="0" length="0">
      <dxf>
        <font>
          <sz val="12"/>
          <color theme="1"/>
          <name val="Calibri"/>
          <family val="2"/>
          <charset val="238"/>
          <scheme val="minor"/>
        </font>
      </dxf>
    </rfmt>
    <rfmt sheetId="1" sqref="AL133" start="0" length="0">
      <dxf>
        <font>
          <sz val="12"/>
          <color theme="1"/>
          <name val="Calibri"/>
          <family val="2"/>
          <charset val="238"/>
          <scheme val="minor"/>
        </font>
      </dxf>
    </rfmt>
    <rfmt sheetId="1" sqref="AL134" start="0" length="0">
      <dxf>
        <font>
          <sz val="12"/>
          <color theme="1"/>
          <name val="Calibri"/>
          <family val="2"/>
          <charset val="238"/>
          <scheme val="minor"/>
        </font>
      </dxf>
    </rfmt>
    <rfmt sheetId="1" sqref="AL135" start="0" length="0">
      <dxf>
        <font>
          <sz val="12"/>
          <color theme="1"/>
          <name val="Calibri"/>
          <family val="2"/>
          <charset val="238"/>
          <scheme val="minor"/>
        </font>
      </dxf>
    </rfmt>
    <rfmt sheetId="1" sqref="AL136" start="0" length="0">
      <dxf>
        <font>
          <sz val="12"/>
          <color theme="1"/>
          <name val="Calibri"/>
          <family val="2"/>
          <charset val="238"/>
          <scheme val="minor"/>
        </font>
      </dxf>
    </rfmt>
    <rfmt sheetId="1" sqref="AL137" start="0" length="0">
      <dxf>
        <font>
          <sz val="12"/>
          <color theme="1"/>
          <name val="Calibri"/>
          <family val="2"/>
          <charset val="238"/>
          <scheme val="minor"/>
        </font>
      </dxf>
    </rfmt>
    <rfmt sheetId="1" sqref="AL138" start="0" length="0">
      <dxf>
        <font>
          <sz val="12"/>
          <color theme="1"/>
          <name val="Calibri"/>
          <family val="2"/>
          <charset val="238"/>
          <scheme val="minor"/>
        </font>
      </dxf>
    </rfmt>
    <rfmt sheetId="1" sqref="AL139" start="0" length="0">
      <dxf>
        <font>
          <sz val="12"/>
          <color theme="1"/>
          <name val="Calibri"/>
          <family val="2"/>
          <charset val="238"/>
          <scheme val="minor"/>
        </font>
      </dxf>
    </rfmt>
    <rfmt sheetId="1" sqref="AL140" start="0" length="0">
      <dxf>
        <font>
          <sz val="12"/>
          <color theme="1"/>
          <name val="Calibri"/>
          <family val="2"/>
          <charset val="238"/>
          <scheme val="minor"/>
        </font>
      </dxf>
    </rfmt>
    <rfmt sheetId="1" sqref="AL141" start="0" length="0">
      <dxf>
        <font>
          <sz val="12"/>
          <color theme="1"/>
          <name val="Calibri"/>
          <family val="2"/>
          <charset val="238"/>
          <scheme val="minor"/>
        </font>
      </dxf>
    </rfmt>
    <rfmt sheetId="1" sqref="AL142" start="0" length="0">
      <dxf>
        <font>
          <sz val="12"/>
          <color theme="1"/>
          <name val="Calibri"/>
          <family val="2"/>
          <charset val="238"/>
          <scheme val="minor"/>
        </font>
      </dxf>
    </rfmt>
    <rfmt sheetId="1" sqref="AL143" start="0" length="0">
      <dxf>
        <font>
          <sz val="12"/>
          <color theme="1"/>
          <name val="Calibri"/>
          <family val="2"/>
          <charset val="238"/>
          <scheme val="minor"/>
        </font>
      </dxf>
    </rfmt>
    <rfmt sheetId="1" sqref="AL144" start="0" length="0">
      <dxf>
        <font>
          <sz val="12"/>
          <color theme="1"/>
          <name val="Calibri"/>
          <family val="2"/>
          <charset val="238"/>
          <scheme val="minor"/>
        </font>
      </dxf>
    </rfmt>
    <rfmt sheetId="1" sqref="AL145" start="0" length="0">
      <dxf>
        <font>
          <sz val="12"/>
          <color theme="1"/>
          <name val="Calibri"/>
          <family val="2"/>
          <charset val="238"/>
          <scheme val="minor"/>
        </font>
      </dxf>
    </rfmt>
    <rfmt sheetId="1" sqref="AL146" start="0" length="0">
      <dxf>
        <font>
          <sz val="12"/>
          <color theme="1"/>
          <name val="Calibri"/>
          <family val="2"/>
          <charset val="238"/>
          <scheme val="minor"/>
        </font>
      </dxf>
    </rfmt>
    <rfmt sheetId="1" sqref="AL147" start="0" length="0">
      <dxf>
        <font>
          <sz val="12"/>
          <color theme="1"/>
          <name val="Calibri"/>
          <family val="2"/>
          <charset val="238"/>
          <scheme val="minor"/>
        </font>
      </dxf>
    </rfmt>
    <rfmt sheetId="1" sqref="AL148" start="0" length="0">
      <dxf>
        <font>
          <sz val="12"/>
          <color theme="1"/>
          <name val="Calibri"/>
          <family val="2"/>
          <charset val="238"/>
          <scheme val="minor"/>
        </font>
      </dxf>
    </rfmt>
    <rfmt sheetId="1" sqref="AL149" start="0" length="0">
      <dxf>
        <font>
          <sz val="12"/>
          <color theme="1"/>
          <name val="Calibri"/>
          <family val="2"/>
          <charset val="238"/>
          <scheme val="minor"/>
        </font>
      </dxf>
    </rfmt>
    <rfmt sheetId="1" sqref="AL150" start="0" length="0">
      <dxf>
        <font>
          <sz val="12"/>
          <color theme="1"/>
          <name val="Calibri"/>
          <family val="2"/>
          <charset val="238"/>
          <scheme val="minor"/>
        </font>
      </dxf>
    </rfmt>
    <rfmt sheetId="1" sqref="AL151" start="0" length="0">
      <dxf>
        <font>
          <sz val="12"/>
          <color theme="1"/>
          <name val="Calibri"/>
          <family val="2"/>
          <charset val="238"/>
          <scheme val="minor"/>
        </font>
      </dxf>
    </rfmt>
    <rfmt sheetId="1" sqref="AL152" start="0" length="0">
      <dxf>
        <font>
          <sz val="12"/>
          <color theme="1"/>
          <name val="Calibri"/>
          <family val="2"/>
          <charset val="238"/>
          <scheme val="minor"/>
        </font>
      </dxf>
    </rfmt>
    <rfmt sheetId="1" sqref="AL153" start="0" length="0">
      <dxf>
        <font>
          <sz val="12"/>
          <color theme="1"/>
          <name val="Calibri"/>
          <family val="2"/>
          <charset val="238"/>
          <scheme val="minor"/>
        </font>
      </dxf>
    </rfmt>
    <rfmt sheetId="1" sqref="AL154" start="0" length="0">
      <dxf>
        <font>
          <sz val="12"/>
          <color theme="1"/>
          <name val="Calibri"/>
          <family val="2"/>
          <charset val="238"/>
          <scheme val="minor"/>
        </font>
      </dxf>
    </rfmt>
    <rfmt sheetId="1" sqref="AL155" start="0" length="0">
      <dxf>
        <font>
          <sz val="12"/>
          <color theme="1"/>
          <name val="Calibri"/>
          <family val="2"/>
          <charset val="238"/>
          <scheme val="minor"/>
        </font>
      </dxf>
    </rfmt>
    <rfmt sheetId="1" sqref="AL156" start="0" length="0">
      <dxf>
        <font>
          <sz val="12"/>
          <color theme="1"/>
          <name val="Calibri"/>
          <family val="2"/>
          <charset val="238"/>
          <scheme val="minor"/>
        </font>
      </dxf>
    </rfmt>
    <rfmt sheetId="1" sqref="AL157" start="0" length="0">
      <dxf>
        <font>
          <sz val="12"/>
          <color theme="1"/>
          <name val="Calibri"/>
          <family val="2"/>
          <charset val="238"/>
          <scheme val="minor"/>
        </font>
      </dxf>
    </rfmt>
    <rfmt sheetId="1" sqref="AL158" start="0" length="0">
      <dxf>
        <font>
          <sz val="12"/>
          <color theme="1"/>
          <name val="Calibri"/>
          <family val="2"/>
          <charset val="238"/>
          <scheme val="minor"/>
        </font>
      </dxf>
    </rfmt>
    <rfmt sheetId="1" sqref="AL159" start="0" length="0">
      <dxf>
        <font>
          <sz val="12"/>
          <color theme="1"/>
          <name val="Calibri"/>
          <family val="2"/>
          <charset val="238"/>
          <scheme val="minor"/>
        </font>
      </dxf>
    </rfmt>
    <rfmt sheetId="1" sqref="AL160" start="0" length="0">
      <dxf>
        <font>
          <sz val="12"/>
          <color theme="0"/>
          <name val="Calibri"/>
          <family val="2"/>
          <charset val="238"/>
          <scheme val="minor"/>
        </font>
      </dxf>
    </rfmt>
    <rfmt sheetId="1" sqref="AL161" start="0" length="0">
      <dxf>
        <font>
          <sz val="12"/>
          <color theme="0"/>
          <name val="Calibri"/>
          <family val="2"/>
          <charset val="238"/>
          <scheme val="minor"/>
        </font>
      </dxf>
    </rfmt>
    <rfmt sheetId="1" sqref="AL162" start="0" length="0">
      <dxf>
        <font>
          <sz val="12"/>
          <color theme="0"/>
          <name val="Calibri"/>
          <family val="2"/>
          <charset val="238"/>
          <scheme val="minor"/>
        </font>
      </dxf>
    </rfmt>
    <rfmt sheetId="1" sqref="AL163" start="0" length="0">
      <dxf>
        <font>
          <sz val="12"/>
          <color theme="0"/>
          <name val="Calibri"/>
          <family val="2"/>
          <charset val="238"/>
          <scheme val="minor"/>
        </font>
      </dxf>
    </rfmt>
    <rfmt sheetId="1" sqref="AL164" start="0" length="0">
      <dxf>
        <font>
          <sz val="12"/>
          <color theme="1"/>
          <name val="Calibri"/>
          <family val="2"/>
          <charset val="238"/>
          <scheme val="minor"/>
        </font>
      </dxf>
    </rfmt>
    <rfmt sheetId="1" sqref="AL165" start="0" length="0">
      <dxf>
        <font>
          <sz val="12"/>
          <color theme="1"/>
          <name val="Calibri"/>
          <family val="2"/>
          <charset val="238"/>
          <scheme val="minor"/>
        </font>
      </dxf>
    </rfmt>
    <rfmt sheetId="1" sqref="AL166" start="0" length="0">
      <dxf>
        <font>
          <sz val="12"/>
          <color theme="1"/>
          <name val="Calibri"/>
          <family val="2"/>
          <charset val="238"/>
          <scheme val="minor"/>
        </font>
      </dxf>
    </rfmt>
    <rfmt sheetId="1" sqref="AL167" start="0" length="0">
      <dxf>
        <font>
          <sz val="12"/>
          <color theme="1"/>
          <name val="Calibri"/>
          <family val="2"/>
          <charset val="238"/>
          <scheme val="minor"/>
        </font>
      </dxf>
    </rfmt>
    <rfmt sheetId="1" sqref="AL168" start="0" length="0">
      <dxf>
        <font>
          <sz val="12"/>
          <color theme="1"/>
          <name val="Calibri"/>
          <family val="2"/>
          <charset val="238"/>
          <scheme val="minor"/>
        </font>
      </dxf>
    </rfmt>
    <rfmt sheetId="1" sqref="AL169" start="0" length="0">
      <dxf>
        <font>
          <sz val="12"/>
          <color theme="1"/>
          <name val="Calibri"/>
          <family val="2"/>
          <charset val="238"/>
          <scheme val="minor"/>
        </font>
      </dxf>
    </rfmt>
    <rfmt sheetId="1" sqref="AL170" start="0" length="0">
      <dxf>
        <font>
          <sz val="12"/>
          <color theme="1"/>
          <name val="Calibri"/>
          <family val="2"/>
          <charset val="238"/>
          <scheme val="minor"/>
        </font>
      </dxf>
    </rfmt>
    <rfmt sheetId="1" sqref="AL171" start="0" length="0">
      <dxf>
        <font>
          <sz val="12"/>
          <color theme="0"/>
          <name val="Calibri"/>
          <family val="2"/>
          <charset val="238"/>
          <scheme val="minor"/>
        </font>
      </dxf>
    </rfmt>
    <rfmt sheetId="1" sqref="AL172" start="0" length="0">
      <dxf>
        <font>
          <sz val="12"/>
          <color theme="0"/>
          <name val="Calibri"/>
          <family val="2"/>
          <charset val="238"/>
          <scheme val="minor"/>
        </font>
      </dxf>
    </rfmt>
    <rfmt sheetId="1" sqref="AL173" start="0" length="0">
      <dxf>
        <font>
          <sz val="12"/>
          <color theme="0"/>
          <name val="Calibri"/>
          <family val="2"/>
          <charset val="238"/>
          <scheme val="minor"/>
        </font>
      </dxf>
    </rfmt>
    <rfmt sheetId="1" sqref="AL174" start="0" length="0">
      <dxf>
        <font>
          <sz val="12"/>
          <color theme="0"/>
          <name val="Calibri"/>
          <family val="2"/>
          <charset val="238"/>
          <scheme val="minor"/>
        </font>
      </dxf>
    </rfmt>
    <rfmt sheetId="1" sqref="AL175" start="0" length="0">
      <dxf>
        <font>
          <sz val="12"/>
          <color theme="1"/>
          <name val="Calibri"/>
          <family val="2"/>
          <charset val="238"/>
          <scheme val="minor"/>
        </font>
      </dxf>
    </rfmt>
    <rfmt sheetId="1" sqref="AL176" start="0" length="0">
      <dxf>
        <font>
          <sz val="12"/>
          <color theme="1"/>
          <name val="Calibri"/>
          <family val="2"/>
          <charset val="238"/>
          <scheme val="minor"/>
        </font>
      </dxf>
    </rfmt>
    <rfmt sheetId="1" sqref="AL177" start="0" length="0">
      <dxf>
        <font>
          <sz val="12"/>
          <color theme="1"/>
          <name val="Calibri"/>
          <family val="2"/>
          <charset val="238"/>
          <scheme val="minor"/>
        </font>
      </dxf>
    </rfmt>
    <rfmt sheetId="1" sqref="AL178" start="0" length="0">
      <dxf>
        <font>
          <sz val="12"/>
          <color theme="1"/>
          <name val="Calibri"/>
          <family val="2"/>
          <charset val="238"/>
          <scheme val="minor"/>
        </font>
      </dxf>
    </rfmt>
    <rfmt sheetId="1" sqref="AL179" start="0" length="0">
      <dxf>
        <font>
          <sz val="12"/>
          <color theme="1"/>
          <name val="Calibri"/>
          <family val="2"/>
          <charset val="238"/>
          <scheme val="minor"/>
        </font>
      </dxf>
    </rfmt>
    <rfmt sheetId="1" sqref="AL180" start="0" length="0">
      <dxf>
        <font>
          <sz val="12"/>
          <color theme="1"/>
          <name val="Calibri"/>
          <family val="2"/>
          <charset val="238"/>
          <scheme val="minor"/>
        </font>
      </dxf>
    </rfmt>
    <rfmt sheetId="1" sqref="AL181" start="0" length="0">
      <dxf>
        <font>
          <sz val="12"/>
          <color theme="1"/>
          <name val="Calibri"/>
          <family val="2"/>
          <charset val="238"/>
          <scheme val="minor"/>
        </font>
      </dxf>
    </rfmt>
    <rfmt sheetId="1" sqref="AL182" start="0" length="0">
      <dxf>
        <font>
          <sz val="12"/>
          <color theme="1"/>
          <name val="Calibri"/>
          <family val="2"/>
          <charset val="238"/>
          <scheme val="minor"/>
        </font>
      </dxf>
    </rfmt>
    <rfmt sheetId="1" sqref="AL183" start="0" length="0">
      <dxf>
        <font>
          <sz val="12"/>
          <color theme="1"/>
          <name val="Calibri"/>
          <family val="2"/>
          <charset val="238"/>
          <scheme val="minor"/>
        </font>
      </dxf>
    </rfmt>
    <rfmt sheetId="1" sqref="AL184" start="0" length="0">
      <dxf>
        <font>
          <sz val="12"/>
          <color theme="1"/>
          <name val="Calibri"/>
          <family val="2"/>
          <charset val="238"/>
          <scheme val="minor"/>
        </font>
      </dxf>
    </rfmt>
    <rfmt sheetId="1" sqref="AL185" start="0" length="0">
      <dxf>
        <font>
          <sz val="12"/>
          <color theme="1"/>
          <name val="Calibri"/>
          <family val="2"/>
          <charset val="238"/>
          <scheme val="minor"/>
        </font>
      </dxf>
    </rfmt>
    <rfmt sheetId="1" sqref="AL186" start="0" length="0">
      <dxf>
        <font>
          <sz val="12"/>
          <color theme="1"/>
          <name val="Calibri"/>
          <family val="2"/>
          <charset val="238"/>
          <scheme val="minor"/>
        </font>
      </dxf>
    </rfmt>
    <rfmt sheetId="1" sqref="AL187" start="0" length="0">
      <dxf>
        <font>
          <sz val="12"/>
          <color theme="1"/>
          <name val="Calibri"/>
          <family val="2"/>
          <charset val="238"/>
          <scheme val="minor"/>
        </font>
      </dxf>
    </rfmt>
    <rfmt sheetId="1" sqref="AL188" start="0" length="0">
      <dxf>
        <font>
          <sz val="12"/>
          <color theme="1"/>
          <name val="Calibri"/>
          <family val="2"/>
          <charset val="238"/>
          <scheme val="minor"/>
        </font>
      </dxf>
    </rfmt>
    <rfmt sheetId="1" sqref="AL189" start="0" length="0">
      <dxf>
        <font>
          <sz val="12"/>
          <color theme="1"/>
          <name val="Calibri"/>
          <family val="2"/>
          <charset val="238"/>
          <scheme val="minor"/>
        </font>
      </dxf>
    </rfmt>
    <rfmt sheetId="1" sqref="AL190" start="0" length="0">
      <dxf>
        <font>
          <sz val="12"/>
          <color theme="1"/>
          <name val="Calibri"/>
          <family val="2"/>
          <charset val="238"/>
          <scheme val="minor"/>
        </font>
      </dxf>
    </rfmt>
    <rfmt sheetId="1" sqref="AL191" start="0" length="0">
      <dxf>
        <font>
          <sz val="12"/>
          <color theme="1"/>
          <name val="Calibri"/>
          <family val="2"/>
          <charset val="238"/>
          <scheme val="minor"/>
        </font>
      </dxf>
    </rfmt>
    <rfmt sheetId="1" sqref="AL192" start="0" length="0">
      <dxf>
        <font>
          <sz val="12"/>
          <color theme="1"/>
          <name val="Calibri"/>
          <family val="2"/>
          <charset val="238"/>
          <scheme val="minor"/>
        </font>
      </dxf>
    </rfmt>
    <rfmt sheetId="1" sqref="AL193" start="0" length="0">
      <dxf>
        <font>
          <sz val="12"/>
          <color theme="1"/>
          <name val="Calibri"/>
          <family val="2"/>
          <charset val="238"/>
          <scheme val="minor"/>
        </font>
      </dxf>
    </rfmt>
    <rfmt sheetId="1" sqref="AL194" start="0" length="0">
      <dxf>
        <font>
          <sz val="12"/>
          <color theme="1"/>
          <name val="Calibri"/>
          <family val="2"/>
          <charset val="238"/>
          <scheme val="minor"/>
        </font>
      </dxf>
    </rfmt>
    <rfmt sheetId="1" sqref="AL195" start="0" length="0">
      <dxf>
        <font>
          <sz val="12"/>
          <color theme="1"/>
          <name val="Calibri"/>
          <family val="2"/>
          <charset val="238"/>
          <scheme val="minor"/>
        </font>
      </dxf>
    </rfmt>
    <rfmt sheetId="1" sqref="AL196" start="0" length="0">
      <dxf>
        <font>
          <sz val="12"/>
          <color theme="1"/>
          <name val="Calibri"/>
          <family val="2"/>
          <charset val="238"/>
          <scheme val="minor"/>
        </font>
      </dxf>
    </rfmt>
    <rfmt sheetId="1" sqref="AL197" start="0" length="0">
      <dxf>
        <font>
          <sz val="12"/>
          <color theme="1"/>
          <name val="Calibri"/>
          <family val="2"/>
          <charset val="238"/>
          <scheme val="minor"/>
        </font>
      </dxf>
    </rfmt>
    <rfmt sheetId="1" sqref="AL198" start="0" length="0">
      <dxf>
        <font>
          <sz val="12"/>
          <color theme="1"/>
          <name val="Calibri"/>
          <family val="2"/>
          <charset val="238"/>
          <scheme val="minor"/>
        </font>
      </dxf>
    </rfmt>
    <rfmt sheetId="1" sqref="AL199" start="0" length="0">
      <dxf>
        <font>
          <sz val="12"/>
          <color theme="1"/>
          <name val="Calibri"/>
          <family val="2"/>
          <charset val="238"/>
          <scheme val="minor"/>
        </font>
      </dxf>
    </rfmt>
    <rfmt sheetId="1" sqref="AL200" start="0" length="0">
      <dxf>
        <font>
          <sz val="12"/>
          <color theme="1"/>
          <name val="Calibri"/>
          <family val="2"/>
          <charset val="238"/>
          <scheme val="minor"/>
        </font>
      </dxf>
    </rfmt>
    <rfmt sheetId="1" sqref="AL201"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202"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203"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204"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205" start="0" length="0">
      <dxf>
        <font>
          <sz val="12"/>
          <color theme="1"/>
          <name val="Calibri"/>
          <family val="2"/>
          <charset val="238"/>
          <scheme val="minor"/>
        </font>
      </dxf>
    </rfmt>
    <rfmt sheetId="1" sqref="AL206"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207" start="0" length="0">
      <dxf>
        <font>
          <sz val="12"/>
          <color theme="1"/>
          <name val="Calibri"/>
          <family val="2"/>
          <charset val="238"/>
          <scheme val="minor"/>
        </font>
      </dxf>
    </rfmt>
    <rfmt sheetId="1" sqref="AL208" start="0" length="0">
      <dxf>
        <font>
          <sz val="12"/>
          <color theme="1"/>
          <name val="Calibri"/>
          <family val="2"/>
          <charset val="238"/>
          <scheme val="minor"/>
        </font>
      </dxf>
    </rfmt>
    <rfmt sheetId="1" sqref="AL209" start="0" length="0">
      <dxf>
        <font>
          <sz val="12"/>
          <color theme="1"/>
          <name val="Calibri"/>
          <family val="2"/>
          <charset val="238"/>
          <scheme val="minor"/>
        </font>
      </dxf>
    </rfmt>
    <rfmt sheetId="1" sqref="AL210" start="0" length="0">
      <dxf>
        <font>
          <sz val="12"/>
          <color theme="1"/>
          <name val="Calibri"/>
          <family val="2"/>
          <charset val="238"/>
          <scheme val="minor"/>
        </font>
      </dxf>
    </rfmt>
    <rfmt sheetId="1" sqref="AL211" start="0" length="0">
      <dxf>
        <font>
          <sz val="12"/>
          <color theme="1"/>
          <name val="Calibri"/>
          <family val="2"/>
          <charset val="238"/>
          <scheme val="minor"/>
        </font>
      </dxf>
    </rfmt>
    <rfmt sheetId="1" sqref="AL212" start="0" length="0">
      <dxf>
        <font>
          <sz val="12"/>
          <color theme="1"/>
          <name val="Calibri"/>
          <family val="2"/>
          <charset val="238"/>
          <scheme val="minor"/>
        </font>
      </dxf>
    </rfmt>
    <rfmt sheetId="1" sqref="AL213" start="0" length="0">
      <dxf>
        <font>
          <sz val="12"/>
          <color theme="1"/>
          <name val="Calibri"/>
          <family val="2"/>
          <charset val="238"/>
          <scheme val="minor"/>
        </font>
      </dxf>
    </rfmt>
    <rfmt sheetId="1" sqref="AL214" start="0" length="0">
      <dxf>
        <font>
          <sz val="12"/>
          <color theme="1"/>
          <name val="Calibri"/>
          <family val="2"/>
          <charset val="238"/>
          <scheme val="minor"/>
        </font>
      </dxf>
    </rfmt>
    <rfmt sheetId="1" sqref="AL215" start="0" length="0">
      <dxf>
        <font>
          <sz val="12"/>
          <color theme="1"/>
          <name val="Calibri"/>
          <family val="2"/>
          <charset val="238"/>
          <scheme val="minor"/>
        </font>
      </dxf>
    </rfmt>
    <rfmt sheetId="1" sqref="AL216" start="0" length="0">
      <dxf>
        <font>
          <sz val="12"/>
          <color theme="1"/>
          <name val="Calibri"/>
          <family val="2"/>
          <charset val="238"/>
          <scheme val="minor"/>
        </font>
      </dxf>
    </rfmt>
    <rfmt sheetId="1" sqref="AL217" start="0" length="0">
      <dxf>
        <font>
          <sz val="12"/>
          <color theme="1"/>
          <name val="Calibri"/>
          <family val="2"/>
          <charset val="238"/>
          <scheme val="minor"/>
        </font>
      </dxf>
    </rfmt>
    <rfmt sheetId="1" sqref="AL219" start="0" length="0">
      <dxf>
        <font>
          <sz val="12"/>
          <color theme="1"/>
          <name val="Calibri"/>
          <family val="2"/>
          <charset val="238"/>
          <scheme val="minor"/>
        </font>
      </dxf>
    </rfmt>
    <rfmt sheetId="1" sqref="AL220" start="0" length="0">
      <dxf>
        <font>
          <sz val="12"/>
          <color theme="1"/>
          <name val="Calibri"/>
          <family val="2"/>
          <charset val="238"/>
          <scheme val="minor"/>
        </font>
      </dxf>
    </rfmt>
    <rfmt sheetId="1" sqref="AL221" start="0" length="0">
      <dxf>
        <font>
          <sz val="12"/>
          <color theme="1"/>
          <name val="Calibri"/>
          <family val="2"/>
          <charset val="238"/>
          <scheme val="minor"/>
        </font>
      </dxf>
    </rfmt>
    <rfmt sheetId="1" sqref="AL222" start="0" length="0">
      <dxf>
        <font>
          <sz val="12"/>
          <color theme="1"/>
          <name val="Calibri"/>
          <family val="2"/>
          <charset val="238"/>
          <scheme val="minor"/>
        </font>
      </dxf>
    </rfmt>
    <rfmt sheetId="1" sqref="AL223" start="0" length="0">
      <dxf>
        <font>
          <sz val="12"/>
          <color theme="1"/>
          <name val="Calibri"/>
          <family val="2"/>
          <charset val="238"/>
          <scheme val="minor"/>
        </font>
      </dxf>
    </rfmt>
    <rfmt sheetId="1" sqref="AL224" start="0" length="0">
      <dxf>
        <font>
          <sz val="12"/>
          <color theme="1"/>
          <name val="Calibri"/>
          <family val="2"/>
          <charset val="238"/>
          <scheme val="minor"/>
        </font>
      </dxf>
    </rfmt>
    <rfmt sheetId="1" sqref="AL225" start="0" length="0">
      <dxf>
        <font>
          <sz val="12"/>
          <color theme="1"/>
          <name val="Calibri"/>
          <family val="2"/>
          <charset val="238"/>
          <scheme val="minor"/>
        </font>
      </dxf>
    </rfmt>
    <rfmt sheetId="1" sqref="AL226" start="0" length="0">
      <dxf>
        <font>
          <sz val="12"/>
          <color theme="1"/>
          <name val="Calibri"/>
          <family val="2"/>
          <charset val="238"/>
          <scheme val="minor"/>
        </font>
      </dxf>
    </rfmt>
    <rfmt sheetId="1" sqref="AL227" start="0" length="0">
      <dxf>
        <font>
          <sz val="12"/>
          <color theme="1"/>
          <name val="Calibri"/>
          <family val="2"/>
          <charset val="238"/>
          <scheme val="minor"/>
        </font>
      </dxf>
    </rfmt>
    <rfmt sheetId="1" sqref="AL228" start="0" length="0">
      <dxf>
        <font>
          <sz val="12"/>
          <color theme="1"/>
          <name val="Calibri"/>
          <family val="2"/>
          <charset val="238"/>
          <scheme val="minor"/>
        </font>
      </dxf>
    </rfmt>
    <rfmt sheetId="1" sqref="AL229" start="0" length="0">
      <dxf>
        <font>
          <sz val="12"/>
          <color theme="1"/>
          <name val="Calibri"/>
          <family val="2"/>
          <charset val="238"/>
          <scheme val="minor"/>
        </font>
      </dxf>
    </rfmt>
    <rfmt sheetId="1" sqref="AL230" start="0" length="0">
      <dxf>
        <font>
          <sz val="12"/>
          <color theme="1"/>
          <name val="Calibri"/>
          <family val="2"/>
          <charset val="238"/>
          <scheme val="minor"/>
        </font>
      </dxf>
    </rfmt>
    <rfmt sheetId="1" sqref="AL231" start="0" length="0">
      <dxf>
        <font>
          <sz val="12"/>
          <color theme="1"/>
          <name val="Calibri"/>
          <family val="2"/>
          <charset val="238"/>
          <scheme val="minor"/>
        </font>
      </dxf>
    </rfmt>
    <rfmt sheetId="1" sqref="AL232" start="0" length="0">
      <dxf>
        <font>
          <sz val="12"/>
          <color theme="1"/>
          <name val="Calibri"/>
          <family val="2"/>
          <charset val="238"/>
          <scheme val="minor"/>
        </font>
      </dxf>
    </rfmt>
    <rfmt sheetId="1" sqref="AL233" start="0" length="0">
      <dxf>
        <font>
          <sz val="12"/>
          <color theme="1"/>
          <name val="Calibri"/>
          <family val="2"/>
          <charset val="238"/>
          <scheme val="minor"/>
        </font>
      </dxf>
    </rfmt>
    <rfmt sheetId="1" sqref="AL234" start="0" length="0">
      <dxf>
        <font>
          <sz val="12"/>
          <color theme="1"/>
          <name val="Calibri"/>
          <family val="2"/>
          <charset val="238"/>
          <scheme val="minor"/>
        </font>
      </dxf>
    </rfmt>
    <rfmt sheetId="1" sqref="AL235" start="0" length="0">
      <dxf>
        <font>
          <sz val="12"/>
          <color theme="1"/>
          <name val="Calibri"/>
          <family val="2"/>
          <charset val="238"/>
          <scheme val="minor"/>
        </font>
      </dxf>
    </rfmt>
    <rfmt sheetId="1" sqref="AL236" start="0" length="0">
      <dxf>
        <font>
          <sz val="12"/>
          <color theme="1"/>
          <name val="Calibri"/>
          <family val="2"/>
          <charset val="238"/>
          <scheme val="minor"/>
        </font>
      </dxf>
    </rfmt>
    <rfmt sheetId="1" sqref="AL237" start="0" length="0">
      <dxf>
        <font>
          <sz val="12"/>
          <color theme="1"/>
          <name val="Calibri"/>
          <family val="2"/>
          <charset val="238"/>
          <scheme val="minor"/>
        </font>
      </dxf>
    </rfmt>
    <rfmt sheetId="1" sqref="AL238" start="0" length="0">
      <dxf>
        <font>
          <sz val="12"/>
          <color theme="1"/>
          <name val="Calibri"/>
          <family val="2"/>
          <charset val="238"/>
          <scheme val="minor"/>
        </font>
      </dxf>
    </rfmt>
    <rfmt sheetId="1" sqref="AL239" start="0" length="0">
      <dxf>
        <font>
          <sz val="12"/>
          <color theme="1"/>
          <name val="Calibri"/>
          <family val="2"/>
          <charset val="238"/>
          <scheme val="minor"/>
        </font>
      </dxf>
    </rfmt>
    <rfmt sheetId="1" sqref="AL240" start="0" length="0">
      <dxf>
        <font>
          <sz val="12"/>
          <color theme="1"/>
          <name val="Calibri"/>
          <family val="2"/>
          <charset val="238"/>
          <scheme val="minor"/>
        </font>
      </dxf>
    </rfmt>
    <rfmt sheetId="1" sqref="AL241" start="0" length="0">
      <dxf>
        <font>
          <sz val="12"/>
          <color theme="1"/>
          <name val="Calibri"/>
          <family val="2"/>
          <charset val="238"/>
          <scheme val="minor"/>
        </font>
      </dxf>
    </rfmt>
    <rfmt sheetId="1" sqref="AL242" start="0" length="0">
      <dxf>
        <font>
          <sz val="12"/>
          <color theme="1"/>
          <name val="Calibri"/>
          <family val="2"/>
          <charset val="238"/>
          <scheme val="minor"/>
        </font>
      </dxf>
    </rfmt>
    <rfmt sheetId="1" sqref="AL243" start="0" length="0">
      <dxf>
        <font>
          <sz val="12"/>
          <color theme="1"/>
          <name val="Calibri"/>
          <family val="2"/>
          <charset val="238"/>
          <scheme val="minor"/>
        </font>
      </dxf>
    </rfmt>
    <rfmt sheetId="1" sqref="AL244" start="0" length="0">
      <dxf>
        <font>
          <sz val="12"/>
          <color theme="1"/>
          <name val="Calibri"/>
          <family val="2"/>
          <charset val="238"/>
          <scheme val="minor"/>
        </font>
      </dxf>
    </rfmt>
    <rfmt sheetId="1" sqref="AL245" start="0" length="0">
      <dxf>
        <font>
          <sz val="12"/>
          <color theme="1"/>
          <name val="Calibri"/>
          <family val="2"/>
          <charset val="238"/>
          <scheme val="minor"/>
        </font>
      </dxf>
    </rfmt>
    <rfmt sheetId="1" sqref="AL246" start="0" length="0">
      <dxf>
        <font>
          <sz val="12"/>
          <color theme="1"/>
          <name val="Calibri"/>
          <family val="2"/>
          <charset val="238"/>
          <scheme val="minor"/>
        </font>
      </dxf>
    </rfmt>
    <rfmt sheetId="1" sqref="AL247" start="0" length="0">
      <dxf>
        <font>
          <sz val="12"/>
          <color theme="1"/>
          <name val="Calibri"/>
          <family val="2"/>
          <charset val="238"/>
          <scheme val="minor"/>
        </font>
      </dxf>
    </rfmt>
    <rfmt sheetId="1" sqref="AL248" start="0" length="0">
      <dxf>
        <font>
          <sz val="12"/>
          <color theme="1"/>
          <name val="Calibri"/>
          <family val="2"/>
          <charset val="238"/>
          <scheme val="minor"/>
        </font>
      </dxf>
    </rfmt>
    <rfmt sheetId="1" sqref="AL249" start="0" length="0">
      <dxf>
        <font>
          <sz val="12"/>
          <color theme="1"/>
          <name val="Calibri"/>
          <family val="2"/>
          <charset val="238"/>
          <scheme val="minor"/>
        </font>
      </dxf>
    </rfmt>
    <rfmt sheetId="1" sqref="AL250" start="0" length="0">
      <dxf>
        <font>
          <sz val="12"/>
          <color theme="1"/>
          <name val="Calibri"/>
          <family val="2"/>
          <charset val="238"/>
          <scheme val="minor"/>
        </font>
      </dxf>
    </rfmt>
    <rfmt sheetId="1" sqref="AL251" start="0" length="0">
      <dxf>
        <font>
          <sz val="12"/>
          <color theme="1"/>
          <name val="Calibri"/>
          <family val="2"/>
          <charset val="238"/>
          <scheme val="minor"/>
        </font>
      </dxf>
    </rfmt>
    <rfmt sheetId="1" sqref="AL252" start="0" length="0">
      <dxf>
        <font>
          <sz val="12"/>
          <color theme="1"/>
          <name val="Calibri"/>
          <family val="2"/>
          <charset val="238"/>
          <scheme val="minor"/>
        </font>
      </dxf>
    </rfmt>
    <rfmt sheetId="1" sqref="AL253" start="0" length="0">
      <dxf>
        <font>
          <sz val="12"/>
          <color theme="1"/>
          <name val="Calibri"/>
          <family val="2"/>
          <charset val="238"/>
          <scheme val="minor"/>
        </font>
      </dxf>
    </rfmt>
    <rfmt sheetId="1" sqref="AL254" start="0" length="0">
      <dxf>
        <font>
          <sz val="12"/>
          <color theme="1"/>
          <name val="Calibri"/>
          <family val="2"/>
          <charset val="238"/>
          <scheme val="minor"/>
        </font>
      </dxf>
    </rfmt>
    <rfmt sheetId="1" sqref="AL255" start="0" length="0">
      <dxf>
        <font>
          <sz val="12"/>
          <color theme="1"/>
          <name val="Calibri"/>
          <family val="2"/>
          <charset val="238"/>
          <scheme val="minor"/>
        </font>
      </dxf>
    </rfmt>
    <rfmt sheetId="1" sqref="AL256" start="0" length="0">
      <dxf>
        <font>
          <sz val="12"/>
          <color theme="1"/>
          <name val="Calibri"/>
          <family val="2"/>
          <charset val="238"/>
          <scheme val="minor"/>
        </font>
      </dxf>
    </rfmt>
    <rfmt sheetId="1" sqref="AL257" start="0" length="0">
      <dxf>
        <font>
          <sz val="12"/>
          <color theme="1"/>
          <name val="Calibri"/>
          <family val="2"/>
          <charset val="238"/>
          <scheme val="minor"/>
        </font>
      </dxf>
    </rfmt>
    <rfmt sheetId="1" sqref="AL258" start="0" length="0">
      <dxf>
        <font>
          <sz val="12"/>
          <color theme="1"/>
          <name val="Calibri"/>
          <family val="2"/>
          <charset val="238"/>
          <scheme val="minor"/>
        </font>
      </dxf>
    </rfmt>
    <rfmt sheetId="1" sqref="AL259" start="0" length="0">
      <dxf>
        <font>
          <sz val="12"/>
          <color theme="1"/>
          <name val="Calibri"/>
          <family val="2"/>
          <charset val="238"/>
          <scheme val="minor"/>
        </font>
      </dxf>
    </rfmt>
    <rfmt sheetId="1" sqref="AL260" start="0" length="0">
      <dxf>
        <font>
          <sz val="12"/>
          <color theme="1"/>
          <name val="Calibri"/>
          <family val="2"/>
          <charset val="238"/>
          <scheme val="minor"/>
        </font>
      </dxf>
    </rfmt>
    <rfmt sheetId="1" sqref="AL261" start="0" length="0">
      <dxf>
        <font>
          <sz val="12"/>
          <color theme="1"/>
          <name val="Calibri"/>
          <family val="2"/>
          <charset val="238"/>
          <scheme val="minor"/>
        </font>
      </dxf>
    </rfmt>
    <rfmt sheetId="1" sqref="AL262" start="0" length="0">
      <dxf>
        <font>
          <sz val="12"/>
          <color theme="1"/>
          <name val="Calibri"/>
          <family val="2"/>
          <charset val="238"/>
          <scheme val="minor"/>
        </font>
      </dxf>
    </rfmt>
    <rfmt sheetId="1" sqref="AL263" start="0" length="0">
      <dxf>
        <font>
          <sz val="12"/>
          <color theme="1"/>
          <name val="Calibri"/>
          <family val="2"/>
          <charset val="238"/>
          <scheme val="minor"/>
        </font>
      </dxf>
    </rfmt>
    <rfmt sheetId="1" sqref="AL264" start="0" length="0">
      <dxf>
        <font>
          <sz val="12"/>
          <color theme="1"/>
          <name val="Calibri"/>
          <family val="2"/>
          <charset val="238"/>
          <scheme val="minor"/>
        </font>
      </dxf>
    </rfmt>
    <rfmt sheetId="1" sqref="AL265" start="0" length="0">
      <dxf>
        <font>
          <sz val="12"/>
          <color theme="1"/>
          <name val="Calibri"/>
          <family val="2"/>
          <charset val="238"/>
          <scheme val="minor"/>
        </font>
      </dxf>
    </rfmt>
    <rfmt sheetId="1" sqref="AL266" start="0" length="0">
      <dxf>
        <font>
          <sz val="12"/>
          <color theme="1"/>
          <name val="Calibri"/>
          <family val="2"/>
          <charset val="238"/>
          <scheme val="minor"/>
        </font>
      </dxf>
    </rfmt>
    <rfmt sheetId="1" sqref="AL267" start="0" length="0">
      <dxf>
        <font>
          <sz val="12"/>
          <color theme="1"/>
          <name val="Calibri"/>
          <family val="2"/>
          <charset val="238"/>
          <scheme val="minor"/>
        </font>
      </dxf>
    </rfmt>
    <rfmt sheetId="1" sqref="AL268" start="0" length="0">
      <dxf>
        <font>
          <sz val="12"/>
          <color theme="1"/>
          <name val="Calibri"/>
          <family val="2"/>
          <charset val="238"/>
          <scheme val="minor"/>
        </font>
      </dxf>
    </rfmt>
    <rfmt sheetId="1" sqref="AL269" start="0" length="0">
      <dxf>
        <font>
          <sz val="12"/>
          <color theme="1"/>
          <name val="Calibri"/>
          <family val="2"/>
          <charset val="238"/>
          <scheme val="minor"/>
        </font>
      </dxf>
    </rfmt>
    <rfmt sheetId="1" sqref="AL270" start="0" length="0">
      <dxf>
        <font>
          <sz val="12"/>
          <color theme="1"/>
          <name val="Calibri"/>
          <family val="2"/>
          <charset val="238"/>
          <scheme val="minor"/>
        </font>
      </dxf>
    </rfmt>
    <rfmt sheetId="1" sqref="AL271" start="0" length="0">
      <dxf>
        <font>
          <sz val="12"/>
          <color theme="1"/>
          <name val="Calibri"/>
          <family val="2"/>
          <charset val="238"/>
          <scheme val="minor"/>
        </font>
      </dxf>
    </rfmt>
    <rfmt sheetId="1" sqref="AL272" start="0" length="0">
      <dxf>
        <font>
          <sz val="12"/>
          <color theme="1"/>
          <name val="Calibri"/>
          <family val="2"/>
          <charset val="238"/>
          <scheme val="minor"/>
        </font>
      </dxf>
    </rfmt>
    <rfmt sheetId="1" sqref="AL273" start="0" length="0">
      <dxf>
        <font>
          <sz val="12"/>
          <color theme="1"/>
          <name val="Calibri"/>
          <family val="2"/>
          <charset val="238"/>
          <scheme val="minor"/>
        </font>
      </dxf>
    </rfmt>
    <rfmt sheetId="1" sqref="AL274" start="0" length="0">
      <dxf>
        <font>
          <sz val="12"/>
          <color theme="1"/>
          <name val="Calibri"/>
          <family val="2"/>
          <charset val="238"/>
          <scheme val="minor"/>
        </font>
      </dxf>
    </rfmt>
    <rfmt sheetId="1" sqref="AL275" start="0" length="0">
      <dxf>
        <font>
          <sz val="12"/>
          <color theme="1"/>
          <name val="Calibri"/>
          <family val="2"/>
          <charset val="238"/>
          <scheme val="minor"/>
        </font>
      </dxf>
    </rfmt>
    <rfmt sheetId="1" sqref="AL276" start="0" length="0">
      <dxf>
        <font>
          <sz val="12"/>
          <color theme="1"/>
          <name val="Calibri"/>
          <family val="2"/>
          <charset val="238"/>
          <scheme val="minor"/>
        </font>
      </dxf>
    </rfmt>
    <rfmt sheetId="1" sqref="AL277" start="0" length="0">
      <dxf>
        <font>
          <sz val="12"/>
          <color theme="1"/>
          <name val="Calibri"/>
          <family val="2"/>
          <charset val="238"/>
          <scheme val="minor"/>
        </font>
      </dxf>
    </rfmt>
    <rfmt sheetId="1" sqref="AL278" start="0" length="0">
      <dxf>
        <font>
          <sz val="12"/>
          <color theme="1"/>
          <name val="Calibri"/>
          <family val="2"/>
          <charset val="238"/>
          <scheme val="minor"/>
        </font>
      </dxf>
    </rfmt>
    <rfmt sheetId="1" sqref="AL279" start="0" length="0">
      <dxf>
        <font>
          <sz val="12"/>
          <color theme="1"/>
          <name val="Calibri"/>
          <family val="2"/>
          <charset val="238"/>
          <scheme val="minor"/>
        </font>
      </dxf>
    </rfmt>
    <rfmt sheetId="1" sqref="AL280" start="0" length="0">
      <dxf>
        <font>
          <sz val="12"/>
          <color theme="1"/>
          <name val="Calibri"/>
          <family val="2"/>
          <charset val="238"/>
          <scheme val="minor"/>
        </font>
      </dxf>
    </rfmt>
    <rfmt sheetId="1" sqref="AL281" start="0" length="0">
      <dxf>
        <font>
          <sz val="12"/>
          <color theme="1"/>
          <name val="Calibri"/>
          <family val="2"/>
          <charset val="238"/>
          <scheme val="minor"/>
        </font>
      </dxf>
    </rfmt>
    <rfmt sheetId="1" sqref="AL282" start="0" length="0">
      <dxf>
        <font>
          <sz val="12"/>
          <color theme="1"/>
          <name val="Calibri"/>
          <family val="2"/>
          <charset val="238"/>
          <scheme val="minor"/>
        </font>
      </dxf>
    </rfmt>
    <rfmt sheetId="1" sqref="AL283" start="0" length="0">
      <dxf>
        <font>
          <sz val="12"/>
          <color theme="1"/>
          <name val="Calibri"/>
          <family val="2"/>
          <charset val="238"/>
          <scheme val="minor"/>
        </font>
      </dxf>
    </rfmt>
    <rfmt sheetId="1" sqref="AL284" start="0" length="0">
      <dxf>
        <font>
          <sz val="12"/>
          <color theme="1"/>
          <name val="Calibri"/>
          <family val="2"/>
          <charset val="238"/>
          <scheme val="minor"/>
        </font>
      </dxf>
    </rfmt>
    <rfmt sheetId="1" sqref="AL285" start="0" length="0">
      <dxf>
        <font>
          <sz val="12"/>
          <color theme="1"/>
          <name val="Calibri"/>
          <family val="2"/>
          <charset val="238"/>
          <scheme val="minor"/>
        </font>
      </dxf>
    </rfmt>
    <rfmt sheetId="1" sqref="AL286" start="0" length="0">
      <dxf>
        <font>
          <sz val="12"/>
          <color theme="1"/>
          <name val="Calibri"/>
          <family val="2"/>
          <charset val="238"/>
          <scheme val="minor"/>
        </font>
      </dxf>
    </rfmt>
    <rfmt sheetId="1" sqref="AL287" start="0" length="0">
      <dxf>
        <font>
          <sz val="12"/>
          <color theme="1"/>
          <name val="Calibri"/>
          <family val="2"/>
          <charset val="238"/>
          <scheme val="minor"/>
        </font>
      </dxf>
    </rfmt>
    <rfmt sheetId="1" sqref="AL288" start="0" length="0">
      <dxf>
        <font>
          <sz val="12"/>
          <color theme="1"/>
          <name val="Calibri"/>
          <family val="2"/>
          <charset val="238"/>
          <scheme val="minor"/>
        </font>
      </dxf>
    </rfmt>
    <rfmt sheetId="1" sqref="AL289" start="0" length="0">
      <dxf>
        <font>
          <sz val="12"/>
          <color theme="1"/>
          <name val="Calibri"/>
          <family val="2"/>
          <charset val="238"/>
          <scheme val="minor"/>
        </font>
      </dxf>
    </rfmt>
    <rfmt sheetId="1" sqref="AL290" start="0" length="0">
      <dxf>
        <font>
          <sz val="12"/>
          <color theme="1"/>
          <name val="Calibri"/>
          <family val="2"/>
          <charset val="238"/>
          <scheme val="minor"/>
        </font>
      </dxf>
    </rfmt>
    <rfmt sheetId="1" sqref="AL291" start="0" length="0">
      <dxf>
        <font>
          <sz val="12"/>
          <color theme="1"/>
          <name val="Calibri"/>
          <family val="2"/>
          <charset val="238"/>
          <scheme val="minor"/>
        </font>
      </dxf>
    </rfmt>
    <rfmt sheetId="1" sqref="AL292" start="0" length="0">
      <dxf>
        <font>
          <sz val="12"/>
          <color theme="1"/>
          <name val="Calibri"/>
          <family val="2"/>
          <charset val="238"/>
          <scheme val="minor"/>
        </font>
      </dxf>
    </rfmt>
    <rfmt sheetId="1" sqref="AL293" start="0" length="0">
      <dxf>
        <font>
          <sz val="12"/>
          <color theme="1"/>
          <name val="Calibri"/>
          <family val="2"/>
          <charset val="238"/>
          <scheme val="minor"/>
        </font>
      </dxf>
    </rfmt>
    <rfmt sheetId="1" sqref="AL294" start="0" length="0">
      <dxf>
        <font>
          <sz val="12"/>
          <color theme="1"/>
          <name val="Calibri"/>
          <family val="2"/>
          <charset val="238"/>
          <scheme val="minor"/>
        </font>
      </dxf>
    </rfmt>
    <rfmt sheetId="1" sqref="AL295" start="0" length="0">
      <dxf>
        <font>
          <sz val="12"/>
          <color theme="1"/>
          <name val="Calibri"/>
          <family val="2"/>
          <charset val="238"/>
          <scheme val="minor"/>
        </font>
      </dxf>
    </rfmt>
    <rfmt sheetId="1" sqref="AL296" start="0" length="0">
      <dxf>
        <font>
          <sz val="12"/>
          <color theme="1"/>
          <name val="Calibri"/>
          <family val="2"/>
          <charset val="238"/>
          <scheme val="minor"/>
        </font>
      </dxf>
    </rfmt>
    <rfmt sheetId="1" sqref="AL297" start="0" length="0">
      <dxf>
        <font>
          <sz val="12"/>
          <color theme="1"/>
          <name val="Calibri"/>
          <family val="2"/>
          <charset val="238"/>
          <scheme val="minor"/>
        </font>
      </dxf>
    </rfmt>
    <rfmt sheetId="1" sqref="AL298" start="0" length="0">
      <dxf>
        <font>
          <sz val="12"/>
          <color theme="1"/>
          <name val="Calibri"/>
          <family val="2"/>
          <charset val="238"/>
          <scheme val="minor"/>
        </font>
      </dxf>
    </rfmt>
    <rfmt sheetId="1" sqref="AL299" start="0" length="0">
      <dxf>
        <font>
          <sz val="12"/>
          <color theme="1"/>
          <name val="Calibri"/>
          <family val="2"/>
          <charset val="238"/>
          <scheme val="minor"/>
        </font>
      </dxf>
    </rfmt>
    <rfmt sheetId="1" sqref="AL300" start="0" length="0">
      <dxf>
        <font>
          <sz val="12"/>
          <color theme="1"/>
          <name val="Calibri"/>
          <family val="2"/>
          <charset val="238"/>
          <scheme val="minor"/>
        </font>
      </dxf>
    </rfmt>
    <rfmt sheetId="1" sqref="AL301" start="0" length="0">
      <dxf>
        <font>
          <sz val="12"/>
          <color theme="1"/>
          <name val="Calibri"/>
          <family val="2"/>
          <charset val="238"/>
          <scheme val="minor"/>
        </font>
      </dxf>
    </rfmt>
    <rfmt sheetId="1" sqref="AL302" start="0" length="0">
      <dxf>
        <font>
          <sz val="12"/>
          <color theme="1"/>
          <name val="Calibri"/>
          <family val="2"/>
          <charset val="238"/>
          <scheme val="minor"/>
        </font>
      </dxf>
    </rfmt>
    <rfmt sheetId="1" sqref="AL303" start="0" length="0">
      <dxf>
        <font>
          <sz val="12"/>
          <color theme="1"/>
          <name val="Calibri"/>
          <family val="2"/>
          <charset val="238"/>
          <scheme val="minor"/>
        </font>
      </dxf>
    </rfmt>
    <rfmt sheetId="1" sqref="AL304" start="0" length="0">
      <dxf>
        <font>
          <sz val="12"/>
          <color theme="1"/>
          <name val="Calibri"/>
          <family val="2"/>
          <charset val="238"/>
          <scheme val="minor"/>
        </font>
      </dxf>
    </rfmt>
    <rfmt sheetId="1" sqref="AL305" start="0" length="0">
      <dxf>
        <font>
          <sz val="12"/>
          <color theme="1"/>
          <name val="Calibri"/>
          <family val="2"/>
          <charset val="238"/>
          <scheme val="minor"/>
        </font>
      </dxf>
    </rfmt>
    <rfmt sheetId="1" sqref="AL306" start="0" length="0">
      <dxf>
        <font>
          <sz val="12"/>
          <color theme="1"/>
          <name val="Calibri"/>
          <family val="2"/>
          <charset val="238"/>
          <scheme val="minor"/>
        </font>
      </dxf>
    </rfmt>
    <rfmt sheetId="1" sqref="AL307" start="0" length="0">
      <dxf>
        <font>
          <sz val="12"/>
          <color theme="1"/>
          <name val="Calibri"/>
          <family val="2"/>
          <charset val="238"/>
          <scheme val="minor"/>
        </font>
      </dxf>
    </rfmt>
    <rfmt sheetId="1" sqref="AL308" start="0" length="0">
      <dxf>
        <font>
          <sz val="12"/>
          <color theme="1"/>
          <name val="Calibri"/>
          <family val="2"/>
          <charset val="238"/>
          <scheme val="minor"/>
        </font>
      </dxf>
    </rfmt>
    <rfmt sheetId="1" sqref="AL309" start="0" length="0">
      <dxf>
        <font>
          <sz val="12"/>
          <color theme="1"/>
          <name val="Calibri"/>
          <family val="2"/>
          <charset val="238"/>
          <scheme val="minor"/>
        </font>
      </dxf>
    </rfmt>
  </rrc>
  <rrc rId="5373"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74"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75"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76"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77"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78"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79"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80"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81"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82"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83"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84"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85"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86"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87"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88"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89"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90"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91"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evisions>
</file>

<file path=xl/revisions/revisionLog2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4FB199A-D56E-4FDD-AC4A-70CE86CD87BC}" action="delete"/>
  <rdn rId="0" localSheetId="1" customView="1" name="Z_84FB199A_D56E_4FDD_AC4A_70CE86CD87BC_.wvu.PrintArea" hidden="1" oldHidden="1">
    <formula>Sheet1!$A$1:$AL$458</formula>
    <oldFormula>Sheet1!$A$1:$AL$458</oldFormula>
  </rdn>
  <rdn rId="0" localSheetId="1" customView="1" name="Z_84FB199A_D56E_4FDD_AC4A_70CE86CD87BC_.wvu.FilterData" hidden="1" oldHidden="1">
    <formula>Sheet1!$A$6:$AL$458</formula>
    <oldFormula>Sheet1!$A$6:$AL$458</oldFormula>
  </rdn>
  <rcv guid="{84FB199A-D56E-4FDD-AC4A-70CE86CD87BC}" action="add"/>
</revisions>
</file>

<file path=xl/revisions/revisionLog2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07" sId="1">
    <oc r="AI62" t="inlineStr">
      <is>
        <t>n.a</t>
      </is>
    </oc>
    <nc r="AI62" t="inlineStr">
      <is>
        <t>AA 1/29.11.2018</t>
      </is>
    </nc>
  </rcc>
  <rcv guid="{905D93EA-5662-45AB-8995-A9908B3E5D52}" action="delete"/>
  <rdn rId="0" localSheetId="1" customView="1" name="Z_905D93EA_5662_45AB_8995_A9908B3E5D52_.wvu.PrintArea" hidden="1" oldHidden="1">
    <formula>Sheet1!$A$1:$AL$458</formula>
    <oldFormula>Sheet1!$A$1:$AL$458</oldFormula>
  </rdn>
  <rdn rId="0" localSheetId="1" customView="1" name="Z_905D93EA_5662_45AB_8995_A9908B3E5D52_.wvu.FilterData" hidden="1" oldHidden="1">
    <formula>Sheet1!$B$1:$B$465</formula>
    <oldFormula>Sheet1!$K$1:$K$465</oldFormula>
  </rdn>
  <rcv guid="{905D93EA-5662-45AB-8995-A9908B3E5D52}" action="add"/>
</revisions>
</file>

<file path=xl/revisions/revisionLog2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10" sId="1" numFmtId="4">
    <oc r="T63">
      <v>20092220.072999999</v>
    </oc>
    <nc r="T63">
      <v>20092220.079999998</v>
    </nc>
  </rcc>
  <rcc rId="3211" sId="1" numFmtId="4">
    <oc r="U63">
      <v>4823329.5751556791</v>
    </oc>
    <nc r="U63">
      <v>4823329.59</v>
    </nc>
  </rcc>
  <rcc rId="3212" sId="1" numFmtId="4">
    <oc r="Z63">
      <v>3545685.8804018279</v>
    </oc>
    <nc r="Z63">
      <v>3545685.87</v>
    </nc>
  </rcc>
  <rcc rId="3213" sId="1" numFmtId="4">
    <oc r="AA63">
      <v>1205832.4724204026</v>
    </oc>
    <nc r="AA63">
      <v>1205832.46</v>
    </nc>
  </rcc>
  <rcc rId="3214" sId="1">
    <nc r="AI63" t="inlineStr">
      <is>
        <t>AA2/03.12.2018</t>
      </is>
    </nc>
  </rcc>
  <rcv guid="{C408A2F1-296F-4EAD-B15B-336D73846FDD}" action="delete"/>
  <rdn rId="0" localSheetId="1" customView="1" name="Z_C408A2F1_296F_4EAD_B15B_336D73846FDD_.wvu.PrintArea" hidden="1" oldHidden="1">
    <formula>Sheet1!$A$1:$AL$458</formula>
    <oldFormula>Sheet1!$A$1:$AL$458</oldFormula>
  </rdn>
  <rdn rId="0" localSheetId="1" customView="1" name="Z_C408A2F1_296F_4EAD_B15B_336D73846FDD_.wvu.FilterData" hidden="1" oldHidden="1">
    <formula>Sheet1!$A$1:$AL$433</formula>
    <oldFormula>Sheet1!$A$1:$AL$433</oldFormula>
  </rdn>
  <rcv guid="{C408A2F1-296F-4EAD-B15B-336D73846FDD}" action="add"/>
</revisions>
</file>

<file path=xl/revisions/revisionLog2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217" sId="1" ref="A133:XFD133" action="insertRow">
    <undo index="65535" exp="area" ref3D="1" dr="$G$1:$R$1048576" dn="Z_36624B2D_80F9_4F79_AC4A_B3547C36F23F_.wvu.Cols" sId="1"/>
    <undo index="65535" exp="area" ref3D="1" dr="$H$1:$N$1048576" dn="Z_65B035E3_87FA_46C5_996E_864F2C8D0EBC_.wvu.Cols" sId="1"/>
  </rrc>
  <rcc rId="3218" sId="1" odxf="1" dxf="1">
    <nc r="A133">
      <v>4</v>
    </nc>
    <odxf>
      <font>
        <b val="0"/>
        <sz val="12"/>
        <color auto="1"/>
      </font>
      <border outline="0">
        <left/>
      </border>
    </odxf>
    <ndxf>
      <font>
        <b/>
        <sz val="12"/>
        <color auto="1"/>
      </font>
      <border outline="0">
        <left style="medium">
          <color indexed="64"/>
        </left>
      </border>
    </ndxf>
  </rcc>
  <rcc rId="3219" sId="1">
    <nc r="B133">
      <v>116766</v>
    </nc>
  </rcc>
  <rcc rId="3220" sId="1">
    <nc r="C133">
      <v>409</v>
    </nc>
  </rcc>
  <rcc rId="3221" sId="1" odxf="1" dxf="1">
    <nc r="D133" t="inlineStr">
      <is>
        <t>SD</t>
      </is>
    </nc>
    <odxf>
      <font>
        <sz val="12"/>
        <color auto="1"/>
      </font>
    </odxf>
    <ndxf>
      <font>
        <sz val="12"/>
        <color auto="1"/>
      </font>
    </ndxf>
  </rcc>
  <rcc rId="3222" sId="1" odxf="1" dxf="1">
    <nc r="E133" t="inlineStr">
      <is>
        <t>AP 2/11i/2.2</t>
      </is>
    </nc>
    <odxf>
      <alignment horizontal="center"/>
    </odxf>
    <ndxf>
      <alignment horizontal="left"/>
    </ndxf>
  </rcc>
  <rcc rId="3223" sId="1" odxf="1" dxf="1">
    <nc r="F133" t="inlineStr">
      <is>
        <t>CP1 less /2017</t>
      </is>
    </nc>
    <odxf>
      <font>
        <sz val="12"/>
      </font>
      <alignment horizontal="general"/>
    </odxf>
    <ndxf>
      <font>
        <sz val="12"/>
        <color auto="1"/>
      </font>
      <alignment horizontal="center"/>
    </ndxf>
  </rcc>
  <rcc rId="3224" sId="1" odxf="1" dxf="1">
    <nc r="G133" t="inlineStr">
      <is>
        <t>Transparență, etica și integritate</t>
      </is>
    </nc>
    <odxf>
      <border outline="0">
        <left/>
        <right/>
        <top/>
        <bottom/>
      </border>
    </odxf>
    <ndxf>
      <font>
        <sz val="12"/>
        <color auto="1"/>
      </font>
      <border outline="0">
        <left style="thin">
          <color indexed="64"/>
        </left>
        <right style="thin">
          <color indexed="64"/>
        </right>
        <top style="thin">
          <color indexed="64"/>
        </top>
        <bottom style="thin">
          <color indexed="64"/>
        </bottom>
      </border>
    </ndxf>
  </rcc>
  <rcc rId="3225" sId="1" odxf="1" dxf="1">
    <nc r="H133" t="inlineStr">
      <is>
        <t>JUDEȚUL GORJ</t>
      </is>
    </nc>
    <odxf>
      <font>
        <sz val="12"/>
        <color auto="1"/>
      </font>
    </odxf>
    <ndxf>
      <font>
        <sz val="12"/>
        <color auto="1"/>
      </font>
    </ndxf>
  </rcc>
  <rcc rId="3226" sId="1" odxf="1" dxf="1">
    <nc r="I133" t="inlineStr">
      <is>
        <t>n.a</t>
      </is>
    </nc>
    <odxf>
      <font>
        <b val="0"/>
        <sz val="12"/>
        <color auto="1"/>
      </font>
    </odxf>
    <ndxf>
      <font>
        <b/>
        <sz val="12"/>
        <color auto="1"/>
      </font>
    </ndxf>
  </rcc>
  <rcc rId="3227" sId="1" odxf="1" dxf="1">
    <nc r="J133" t="inlineStr">
      <is>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is>
    </nc>
    <odxf>
      <font>
        <sz val="12"/>
        <color auto="1"/>
      </font>
      <alignment horizontal="justify" vertical="top"/>
    </odxf>
    <ndxf>
      <font>
        <sz val="12"/>
        <color auto="1"/>
      </font>
      <alignment horizontal="left" vertical="center"/>
    </ndxf>
  </rcc>
  <rcc rId="3228" sId="1" numFmtId="19">
    <nc r="K133">
      <v>43278</v>
    </nc>
  </rcc>
  <rcc rId="3229" sId="1">
    <nc r="L133" t="inlineStr">
      <is>
        <t>27.10.2019</t>
      </is>
    </nc>
  </rcc>
  <rcc rId="3230" sId="1">
    <nc r="M133">
      <f>S133/AE133*100</f>
    </nc>
  </rcc>
  <rcc rId="3231" sId="1">
    <nc r="N133">
      <v>4</v>
    </nc>
  </rcc>
  <rcc rId="3232" sId="1">
    <nc r="O133" t="inlineStr">
      <is>
        <t>Gorj</t>
      </is>
    </nc>
  </rcc>
  <rcc rId="3233" sId="1" odxf="1" dxf="1">
    <nc r="P133" t="inlineStr">
      <is>
        <t>Targu Jiu</t>
      </is>
    </nc>
    <odxf>
      <font>
        <b val="0"/>
        <sz val="12"/>
        <color auto="1"/>
      </font>
      <fill>
        <patternFill patternType="solid">
          <bgColor theme="0"/>
        </patternFill>
      </fill>
    </odxf>
    <ndxf>
      <font>
        <b/>
        <sz val="12"/>
        <color auto="1"/>
      </font>
      <fill>
        <patternFill patternType="none">
          <bgColor indexed="65"/>
        </patternFill>
      </fill>
    </ndxf>
  </rcc>
  <rcc rId="3234" sId="1" odxf="1" dxf="1">
    <nc r="Q133" t="inlineStr">
      <is>
        <t>APL</t>
      </is>
    </nc>
    <odxf>
      <font>
        <b val="0"/>
        <sz val="12"/>
      </font>
    </odxf>
    <ndxf>
      <font>
        <b/>
        <sz val="12"/>
        <color auto="1"/>
      </font>
    </ndxf>
  </rcc>
  <rcc rId="3235" sId="1">
    <nc r="R133" t="inlineStr">
      <is>
        <t>119 - Investiții în capacitatea instituțională și în eficiența administrațiilor și a serviciilor publice la nivel național, regional și local, în perspectiva realizării de reforme, a unei mai bune legiferări și a bunei guvernanțe</t>
      </is>
    </nc>
  </rcc>
  <rcc rId="3236" sId="1" numFmtId="4">
    <nc r="S133">
      <v>308617.27</v>
    </nc>
  </rcc>
  <rcc rId="3237" sId="1" numFmtId="4">
    <nc r="T133">
      <v>308617.28000000003</v>
    </nc>
  </rcc>
  <rcc rId="3238" sId="1" numFmtId="4">
    <nc r="U133">
      <v>0</v>
    </nc>
  </rcc>
  <rcc rId="3239" sId="1" numFmtId="4">
    <nc r="V133">
      <v>47200.29</v>
    </nc>
  </rcc>
  <rcc rId="3240" sId="1" numFmtId="4">
    <nc r="W133">
      <v>47200.29</v>
    </nc>
  </rcc>
  <rcc rId="3241" sId="1" numFmtId="4">
    <nc r="X133">
      <v>0</v>
    </nc>
  </rcc>
  <rcc rId="3242" sId="1" numFmtId="4">
    <nc r="Y133">
      <v>7261.58</v>
    </nc>
  </rcc>
  <rcc rId="3243" sId="1" numFmtId="4">
    <nc r="Z133">
      <v>7261.58</v>
    </nc>
  </rcc>
  <rcc rId="3244" sId="1" odxf="1" s="1" dxf="1" numFmtId="4">
    <nc r="AA133">
      <v>0</v>
    </nc>
    <odxf>
      <font>
        <b val="0"/>
        <i val="0"/>
        <strike val="0"/>
        <condense val="0"/>
        <extend val="0"/>
        <outline val="0"/>
        <shadow val="0"/>
        <u val="none"/>
        <vertAlign val="baseline"/>
        <sz val="12"/>
        <color auto="1"/>
        <name val="Calibri"/>
        <family val="2"/>
        <charset val="238"/>
        <scheme val="minor"/>
      </font>
      <numFmt numFmtId="165" formatCode="#,##0.00_ ;\-#,##0.00\ "/>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numFmt numFmtId="4" formatCode="#,##0.00"/>
    </ndxf>
  </rcc>
  <rcc rId="3245" sId="1">
    <nc r="AB133">
      <f>AC133+AD133</f>
    </nc>
  </rcc>
  <rcc rId="3246" sId="1" odxf="1" s="1" dxf="1" numFmtId="4">
    <nc r="AC133">
      <v>0</v>
    </nc>
    <odxf>
      <font>
        <b val="0"/>
        <i val="0"/>
        <strike val="0"/>
        <condense val="0"/>
        <extend val="0"/>
        <outline val="0"/>
        <shadow val="0"/>
        <u val="none"/>
        <vertAlign val="baseline"/>
        <sz val="12"/>
        <color auto="1"/>
        <name val="Calibri"/>
        <family val="2"/>
        <charset val="238"/>
        <scheme val="minor"/>
      </font>
      <numFmt numFmtId="165" formatCode="#,##0.00_ ;\-#,##0.00\ "/>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numFmt numFmtId="4" formatCode="#,##0.00"/>
    </ndxf>
  </rcc>
  <rcc rId="3247" sId="1" odxf="1" s="1" dxf="1" numFmtId="4">
    <nc r="AD133">
      <v>0</v>
    </nc>
    <odxf>
      <font>
        <b val="0"/>
        <i val="0"/>
        <strike val="0"/>
        <condense val="0"/>
        <extend val="0"/>
        <outline val="0"/>
        <shadow val="0"/>
        <u val="none"/>
        <vertAlign val="baseline"/>
        <sz val="12"/>
        <color auto="1"/>
        <name val="Calibri"/>
        <family val="2"/>
        <charset val="238"/>
        <scheme val="minor"/>
      </font>
      <numFmt numFmtId="165" formatCode="#,##0.00_ ;\-#,##0.00\ "/>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numFmt numFmtId="4" formatCode="#,##0.00"/>
    </ndxf>
  </rcc>
  <rcc rId="3248" sId="1">
    <nc r="AE133">
      <f>S133+V133+Y133+AB133</f>
    </nc>
  </rcc>
  <rcc rId="3249" sId="1" odxf="1" s="1" dxf="1" numFmtId="4">
    <nc r="AF133">
      <v>0</v>
    </nc>
    <odxf>
      <font>
        <b val="0"/>
        <i val="0"/>
        <strike val="0"/>
        <condense val="0"/>
        <extend val="0"/>
        <outline val="0"/>
        <shadow val="0"/>
        <u val="none"/>
        <vertAlign val="baseline"/>
        <sz val="12"/>
        <color auto="1"/>
        <name val="Calibri"/>
        <family val="2"/>
        <charset val="238"/>
        <scheme val="minor"/>
      </font>
      <numFmt numFmtId="165" formatCode="#,##0.00_ ;\-#,##0.00\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sz val="12"/>
        <color auto="1"/>
        <name val="Calibri"/>
        <family val="2"/>
        <charset val="238"/>
        <scheme val="minor"/>
      </font>
      <numFmt numFmtId="3" formatCode="#,##0"/>
    </ndxf>
  </rcc>
  <rcc rId="3250" sId="1">
    <nc r="AG133">
      <f>AE133+AF133</f>
    </nc>
  </rcc>
  <rcc rId="3251" sId="1">
    <nc r="AH133" t="inlineStr">
      <is>
        <t xml:space="preserve"> în implementare</t>
      </is>
    </nc>
  </rcc>
  <rcc rId="3252" sId="1" odxf="1" dxf="1">
    <nc r="AI133" t="inlineStr">
      <is>
        <t>n.a</t>
      </is>
    </nc>
    <odxf>
      <font>
        <sz val="12"/>
        <name val="Trebuchet MS"/>
        <scheme val="none"/>
      </font>
    </odxf>
    <ndxf>
      <font>
        <sz val="12"/>
        <color auto="1"/>
        <name val="Trebuchet MS"/>
        <scheme val="none"/>
      </font>
    </ndxf>
  </rcc>
  <rcc rId="3253" sId="1" odxf="1" dxf="1" numFmtId="4">
    <nc r="AJ133">
      <v>0</v>
    </nc>
    <odxf>
      <font>
        <sz val="12"/>
        <color auto="1"/>
      </font>
    </odxf>
    <ndxf>
      <font>
        <sz val="12"/>
        <color auto="1"/>
      </font>
    </ndxf>
  </rcc>
  <rcc rId="3254" sId="1" numFmtId="4">
    <nc r="AK133">
      <v>0</v>
    </nc>
  </rcc>
  <rfmt sheetId="1" sqref="AL133" start="0" length="0">
    <dxf/>
  </rfmt>
  <rcc rId="3255" sId="1">
    <oc r="A134">
      <v>4</v>
    </oc>
    <nc r="A134">
      <v>5</v>
    </nc>
  </rcc>
  <rcc rId="3256" sId="1">
    <oc r="B134">
      <v>116766</v>
    </oc>
    <nc r="B134">
      <v>126293</v>
    </nc>
  </rcc>
  <rcc rId="3257" sId="1">
    <oc r="C134">
      <v>409</v>
    </oc>
    <nc r="C134">
      <v>523</v>
    </nc>
  </rcc>
  <rcc rId="3258" sId="1">
    <oc r="D134" t="inlineStr">
      <is>
        <t>SD</t>
      </is>
    </oc>
    <nc r="D134" t="inlineStr">
      <is>
        <t>MM</t>
      </is>
    </nc>
  </rcc>
  <rcc rId="3259" sId="1">
    <oc r="E134" t="inlineStr">
      <is>
        <t>AP 2/11i/2.2</t>
      </is>
    </oc>
    <nc r="E134" t="inlineStr">
      <is>
        <t>AP 2/11i/2.1</t>
      </is>
    </nc>
  </rcc>
  <rcc rId="3260" sId="1">
    <oc r="F134" t="inlineStr">
      <is>
        <t>CP1 less /2017</t>
      </is>
    </oc>
    <nc r="F134" t="inlineStr">
      <is>
        <t>CP10 less /2018</t>
      </is>
    </nc>
  </rcc>
  <rcc rId="3261" sId="1">
    <oc r="G134" t="inlineStr">
      <is>
        <t>Transparență, etica și integritate</t>
      </is>
    </oc>
    <nc r="G134" t="inlineStr">
      <is>
        <t>Introducerea de sisteme si standarde comune în administraþia publica locala ce optimizeaza procesele orientate catre beneficiari în
concordanþa cu SCAP</t>
      </is>
    </nc>
  </rcc>
  <rcc rId="3262" sId="1">
    <oc r="H134" t="inlineStr">
      <is>
        <t>JUDEȚUL GORJ</t>
      </is>
    </oc>
    <nc r="H134" t="inlineStr">
      <is>
        <t>Municipiul Târgu Jiu</t>
      </is>
    </nc>
  </rcc>
  <rcc rId="3263" sId="1">
    <oc r="J134" t="inlineStr">
      <is>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is>
    </oc>
    <nc r="J134" t="inlineStr">
      <is>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is>
    </nc>
  </rcc>
  <rcc rId="3264" sId="1" numFmtId="19">
    <oc r="K134">
      <v>43278</v>
    </oc>
    <nc r="K134">
      <v>43437</v>
    </nc>
  </rcc>
  <rcc rId="3265" sId="1" numFmtId="19">
    <oc r="L134" t="inlineStr">
      <is>
        <t>27.10.2019</t>
      </is>
    </oc>
    <nc r="L134">
      <v>44289</v>
    </nc>
  </rcc>
  <rfmt sheetId="1" sqref="P134" start="0" length="0">
    <dxf/>
  </rfmt>
  <rfmt sheetId="1" sqref="Q134" start="0" length="0">
    <dxf/>
  </rfmt>
  <rcc rId="3266" sId="1">
    <oc r="M134">
      <f>S134/AE134*100</f>
    </oc>
    <nc r="M134">
      <f>S134/AE134*100</f>
    </nc>
  </rcc>
  <rcc rId="3267" sId="1" numFmtId="4">
    <oc r="T134">
      <v>308617.28000000003</v>
    </oc>
    <nc r="T134">
      <v>2366798.75</v>
    </nc>
  </rcc>
  <rcc rId="3268" sId="1" numFmtId="4">
    <oc r="S134">
      <v>308617.27</v>
    </oc>
    <nc r="S134">
      <f>T134+U134</f>
    </nc>
  </rcc>
  <rcc rId="3269" sId="1">
    <oc r="V134">
      <v>47200.29</v>
    </oc>
    <nc r="V134">
      <f>W134+X134</f>
    </nc>
  </rcc>
  <rcc rId="3270" sId="1">
    <oc r="Y134">
      <v>7261.58</v>
    </oc>
    <nc r="Y134">
      <f>Z134+AA134</f>
    </nc>
  </rcc>
  <rcc rId="3271" sId="1">
    <oc r="AB134">
      <f>AC134+AD134</f>
    </oc>
    <nc r="AB134">
      <f>AC134+AD134</f>
    </nc>
  </rcc>
  <rcc rId="3272" sId="1" numFmtId="4">
    <oc r="W134">
      <v>47200.29</v>
    </oc>
    <nc r="W134">
      <v>361980.97</v>
    </nc>
  </rcc>
  <rcc rId="3273" sId="1" numFmtId="4">
    <oc r="Z134">
      <v>7261.58</v>
    </oc>
    <nc r="Z134">
      <v>55689.38</v>
    </nc>
  </rcc>
  <rcc rId="3274" sId="1" numFmtId="4">
    <oc r="AC134">
      <v>0</v>
    </oc>
    <nc r="AC134">
      <v>129948</v>
    </nc>
  </rcc>
  <rcc rId="3275" sId="1">
    <oc r="AE134">
      <f>S134+V134+Y134+AB134</f>
    </oc>
    <nc r="AE134">
      <f>S134+V134+Y134</f>
    </nc>
  </rcc>
  <rcc rId="3276" sId="1">
    <oc r="AG134">
      <f>AE134+AF134</f>
    </oc>
    <nc r="AG134">
      <f>AE134+AF134+AB134</f>
    </nc>
  </rcc>
  <rcc rId="3277" sId="1" numFmtId="19">
    <oc r="AI134" t="inlineStr">
      <is>
        <t>n.a</t>
      </is>
    </oc>
    <nc r="AI134">
      <v>0</v>
    </nc>
  </rcc>
  <rcv guid="{65C35D6D-934F-4431-BA92-90255FC17BA4}" action="delete"/>
  <rdn rId="0" localSheetId="1" customView="1" name="Z_65C35D6D_934F_4431_BA92_90255FC17BA4_.wvu.PrintArea" hidden="1" oldHidden="1">
    <formula>Sheet1!$A$1:$AL$459</formula>
    <oldFormula>Sheet1!$A$1:$AL$459</oldFormula>
  </rdn>
  <rdn rId="0" localSheetId="1" customView="1" name="Z_65C35D6D_934F_4431_BA92_90255FC17BA4_.wvu.FilterData" hidden="1" oldHidden="1">
    <formula>Sheet1!$A$1:$AL$434</formula>
    <oldFormula>Sheet1!$A$1:$AL$434</oldFormula>
  </rdn>
  <rcv guid="{65C35D6D-934F-4431-BA92-90255FC17BA4}" action="add"/>
</revisions>
</file>

<file path=xl/revisions/revisionLog2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80" sId="1">
    <oc r="F159" t="inlineStr">
      <is>
        <t>CP6 less /2017</t>
      </is>
    </oc>
    <nc r="F159" t="inlineStr">
      <is>
        <t>CP6 more /2017</t>
      </is>
    </nc>
  </rcc>
  <rcc rId="3281" sId="1" xfDxf="1" dxf="1" numFmtId="4">
    <oc r="U159">
      <v>0</v>
    </oc>
    <nc r="U159">
      <v>457488.35</v>
    </nc>
    <ndxf>
      <font>
        <sz val="12"/>
        <name val="Trebuchet MS"/>
        <scheme val="none"/>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3282" sId="1" numFmtId="4">
    <oc r="T159">
      <v>457488.35</v>
    </oc>
    <nc r="T159">
      <v>0</v>
    </nc>
  </rcc>
  <rcc rId="3283" sId="1" xfDxf="1" dxf="1" numFmtId="4">
    <oc r="X159">
      <v>0</v>
    </oc>
    <nc r="X159">
      <v>102934.89</v>
    </nc>
    <ndxf>
      <font>
        <sz val="12"/>
        <name val="Trebuchet MS"/>
        <scheme val="none"/>
      </font>
      <numFmt numFmtId="4" formatCode="#,##0.00"/>
      <fill>
        <patternFill patternType="solid">
          <bgColor rgb="FFFFFF00"/>
        </patternFill>
      </fill>
      <alignment horizontal="right" vertical="center" wrapText="1"/>
    </ndxf>
  </rcc>
  <rcc rId="3284" sId="1" numFmtId="4">
    <oc r="W159">
      <v>102934.89</v>
    </oc>
    <nc r="W159">
      <v>0</v>
    </nc>
  </rcc>
  <rcc rId="3285" sId="1" numFmtId="4">
    <oc r="AA159">
      <v>0</v>
    </oc>
    <nc r="AA159">
      <v>11437.21</v>
    </nc>
  </rcc>
  <rcc rId="3286" sId="1" numFmtId="4">
    <oc r="Z159">
      <v>11437.21</v>
    </oc>
    <nc r="Z159">
      <v>0</v>
    </nc>
  </rcc>
  <rcv guid="{36624B2D-80F9-4F79-AC4A-B3547C36F23F}" action="delete"/>
  <rdn rId="0" localSheetId="1" customView="1" name="Z_36624B2D_80F9_4F79_AC4A_B3547C36F23F_.wvu.PrintArea" hidden="1" oldHidden="1">
    <formula>Sheet1!$A$1:$AL$459</formula>
    <oldFormula>Sheet1!$A$1:$AL$459</oldFormula>
  </rdn>
  <rdn rId="0" localSheetId="1" customView="1" name="Z_36624B2D_80F9_4F79_AC4A_B3547C36F23F_.wvu.Cols" hidden="1" oldHidden="1">
    <formula>Sheet1!$G:$R</formula>
    <oldFormula>Sheet1!$G:$R</oldFormula>
  </rdn>
  <rdn rId="0" localSheetId="1" customView="1" name="Z_36624B2D_80F9_4F79_AC4A_B3547C36F23F_.wvu.FilterData" hidden="1" oldHidden="1">
    <formula>Sheet1!$A$1:$DG$435</formula>
    <oldFormula>Sheet1!$A$1:$DG$435</oldFormula>
  </rdn>
  <rcv guid="{36624B2D-80F9-4F79-AC4A-B3547C36F23F}" action="add"/>
</revisions>
</file>

<file path=xl/revisions/revisionLog2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90" sId="1">
    <oc r="F64" t="inlineStr">
      <is>
        <t>CP1 less /2017</t>
      </is>
    </oc>
    <nc r="F64" t="inlineStr">
      <is>
        <t>CP1 more /2017</t>
      </is>
    </nc>
  </rcc>
</revisions>
</file>

<file path=xl/revisions/revisionLog2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6624B2D-80F9-4F79-AC4A-B3547C36F23F}" action="delete"/>
  <rdn rId="0" localSheetId="1" customView="1" name="Z_36624B2D_80F9_4F79_AC4A_B3547C36F23F_.wvu.PrintArea" hidden="1" oldHidden="1">
    <formula>Sheet1!$A$1:$AL$459</formula>
    <oldFormula>Sheet1!$A$1:$AL$459</oldFormula>
  </rdn>
  <rdn rId="0" localSheetId="1" customView="1" name="Z_36624B2D_80F9_4F79_AC4A_B3547C36F23F_.wvu.Cols" hidden="1" oldHidden="1">
    <formula>Sheet1!$G:$R</formula>
    <oldFormula>Sheet1!$G:$R</oldFormula>
  </rdn>
  <rdn rId="0" localSheetId="1" customView="1" name="Z_36624B2D_80F9_4F79_AC4A_B3547C36F23F_.wvu.FilterData" hidden="1" oldHidden="1">
    <formula>Sheet1!$A$1:$DG$435</formula>
    <oldFormula>Sheet1!$A$1:$DG$435</oldFormula>
  </rdn>
  <rcv guid="{36624B2D-80F9-4F79-AC4A-B3547C36F23F}" action="add"/>
</revisions>
</file>

<file path=xl/revisions/revisionLog2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6624B2D-80F9-4F79-AC4A-B3547C36F23F}" action="delete"/>
  <rdn rId="0" localSheetId="1" customView="1" name="Z_36624B2D_80F9_4F79_AC4A_B3547C36F23F_.wvu.PrintArea" hidden="1" oldHidden="1">
    <formula>Sheet1!$A$1:$AL$459</formula>
    <oldFormula>Sheet1!$A$1:$AL$459</oldFormula>
  </rdn>
  <rdn rId="0" localSheetId="1" customView="1" name="Z_36624B2D_80F9_4F79_AC4A_B3547C36F23F_.wvu.Cols" hidden="1" oldHidden="1">
    <formula>Sheet1!$G:$R</formula>
    <oldFormula>Sheet1!$G:$R</oldFormula>
  </rdn>
  <rdn rId="0" localSheetId="1" customView="1" name="Z_36624B2D_80F9_4F79_AC4A_B3547C36F23F_.wvu.FilterData" hidden="1" oldHidden="1">
    <formula>Sheet1!$A$1:$DG$435</formula>
    <oldFormula>Sheet1!$A$1:$DG$435</oldFormula>
  </rdn>
  <rcv guid="{36624B2D-80F9-4F79-AC4A-B3547C36F23F}" action="add"/>
</revisions>
</file>

<file path=xl/revisions/revisionLog2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6624B2D-80F9-4F79-AC4A-B3547C36F23F}" action="delete"/>
  <rdn rId="0" localSheetId="1" customView="1" name="Z_36624B2D_80F9_4F79_AC4A_B3547C36F23F_.wvu.PrintArea" hidden="1" oldHidden="1">
    <formula>Sheet1!$A$1:$AL$459</formula>
    <oldFormula>Sheet1!$A$1:$AL$459</oldFormula>
  </rdn>
  <rdn rId="0" localSheetId="1" customView="1" name="Z_36624B2D_80F9_4F79_AC4A_B3547C36F23F_.wvu.Cols" hidden="1" oldHidden="1">
    <formula>Sheet1!$G:$R</formula>
    <oldFormula>Sheet1!$G:$R</oldFormula>
  </rdn>
  <rdn rId="0" localSheetId="1" customView="1" name="Z_36624B2D_80F9_4F79_AC4A_B3547C36F23F_.wvu.FilterData" hidden="1" oldHidden="1">
    <formula>Sheet1!$A$1:$DG$435</formula>
    <oldFormula>Sheet1!$A$1:$DG$435</oldFormula>
  </rdn>
  <rcv guid="{36624B2D-80F9-4F79-AC4A-B3547C36F23F}" action="add"/>
</revisions>
</file>

<file path=xl/revisions/revisionLog2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00" sId="1">
    <nc r="A247">
      <v>3</v>
    </nc>
  </rcc>
  <rcc rId="3301" sId="1">
    <oc r="A248">
      <v>2</v>
    </oc>
    <nc r="A248">
      <v>4</v>
    </nc>
  </rcc>
  <rrc rId="3302" sId="1" ref="A243:XFD243" action="insertRow">
    <undo index="65535" exp="area" ref3D="1" dr="$G$1:$R$1048576" dn="Z_36624B2D_80F9_4F79_AC4A_B3547C36F23F_.wvu.Cols" sId="1"/>
    <undo index="65535" exp="area" ref3D="1" dr="$H$1:$N$1048576" dn="Z_65B035E3_87FA_46C5_996E_864F2C8D0EBC_.wvu.Cols" sId="1"/>
  </rrc>
  <rrc rId="3303" sId="1" ref="A243:XFD243" action="insertRow">
    <undo index="65535" exp="area" ref3D="1" dr="$G$1:$R$1048576" dn="Z_36624B2D_80F9_4F79_AC4A_B3547C36F23F_.wvu.Cols" sId="1"/>
    <undo index="65535" exp="area" ref3D="1" dr="$H$1:$N$1048576" dn="Z_65B035E3_87FA_46C5_996E_864F2C8D0EBC_.wvu.Cols" sId="1"/>
  </rrc>
  <rrc rId="3304" sId="1" ref="A243:XFD243" action="insertRow">
    <undo index="65535" exp="area" ref3D="1" dr="$G$1:$R$1048576" dn="Z_36624B2D_80F9_4F79_AC4A_B3547C36F23F_.wvu.Cols" sId="1"/>
    <undo index="65535" exp="area" ref3D="1" dr="$H$1:$N$1048576" dn="Z_65B035E3_87FA_46C5_996E_864F2C8D0EBC_.wvu.Cols" sId="1"/>
  </rrc>
  <rcc rId="3305" sId="1">
    <oc r="A242">
      <v>1</v>
    </oc>
    <nc r="A242">
      <v>4</v>
    </nc>
  </rcc>
  <rcc rId="3306" sId="1">
    <nc r="A243">
      <v>5</v>
    </nc>
  </rcc>
  <rcc rId="3307" sId="1">
    <nc r="B243">
      <v>126155</v>
    </nc>
  </rcc>
  <rcc rId="3308" sId="1">
    <nc r="C243">
      <v>544</v>
    </nc>
  </rcc>
  <rcc rId="3309" sId="1">
    <nc r="D243" t="inlineStr">
      <is>
        <t>MN</t>
      </is>
    </nc>
  </rcc>
  <rcc rId="3310" sId="1">
    <nc r="E243" t="inlineStr">
      <is>
        <t>AP 2/11i/2.2</t>
      </is>
    </nc>
  </rcc>
  <rcc rId="3311" sId="1">
    <nc r="F243" t="inlineStr">
      <is>
        <t>CP1 less /2017</t>
      </is>
    </nc>
  </rcc>
  <rcv guid="{7C1B4D6D-D666-48DD-AB17-E00791B6F0B6}" action="delete"/>
  <rdn rId="0" localSheetId="1" customView="1" name="Z_7C1B4D6D_D666_48DD_AB17_E00791B6F0B6_.wvu.PrintArea" hidden="1" oldHidden="1">
    <formula>Sheet1!$A$1:$AL$462</formula>
    <oldFormula>Sheet1!$A$1:$AL$462</oldFormula>
  </rdn>
  <rdn rId="0" localSheetId="1" customView="1" name="Z_7C1B4D6D_D666_48DD_AB17_E00791B6F0B6_.wvu.FilterData" hidden="1" oldHidden="1">
    <formula>Sheet1!$A$6:$DG$437</formula>
    <oldFormula>Sheet1!$A$6:$DG$437</oldFormula>
  </rdn>
  <rcv guid="{7C1B4D6D-D666-48DD-AB17-E00791B6F0B6}" action="add"/>
</revisions>
</file>

<file path=xl/revisions/revisionLog2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14" sId="1">
    <nc r="G243" t="inlineStr">
      <is>
        <t>Dezvoltarea Capacității Administrative a Municipiului Bârlad</t>
      </is>
    </nc>
  </rcc>
  <rcc rId="3315" sId="1">
    <nc r="H243" t="inlineStr">
      <is>
        <t>Municipiul Bârlad</t>
      </is>
    </nc>
  </rcc>
  <rcc rId="3316" sId="1" odxf="1" dxf="1">
    <oc r="F243" t="inlineStr">
      <is>
        <t>CP1 less /2017</t>
      </is>
    </oc>
    <nc r="F243" t="inlineStr">
      <is>
        <t>CP10 less /2018</t>
      </is>
    </nc>
    <odxf>
      <font>
        <sz val="12"/>
      </font>
      <alignment horizontal="general"/>
    </odxf>
    <ndxf>
      <font>
        <sz val="12"/>
        <color auto="1"/>
      </font>
      <alignment horizontal="left"/>
    </ndxf>
  </rcc>
  <rcc rId="3317" sId="1">
    <nc r="I243" t="inlineStr">
      <is>
        <t>n.a.</t>
      </is>
    </nc>
  </rcc>
</revisions>
</file>

<file path=xl/revisions/revisionLog2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T242"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242:AB242" start="0" length="0">
    <dxf>
      <border>
        <top style="thin">
          <color indexed="64"/>
        </top>
      </border>
    </dxf>
  </rfmt>
  <rfmt sheetId="1" sqref="T243" start="0" length="0">
    <dxf>
      <font>
        <sz val="12"/>
        <color auto="1"/>
        <name val="Calibri"/>
        <family val="2"/>
        <charset val="238"/>
        <scheme val="minor"/>
      </font>
      <alignment horizontal="right" vertical="center" wrapText="1"/>
    </dxf>
  </rfmt>
  <rfmt sheetId="1" sqref="F243" start="0" length="0">
    <dxf>
      <font>
        <sz val="12"/>
        <color auto="1"/>
      </font>
      <alignment horizontal="general"/>
    </dxf>
  </rfmt>
  <rcc rId="3318" sId="1">
    <nc r="J243" t="inlineStr">
      <is>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is>
    </nc>
  </rcc>
  <rcc rId="3319" sId="1" numFmtId="19">
    <nc r="K243">
      <v>43437</v>
    </nc>
  </rcc>
  <rcc rId="3320" sId="1" numFmtId="19">
    <nc r="L243">
      <v>44411</v>
    </nc>
  </rcc>
  <rcc rId="3321" sId="1">
    <nc r="M243">
      <f>S243/AE243*100</f>
    </nc>
  </rcc>
  <rcc rId="3322" sId="1">
    <nc r="N243">
      <v>1</v>
    </nc>
  </rcc>
  <rcc rId="3323" sId="1">
    <nc r="O243" t="inlineStr">
      <is>
        <t>Vaslui</t>
      </is>
    </nc>
  </rcc>
  <rcc rId="3324" sId="1">
    <nc r="P243" t="inlineStr">
      <is>
        <t>Vaslui</t>
      </is>
    </nc>
  </rcc>
  <rcc rId="3325" sId="1">
    <nc r="Q243" t="inlineStr">
      <is>
        <t>APL</t>
      </is>
    </nc>
  </rcc>
  <rcc rId="3326" sId="1">
    <nc r="R243" t="inlineStr">
      <is>
        <t>119 - Investiții în capacitatea instituțională și în eficiența administrațiilor și a serviciilor publice la nivel național, regional și local, în perspectiva realizării de reforme, a unei mai bune legiferări și a bunei guvernanțe</t>
      </is>
    </nc>
  </rcc>
  <rcc rId="3327" sId="1" numFmtId="4">
    <nc r="T243">
      <v>2672139.91</v>
    </nc>
  </rcc>
  <rfmt sheetId="1" sqref="AJ243" start="0" length="0">
    <dxf>
      <border outline="0">
        <top style="thin">
          <color indexed="64"/>
        </top>
      </border>
    </dxf>
  </rfmt>
  <rcc rId="3328" sId="1">
    <nc r="M244">
      <f>S244/AE244*100</f>
    </nc>
  </rcc>
  <rfmt sheetId="1" sqref="T244" start="0" length="0">
    <dxf>
      <font>
        <sz val="12"/>
        <color auto="1"/>
        <name val="Calibri"/>
        <family val="2"/>
        <charset val="238"/>
        <scheme val="minor"/>
      </font>
      <alignment horizontal="right" vertical="center" wrapText="1"/>
    </dxf>
  </rfmt>
  <rfmt sheetId="1" sqref="AJ244" start="0" length="0">
    <dxf>
      <border outline="0">
        <top style="thin">
          <color indexed="64"/>
        </top>
      </border>
    </dxf>
  </rfmt>
  <rcc rId="3329" sId="1">
    <nc r="M245">
      <f>S245/AE245*100</f>
    </nc>
  </rcc>
  <rfmt sheetId="1" sqref="T245" start="0" length="0">
    <dxf>
      <font>
        <sz val="12"/>
        <color auto="1"/>
        <name val="Calibri"/>
        <family val="2"/>
        <charset val="238"/>
        <scheme val="minor"/>
      </font>
      <alignment horizontal="right" vertical="center" wrapText="1"/>
    </dxf>
  </rfmt>
  <rfmt sheetId="1" sqref="AJ245" start="0" length="0">
    <dxf>
      <border outline="0">
        <top style="thin">
          <color indexed="64"/>
        </top>
      </border>
    </dxf>
  </rfmt>
  <rfmt sheetId="1" sqref="C246" start="0" length="0">
    <dxf>
      <font>
        <sz val="12"/>
        <color auto="1"/>
      </font>
    </dxf>
  </rfmt>
  <rfmt sheetId="1" sqref="E246" start="0" length="0">
    <dxf>
      <fill>
        <patternFill patternType="solid">
          <bgColor theme="0"/>
        </patternFill>
      </fill>
      <alignment horizontal="left"/>
    </dxf>
  </rfmt>
  <rfmt sheetId="1" sqref="L246" start="0" length="0">
    <dxf/>
  </rfmt>
  <rcc rId="3330" sId="1">
    <oc r="M246">
      <f>S246/AE246*100</f>
    </oc>
    <nc r="M246">
      <f>S246/AE246*100</f>
    </nc>
  </rcc>
  <rcc rId="3331" sId="1" odxf="1" s="1" dxf="1">
    <oc r="S246">
      <f>T246+U246</f>
    </oc>
    <nc r="S246">
      <f>T246+U246</f>
    </nc>
    <odxf>
      <font>
        <b val="0"/>
        <i val="0"/>
        <strike val="0"/>
        <condense val="0"/>
        <extend val="0"/>
        <outline val="0"/>
        <shadow val="0"/>
        <u val="none"/>
        <vertAlign val="baseline"/>
        <sz val="12"/>
        <color auto="1"/>
        <name val="Calibri"/>
        <family val="2"/>
        <charset val="238"/>
        <scheme val="minor"/>
      </font>
      <numFmt numFmtId="165" formatCode="#,##0.00_ ;\-#,##0.00\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rcc>
  <rfmt sheetId="1" s="1" sqref="T246" start="0" length="0">
    <dxf/>
  </rfmt>
  <rfmt sheetId="1" s="1" sqref="U246" start="0" length="0">
    <dxf/>
  </rfmt>
  <rcc rId="3332" sId="1" odxf="1" s="1" dxf="1">
    <oc r="V246">
      <f>W246+X246</f>
    </oc>
    <nc r="V246">
      <f>W246+X246</f>
    </nc>
    <odxf>
      <font>
        <b val="0"/>
        <i val="0"/>
        <strike val="0"/>
        <condense val="0"/>
        <extend val="0"/>
        <outline val="0"/>
        <shadow val="0"/>
        <u val="none"/>
        <vertAlign val="baseline"/>
        <sz val="12"/>
        <color auto="1"/>
        <name val="Calibri"/>
        <family val="2"/>
        <scheme val="minor"/>
      </font>
      <numFmt numFmtId="4" formatCode="#,##0.0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2"/>
        <color auto="1"/>
        <name val="Calibri"/>
        <family val="2"/>
        <charset val="238"/>
        <scheme val="minor"/>
      </font>
      <numFmt numFmtId="165" formatCode="#,##0.00_ ;\-#,##0.00\ "/>
    </ndxf>
  </rcc>
  <rfmt sheetId="1" s="1" sqref="W246" start="0" length="0">
    <dxf/>
  </rfmt>
  <rfmt sheetId="1" s="1" sqref="X246" start="0" length="0">
    <dxf/>
  </rfmt>
  <rcc rId="3333" sId="1" odxf="1" s="1" dxf="1">
    <oc r="Y246">
      <f>Z246+AA246</f>
    </oc>
    <nc r="Y246">
      <f>Z246+AA246</f>
    </nc>
    <odxf>
      <font>
        <b val="0"/>
        <i val="0"/>
        <strike val="0"/>
        <condense val="0"/>
        <extend val="0"/>
        <outline val="0"/>
        <shadow val="0"/>
        <u val="none"/>
        <vertAlign val="baseline"/>
        <sz val="12"/>
        <color auto="1"/>
        <name val="Calibri"/>
        <family val="2"/>
        <charset val="238"/>
        <scheme val="minor"/>
      </font>
      <numFmt numFmtId="165" formatCode="#,##0.00_ ;\-#,##0.00\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Calibri"/>
        <family val="2"/>
        <charset val="238"/>
        <scheme val="minor"/>
      </font>
    </ndxf>
  </rcc>
  <rfmt sheetId="1" s="1" sqref="Z246" start="0" length="0">
    <dxf>
      <font>
        <sz val="11"/>
        <color theme="1"/>
        <name val="Calibri"/>
        <family val="2"/>
        <charset val="238"/>
        <scheme val="minor"/>
      </font>
      <alignment horizontal="general" vertical="bottom" wrapText="0"/>
    </dxf>
  </rfmt>
  <rfmt sheetId="1" s="1" sqref="AA246" start="0" length="0">
    <dxf/>
  </rfmt>
  <rcc rId="3334" sId="1">
    <oc r="AB246">
      <f>AC246+AD246</f>
    </oc>
    <nc r="AB246">
      <f>AC246+AD246</f>
    </nc>
  </rcc>
  <rfmt sheetId="1" s="1" sqref="AC246" start="0" length="0">
    <dxf/>
  </rfmt>
  <rfmt sheetId="1" s="1" sqref="AD246" start="0" length="0">
    <dxf/>
  </rfmt>
  <rcc rId="3335" sId="1">
    <oc r="AE246">
      <f>S246+V246+Y246+AB246</f>
    </oc>
    <nc r="AE246">
      <f>S246+V246+Y246+AB246</f>
    </nc>
  </rcc>
  <rfmt sheetId="1" s="1" sqref="AF246" start="0" length="0">
    <dxf/>
  </rfmt>
  <rcc rId="3336" sId="1">
    <oc r="AG246">
      <f>AE246+AF246</f>
    </oc>
    <nc r="AG246">
      <f>AE246+AF246</f>
    </nc>
  </rcc>
  <rfmt sheetId="1" sqref="AI246" start="0" length="0">
    <dxf/>
  </rfmt>
  <rfmt sheetId="1" sqref="AJ246" start="0" length="0">
    <dxf>
      <border outline="0">
        <top style="thin">
          <color indexed="64"/>
        </top>
      </border>
    </dxf>
  </rfmt>
  <rcc rId="3337" sId="1" numFmtId="4">
    <oc r="S242">
      <v>339668.5</v>
    </oc>
    <nc r="S242">
      <f>T242+U242</f>
    </nc>
  </rcc>
  <rcc rId="3338" sId="1" numFmtId="4">
    <nc r="S243">
      <f>T243+U243</f>
    </nc>
  </rcc>
  <rcc rId="3339" sId="1" numFmtId="4">
    <nc r="S244">
      <f>T244+U244</f>
    </nc>
  </rcc>
  <rcc rId="3340" sId="1" numFmtId="4">
    <nc r="S245">
      <f>T245+U245</f>
    </nc>
  </rcc>
  <rcc rId="3341" sId="1" numFmtId="4">
    <nc r="U243">
      <v>0</v>
    </nc>
  </rcc>
  <rcc rId="3342" sId="1" odxf="1" s="1" dxf="1" numFmtId="4">
    <oc r="V242">
      <v>51949.3</v>
    </oc>
    <nc r="V242">
      <f>W242+X242</f>
    </nc>
    <odxf>
      <font>
        <b val="0"/>
        <i val="0"/>
        <strike val="0"/>
        <condense val="0"/>
        <extend val="0"/>
        <outline val="0"/>
        <shadow val="0"/>
        <u val="none"/>
        <vertAlign val="baseline"/>
        <sz val="12"/>
        <color auto="1"/>
        <name val="Calibri"/>
        <family val="2"/>
        <charset val="238"/>
        <scheme val="minor"/>
      </font>
      <numFmt numFmtId="165" formatCode="#,##0.00_ ;\-#,##0.00\ "/>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2"/>
        <color auto="1"/>
        <name val="Calibri"/>
        <family val="2"/>
        <charset val="238"/>
        <scheme val="minor"/>
      </font>
      <numFmt numFmtId="4" formatCode="#,##0.00"/>
    </ndxf>
  </rcc>
  <rcc rId="3343" sId="1" odxf="1" s="1" dxf="1">
    <nc r="V243">
      <f>W243+X243</f>
    </nc>
    <ndxf>
      <font>
        <sz val="12"/>
        <color auto="1"/>
        <name val="Calibri"/>
        <family val="2"/>
        <charset val="238"/>
        <scheme val="minor"/>
      </font>
      <numFmt numFmtId="4" formatCode="#,##0.00"/>
    </ndxf>
  </rcc>
  <rcc rId="3344" sId="1" odxf="1" s="1" dxf="1">
    <nc r="V244">
      <f>W244+X244</f>
    </nc>
    <ndxf>
      <font>
        <sz val="12"/>
        <color auto="1"/>
        <name val="Calibri"/>
        <family val="2"/>
        <charset val="238"/>
        <scheme val="minor"/>
      </font>
      <numFmt numFmtId="4" formatCode="#,##0.00"/>
    </ndxf>
  </rcc>
  <rcc rId="3345" sId="1" odxf="1" s="1" dxf="1">
    <nc r="V245">
      <f>W245+X245</f>
    </nc>
    <ndxf>
      <font>
        <sz val="12"/>
        <color auto="1"/>
        <name val="Calibri"/>
        <family val="2"/>
        <charset val="238"/>
        <scheme val="minor"/>
      </font>
      <numFmt numFmtId="4" formatCode="#,##0.00"/>
    </ndxf>
  </rcc>
  <rcc rId="3346" sId="1" numFmtId="4">
    <nc r="W243">
      <v>408680.21</v>
    </nc>
  </rcc>
  <rcc rId="3347" sId="1" numFmtId="4">
    <nc r="X243">
      <v>0</v>
    </nc>
  </rcc>
  <rcc rId="3348" sId="1" odxf="1" s="1" dxf="1" numFmtId="4">
    <oc r="Y242">
      <v>7992.2</v>
    </oc>
    <nc r="Y242">
      <f>Z242+AA242</f>
    </nc>
    <odxf>
      <numFmt numFmtId="165" formatCode="#,##0.00_ ;\-#,##0.00\ "/>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2"/>
        <color auto="1"/>
        <name val="Calibri"/>
        <family val="2"/>
        <charset val="238"/>
        <scheme val="minor"/>
      </font>
      <border outline="0">
        <bottom/>
      </border>
    </ndxf>
  </rcc>
  <rcc rId="3349" sId="1" odxf="1" s="1" dxf="1">
    <nc r="Y243">
      <f>Z243+AA243</f>
    </nc>
    <ndxf>
      <font>
        <sz val="12"/>
        <color auto="1"/>
        <name val="Calibri"/>
        <family val="2"/>
        <charset val="238"/>
        <scheme val="minor"/>
      </font>
      <border outline="0">
        <bottom/>
      </border>
    </ndxf>
  </rcc>
  <rcc rId="3350" sId="1" odxf="1" s="1" dxf="1">
    <nc r="Y244">
      <f>Z244+AA244</f>
    </nc>
    <ndxf>
      <font>
        <sz val="12"/>
        <color auto="1"/>
        <name val="Calibri"/>
        <family val="2"/>
        <charset val="238"/>
        <scheme val="minor"/>
      </font>
      <border outline="0">
        <bottom/>
      </border>
    </ndxf>
  </rcc>
  <rcc rId="3351" sId="1" odxf="1" s="1" dxf="1">
    <nc r="Y245">
      <f>Z245+AA245</f>
    </nc>
    <ndxf>
      <font>
        <sz val="12"/>
        <color auto="1"/>
        <name val="Calibri"/>
        <family val="2"/>
        <charset val="238"/>
        <scheme val="minor"/>
      </font>
      <border outline="0">
        <bottom/>
      </border>
    </ndxf>
  </rcc>
  <rfmt sheetId="1" sqref="Z242" start="0" length="0">
    <dxf>
      <font>
        <sz val="12"/>
        <color auto="1"/>
        <name val="Calibri"/>
        <family val="2"/>
        <charset val="238"/>
        <scheme val="minor"/>
      </font>
      <alignment horizontal="right" vertical="center" wrapText="1"/>
    </dxf>
  </rfmt>
  <rcc rId="3352" sId="1" odxf="1" dxf="1" numFmtId="4">
    <nc r="Z243">
      <v>62873.88</v>
    </nc>
    <ndxf>
      <font>
        <sz val="12"/>
        <color auto="1"/>
        <name val="Calibri"/>
        <family val="2"/>
        <charset val="238"/>
        <scheme val="minor"/>
      </font>
      <alignment horizontal="right" vertical="center" wrapText="1"/>
    </ndxf>
  </rcc>
  <rfmt sheetId="1" sqref="Z241"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cc rId="3353" sId="1" numFmtId="4">
    <nc r="AA243">
      <v>0</v>
    </nc>
  </rcc>
  <rcc rId="3354" sId="1">
    <nc r="AB243">
      <f>AC243+AD243</f>
    </nc>
  </rcc>
  <rcc rId="3355" sId="1">
    <nc r="AB244">
      <f>AC244+AD244</f>
    </nc>
  </rcc>
  <rcc rId="3356" sId="1">
    <nc r="AB245">
      <f>AC245+AD245</f>
    </nc>
  </rcc>
  <rcc rId="3357" sId="1">
    <nc r="AE243">
      <f>S243+V243+Y243+AB243</f>
    </nc>
  </rcc>
  <rcc rId="3358" sId="1">
    <nc r="AE244">
      <f>S244+V244+Y244+AB244</f>
    </nc>
  </rcc>
  <rcc rId="3359" sId="1">
    <nc r="AE245">
      <f>S245+V245+Y245+AB245</f>
    </nc>
  </rcc>
  <rcc rId="3360" sId="1" numFmtId="4">
    <nc r="AF243">
      <v>0</v>
    </nc>
  </rcc>
  <rcc rId="3361" sId="1">
    <nc r="AG243">
      <f>AE243+AF243</f>
    </nc>
  </rcc>
  <rcc rId="3362" sId="1">
    <nc r="AG244">
      <f>AE244+AF244</f>
    </nc>
  </rcc>
  <rcc rId="3363" sId="1">
    <nc r="AG245">
      <f>AE245+AF245</f>
    </nc>
  </rcc>
  <rcc rId="3364" sId="1">
    <nc r="AH243" t="inlineStr">
      <is>
        <t xml:space="preserve"> în implementare</t>
      </is>
    </nc>
  </rcc>
</revisions>
</file>

<file path=xl/revisions/revisionLog2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65" sId="1" numFmtId="4">
    <oc r="T378">
      <v>524129.49</v>
    </oc>
    <nc r="T378">
      <v>524129.52</v>
    </nc>
  </rcc>
  <rcc rId="3366" sId="1" numFmtId="4">
    <oc r="U378">
      <v>125822.33</v>
    </oc>
    <nc r="U378">
      <v>125822.32</v>
    </nc>
  </rcc>
  <rcc rId="3367" sId="1">
    <oc r="AB378">
      <f>AC378+AD378</f>
    </oc>
    <nc r="AB378">
      <f>AC378+AD378</f>
    </nc>
  </rcc>
  <rcc rId="3368" sId="1" numFmtId="4">
    <oc r="AC378">
      <v>12584.16</v>
    </oc>
    <nc r="AC378">
      <v>12584.14</v>
    </nc>
  </rcc>
  <rcc rId="3369" sId="1">
    <oc r="AI378" t="inlineStr">
      <is>
        <t>n.a</t>
      </is>
    </oc>
    <nc r="AI378" t="inlineStr">
      <is>
        <t xml:space="preserve">AA /1 03.12.2018 </t>
      </is>
    </nc>
  </rcc>
  <rcv guid="{EA64E7D7-BA48-4965-B650-778AE412FE0C}" action="delete"/>
  <rdn rId="0" localSheetId="1" customView="1" name="Z_EA64E7D7_BA48_4965_B650_778AE412FE0C_.wvu.PrintArea" hidden="1" oldHidden="1">
    <formula>Sheet1!$A$1:$AL$462</formula>
    <oldFormula>Sheet1!$A$1:$AL$462</oldFormula>
  </rdn>
  <rdn rId="0" localSheetId="1" customView="1" name="Z_EA64E7D7_BA48_4965_B650_778AE412FE0C_.wvu.FilterData" hidden="1" oldHidden="1">
    <formula>Sheet1!$A$1:$DG$438</formula>
    <oldFormula>Sheet1!$A$1:$DG$438</oldFormula>
  </rdn>
  <rcv guid="{EA64E7D7-BA48-4965-B650-778AE412FE0C}" action="add"/>
</revisions>
</file>

<file path=xl/revisions/revisionLog2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72" sId="1">
    <oc r="AJ262">
      <f>18462029.57+2020247.46+1208878.31-1.33</f>
    </oc>
    <nc r="AJ262">
      <f>18462029.57+2020247.46+1208878.31-1.33-17070.57</f>
    </nc>
  </rcc>
  <rcc rId="3373" sId="1">
    <oc r="AK262">
      <f>292940.12+288939.45+150650.75</f>
    </oc>
    <nc r="AK262">
      <f>292940.12+288939.45+150650.75+432052.04</f>
    </nc>
  </rcc>
  <rcc rId="3374" sId="1">
    <oc r="AJ264">
      <f>9134341.57+76828.19</f>
    </oc>
    <nc r="AJ264">
      <f>9134341.57+76828.19+1122443.91</f>
    </nc>
  </rcc>
  <rcc rId="3375" sId="1">
    <oc r="AJ269">
      <f>452513.95+76690.71+72953.42</f>
    </oc>
    <nc r="AJ269">
      <f>452513.95+76690.71+72953.42+173284.84</f>
    </nc>
  </rcc>
  <rcv guid="{A87F3E0E-3A8E-4B82-8170-33752259B7DB}" action="delete"/>
  <rdn rId="0" localSheetId="1" customView="1" name="Z_A87F3E0E_3A8E_4B82_8170_33752259B7DB_.wvu.PrintArea" hidden="1" oldHidden="1">
    <formula>Sheet1!$A$1:$AL$462</formula>
    <oldFormula>Sheet1!$A$1:$AL$462</oldFormula>
  </rdn>
  <rdn rId="0" localSheetId="1" customView="1" name="Z_A87F3E0E_3A8E_4B82_8170_33752259B7DB_.wvu.FilterData" hidden="1" oldHidden="1">
    <formula>Sheet1!$A$6:$AL$462</formula>
    <oldFormula>Sheet1!$A$6:$AL$462</oldFormula>
  </rdn>
  <rcv guid="{A87F3E0E-3A8E-4B82-8170-33752259B7DB}" action="add"/>
</revisions>
</file>

<file path=xl/revisions/revisionLog2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78" sId="1">
    <oc r="AJ270">
      <f>457510.12+31100.83+37955.02</f>
    </oc>
    <nc r="AJ270">
      <f>457510.12+31100.83+37955.02+48610.7</f>
    </nc>
  </rcc>
</revisions>
</file>

<file path=xl/revisions/revisionLog2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79" sId="1">
    <oc r="AJ271">
      <f>770912.58+137660.46</f>
    </oc>
    <nc r="AJ271">
      <f>770912.58+137660.46+105577.25</f>
    </nc>
  </rcc>
</revisions>
</file>

<file path=xl/revisions/revisionLog2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80" sId="1">
    <oc r="AJ272">
      <f>1854921.77+82241.2+80726.08+0.04</f>
    </oc>
    <nc r="AJ272">
      <f>1854921.77+82241.2+80726.08+0.04+1424161.81</f>
    </nc>
  </rcc>
</revisions>
</file>

<file path=xl/revisions/revisionLog2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81" sId="1">
    <oc r="AJ274">
      <f>2818184.2+870614.52</f>
    </oc>
    <nc r="AJ274">
      <f>2818184.2+870614.52+48419.22</f>
    </nc>
  </rcc>
</revisions>
</file>

<file path=xl/revisions/revisionLog2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82" sId="1">
    <oc r="AJ275">
      <f>51639.73+64908.11+279959.69+182506.81</f>
    </oc>
    <nc r="AJ275">
      <f>51639.73+64908.11+279959.69+182506.81+204824.85</f>
    </nc>
  </rcc>
  <rcc rId="3383" sId="1">
    <oc r="AJ276">
      <f>4814425.83+239093.69+4448978.65</f>
    </oc>
    <nc r="AJ276">
      <f>4814425.83+239093.69+4448978.65+768.2</f>
    </nc>
  </rcc>
  <rcc rId="3384" sId="1">
    <oc r="AJ277">
      <f>137690.72+51834.75+444180.88</f>
    </oc>
    <nc r="AJ277">
      <f>137690.72+51834.75+444180.88+324773.67</f>
    </nc>
  </rcc>
  <rcc rId="3385" sId="1" numFmtId="4">
    <oc r="AJ278">
      <v>11810641.109999999</v>
    </oc>
    <nc r="AJ278">
      <f>11810641.11+1658000</f>
    </nc>
  </rcc>
  <rcc rId="3386" sId="1">
    <oc r="AJ295">
      <f>1460741.83+228438.52+391513.86</f>
    </oc>
    <nc r="AJ295">
      <f>1460741.83+228438.52+391513.86+234930.38</f>
    </nc>
  </rcc>
  <rcc rId="3387" sId="1">
    <oc r="AJ297">
      <f>559604.06+125761.16+33457.13</f>
    </oc>
    <nc r="AJ297">
      <f>559604.06+125761.16+33457.13+622518.23</f>
    </nc>
  </rcc>
  <rcc rId="3388" sId="1">
    <oc r="AJ301">
      <f>367086.52+3723.41</f>
    </oc>
    <nc r="AJ301">
      <f>367086.52+3723.41+1413.34</f>
    </nc>
  </rcc>
  <rcc rId="3389" sId="1">
    <oc r="AJ302">
      <f>1614958.09+116790.02+175736.29</f>
    </oc>
    <nc r="AJ302">
      <f>1614958.09+116790.02+175736.29+210865.38</f>
    </nc>
  </rcc>
  <rcc rId="3390" sId="1">
    <oc r="AJ303">
      <f>18028067.88+2522724.79+2940219.11</f>
    </oc>
    <nc r="AJ303">
      <f>18028067.88+2522724.79+2940219.11+5150825.51</f>
    </nc>
  </rcc>
</revisions>
</file>

<file path=xl/revisions/revisionLog2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91" sId="1">
    <oc r="AJ282">
      <f>318314.17+157541.59</f>
    </oc>
    <nc r="AJ282">
      <f>318314.17+157541.59+137631.79</f>
    </nc>
  </rcc>
</revisions>
</file>

<file path=xl/revisions/revisionLog2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92" sId="1" numFmtId="4">
    <oc r="AJ328">
      <v>46758.01</v>
    </oc>
    <nc r="AJ328">
      <f>46758.01+81807.84</f>
    </nc>
  </rcc>
</revisions>
</file>

<file path=xl/revisions/revisionLog2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93" sId="1">
    <oc r="AJ285">
      <f>69562.99+104629.25</f>
    </oc>
    <nc r="AJ285">
      <f>69562.99+104629.25+99957.75</f>
    </nc>
  </rcc>
</revisions>
</file>

<file path=xl/revisions/revisionLog2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94" sId="1">
    <oc r="AJ287">
      <f>27068+159937+61959.1</f>
    </oc>
    <nc r="AJ287">
      <f>27068+159937+61959.1+719797.57</f>
    </nc>
  </rcc>
</revisions>
</file>

<file path=xl/revisions/revisionLog2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95" sId="1" numFmtId="4">
    <oc r="AJ316">
      <v>59335.44</v>
    </oc>
    <nc r="AJ316">
      <f>59335.44+64701.17</f>
    </nc>
  </rcc>
  <rcc rId="3396" sId="1">
    <oc r="AJ334">
      <v>177000</v>
    </oc>
    <nc r="AJ334">
      <f>177000+30000-137868.19</f>
    </nc>
  </rcc>
</revisions>
</file>

<file path=xl/revisions/revisionLog2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97" sId="1" numFmtId="4">
    <oc r="AJ298">
      <v>1714184.09</v>
    </oc>
    <nc r="AJ298">
      <f>1714184.09</f>
    </nc>
  </rcc>
  <rcc rId="3398" sId="1">
    <oc r="AJ148">
      <f>139474.65+11873.47</f>
    </oc>
    <nc r="AJ148">
      <f>139474.65+11873.47+58460.39</f>
    </nc>
  </rcc>
  <rcc rId="3399" sId="1">
    <oc r="AK148">
      <f>21331.41+1815.94</f>
    </oc>
    <nc r="AK148">
      <f>21331.41+1815.94+8941</f>
    </nc>
  </rcc>
  <rcc rId="3400" sId="1">
    <oc r="AJ119">
      <f>9308-1234.73</f>
    </oc>
    <nc r="AJ119">
      <f>9308-1234.73+160612.06</f>
    </nc>
  </rcc>
  <rcc rId="3401" sId="1" numFmtId="4">
    <oc r="AK119">
      <v>1234.73</v>
    </oc>
    <nc r="AK119">
      <f>1234.73+24564.19</f>
    </nc>
  </rcc>
  <rcc rId="3402" sId="1" numFmtId="4">
    <oc r="AJ34">
      <v>75266.37</v>
    </oc>
    <nc r="AJ34">
      <f>75266.37-5365.18</f>
    </nc>
  </rcc>
  <rcc rId="3403" sId="1" numFmtId="4">
    <oc r="AK34">
      <v>5108.7700000000004</v>
    </oc>
    <nc r="AK34">
      <f>5108.77+5365.18</f>
    </nc>
  </rcc>
  <rcc rId="3404" sId="1" numFmtId="4">
    <oc r="AJ164">
      <v>0</v>
    </oc>
    <nc r="AJ164">
      <v>21406.41</v>
    </nc>
  </rcc>
  <rcc rId="3405" sId="1" numFmtId="4">
    <oc r="AK164">
      <v>0</v>
    </oc>
    <nc r="AK164">
      <v>3273.92</v>
    </nc>
  </rcc>
</revisions>
</file>

<file path=xl/revisions/revisionLog2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06" sId="1" numFmtId="4">
    <oc r="AJ89">
      <v>41688.25</v>
    </oc>
    <nc r="AJ89">
      <f>41688.25+258393</f>
    </nc>
  </rcc>
  <rcc rId="3407" sId="1" numFmtId="4">
    <oc r="AK89">
      <v>6375.85</v>
    </oc>
    <nc r="AK89">
      <f>6375.85+39518.93</f>
    </nc>
  </rcc>
</revisions>
</file>

<file path=xl/revisions/revisionLog2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08" sId="1">
    <oc r="AJ186">
      <f>14375+7002.3</f>
    </oc>
    <nc r="AJ186">
      <f>14375+7002.3+6416.65</f>
    </nc>
  </rcc>
  <rcc rId="3409" sId="1">
    <oc r="AK186">
      <f>2198.53+1070.94</f>
    </oc>
    <nc r="AK186">
      <f>2198.53+1070.94+981.37</f>
    </nc>
  </rcc>
</revisions>
</file>

<file path=xl/revisions/revisionLog2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10" sId="1" numFmtId="4">
    <oc r="AK149">
      <v>0</v>
    </oc>
    <nc r="AK149">
      <v>5098.1400000000003</v>
    </nc>
  </rcc>
  <rcc rId="3411" sId="1" numFmtId="4">
    <oc r="AJ191">
      <v>70082.64</v>
    </oc>
    <nc r="AJ191">
      <f>70082.64+38337.49</f>
    </nc>
  </rcc>
  <rcc rId="3412" sId="1" numFmtId="4">
    <oc r="AK191">
      <v>4618.03</v>
    </oc>
    <nc r="AK191">
      <f>4618.03+6264.08</f>
    </nc>
  </rcc>
  <rcc rId="3413" sId="1" numFmtId="4">
    <oc r="AJ84">
      <v>85161.95</v>
    </oc>
    <nc r="AJ84">
      <f>85161.95-2461.12</f>
    </nc>
  </rcc>
  <rcc rId="3414" sId="1" numFmtId="4">
    <oc r="AK84">
      <v>10873.44</v>
    </oc>
    <nc r="AK84">
      <f>10873.44+2461.12</f>
    </nc>
  </rcc>
  <rcc rId="3415" sId="1">
    <oc r="AJ22">
      <f>12919.73+21747.25+49513.87-529.62</f>
    </oc>
    <nc r="AJ22">
      <f>12919.73+21747.25+49513.87-529.62+197106.06</f>
    </nc>
  </rcc>
  <rcc rId="3416" sId="1">
    <oc r="AK22">
      <f>12122.18+529.62</f>
    </oc>
    <nc r="AK22">
      <f>12122.18+529.62+30287.56</f>
    </nc>
  </rcc>
  <rcc rId="3417" sId="1">
    <oc r="AJ49">
      <f>20867.74+18218.8</f>
    </oc>
    <nc r="AJ49">
      <f>20867.74+18218.8+30425.63</f>
    </nc>
  </rcc>
  <rcc rId="3418" sId="1" numFmtId="4">
    <oc r="AK49">
      <v>6395.02</v>
    </oc>
    <nc r="AK49">
      <f>6395.02+3754.28</f>
    </nc>
  </rcc>
  <rcc rId="3419" sId="1">
    <oc r="AJ306">
      <f>14488.25+50968.69</f>
    </oc>
    <nc r="AJ306">
      <f>14488.25+50968.69+59419.29</f>
    </nc>
  </rcc>
  <rcc rId="3420" sId="1">
    <oc r="AK306">
      <f>2215.85+7795.21</f>
    </oc>
    <nc r="AK306">
      <f>2215.85+7795.21+9087.66</f>
    </nc>
  </rcc>
  <rcc rId="3421" sId="1" numFmtId="4">
    <oc r="AJ240">
      <v>172923.58</v>
    </oc>
    <nc r="AJ240">
      <f>172923.58+1813.03</f>
    </nc>
  </rcc>
  <rcc rId="3422" sId="1" numFmtId="4">
    <oc r="AK240">
      <v>21665.98</v>
    </oc>
    <nc r="AK240">
      <f>21665.98+2851.77</f>
    </nc>
  </rcc>
  <rcc rId="3423" sId="1" numFmtId="4">
    <oc r="AJ180">
      <v>41760.019999999997</v>
    </oc>
    <nc r="AJ180">
      <f>41760.02+3682.21</f>
    </nc>
  </rcc>
  <rcc rId="3424" sId="1" numFmtId="4">
    <oc r="AK180">
      <v>0</v>
    </oc>
    <nc r="AK180">
      <v>6030.95</v>
    </nc>
  </rcc>
  <rcc rId="3425" sId="1" numFmtId="4">
    <oc r="AJ131">
      <v>3489.68</v>
    </oc>
    <nc r="AJ131">
      <f>3489.68+25692.1</f>
    </nc>
  </rcc>
  <rcc rId="3426" sId="1" numFmtId="4">
    <oc r="AK131">
      <v>533.71</v>
    </oc>
    <nc r="AK131">
      <f>533.71+3929.38</f>
    </nc>
  </rcc>
  <rcc rId="3427" sId="1" numFmtId="4">
    <oc r="AJ219">
      <v>41133.4</v>
    </oc>
    <nc r="AJ219">
      <f>41133.4+12089.93</f>
    </nc>
  </rcc>
  <rcc rId="3428" sId="1" numFmtId="4">
    <oc r="AK219">
      <v>0</v>
    </oc>
    <nc r="AK219">
      <v>8140.04</v>
    </nc>
  </rcc>
  <rcc rId="3429" sId="1" numFmtId="4">
    <oc r="AJ10">
      <v>21516.9</v>
    </oc>
    <nc r="AJ10">
      <f>21516.9+45941.89</f>
    </nc>
  </rcc>
  <rcc rId="3430" sId="1" numFmtId="4">
    <oc r="AK10">
      <v>3290.82</v>
    </oc>
    <nc r="AK10">
      <f>3290.82+7026.4</f>
    </nc>
  </rcc>
</revisions>
</file>

<file path=xl/revisions/revisionLog2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31" sId="1" numFmtId="4">
    <oc r="AJ9">
      <v>18251.2</v>
    </oc>
    <nc r="AJ9">
      <f>18251.2+30807.23</f>
    </nc>
  </rcc>
  <rcc rId="3432" sId="1" numFmtId="4">
    <oc r="AK9">
      <v>2788.4</v>
    </oc>
    <nc r="AK9">
      <f>2788.4+4706.69</f>
    </nc>
  </rcc>
  <rcc rId="3433" sId="1">
    <oc r="AJ125">
      <f>42470.95-5481.19+41319.73</f>
    </oc>
    <nc r="AJ125">
      <f>42470.95-5481.19+41319.73-5371.57</f>
    </nc>
  </rcc>
  <rcc rId="3434" sId="1" numFmtId="4">
    <oc r="AK125">
      <v>5481.19</v>
    </oc>
    <nc r="AK125">
      <f>5481.19+5371.57</f>
    </nc>
  </rcc>
  <rcc rId="3435" sId="1" numFmtId="4">
    <oc r="AJ366">
      <v>157838.38</v>
    </oc>
    <nc r="AJ366">
      <f>157838.38+70218</f>
    </nc>
  </rcc>
  <rcc rId="3436" sId="1" numFmtId="4">
    <oc r="AK366">
      <v>11135.04</v>
    </oc>
    <nc r="AK366">
      <f>11135.04+27716.68</f>
    </nc>
  </rcc>
  <rcc rId="3437" sId="1" numFmtId="4">
    <oc r="AJ414">
      <v>97000</v>
    </oc>
    <nc r="AJ414">
      <f>97000+74075.05</f>
    </nc>
  </rcc>
  <rcc rId="3438" sId="1" numFmtId="4">
    <oc r="AK414">
      <v>0</v>
    </oc>
    <nc r="AK414">
      <v>14126.47</v>
    </nc>
  </rcc>
  <rcc rId="3439" sId="1" numFmtId="4">
    <oc r="AJ347">
      <v>157610.07999999999</v>
    </oc>
    <nc r="AJ347">
      <f>157610.08+60701.69</f>
    </nc>
  </rcc>
  <rcc rId="3440" sId="1" numFmtId="4">
    <oc r="AK347">
      <v>23379.78</v>
    </oc>
    <nc r="AK347">
      <f>23379.78+18253.47</f>
    </nc>
  </rcc>
  <rcc rId="3441" sId="1" numFmtId="4">
    <oc r="AJ363">
      <v>99985.1</v>
    </oc>
    <nc r="AJ363">
      <f>99985.1+89695.95</f>
    </nc>
  </rcc>
  <rcc rId="3442" sId="1" numFmtId="4">
    <oc r="AK363">
      <v>0</v>
    </oc>
    <nc r="AK363">
      <v>17105.45</v>
    </nc>
  </rcc>
  <rcc rId="3443" sId="1">
    <oc r="AJ374">
      <f>67020+7797</f>
    </oc>
    <nc r="AJ374">
      <f>67020+7797+44875.55</f>
    </nc>
  </rcc>
  <rcc rId="3444" sId="1" numFmtId="4">
    <oc r="AK374">
      <v>0</v>
    </oc>
    <nc r="AK374">
      <v>8557.98</v>
    </nc>
  </rcc>
  <rcc rId="3445" sId="1" numFmtId="4">
    <oc r="AJ377">
      <v>94833</v>
    </oc>
    <nc r="AJ377">
      <f>94833+71891.83</f>
    </nc>
  </rcc>
  <rcc rId="3446" sId="1" numFmtId="4">
    <oc r="AK377">
      <v>0</v>
    </oc>
    <nc r="AK377">
      <v>13710.12</v>
    </nc>
  </rcc>
  <rcc rId="3447" sId="1" numFmtId="4">
    <oc r="AJ423">
      <v>0</v>
    </oc>
    <nc r="AJ423">
      <v>87429.19</v>
    </nc>
  </rcc>
  <rcc rId="3448" sId="1" numFmtId="4">
    <oc r="AJ393">
      <v>98482.62</v>
    </oc>
    <nc r="AJ393">
      <f>98482.62-15061.09</f>
    </nc>
  </rcc>
  <rcc rId="3449" sId="1" numFmtId="4">
    <oc r="AK393">
      <v>0</v>
    </oc>
    <nc r="AK393">
      <v>15061.09</v>
    </nc>
  </rcc>
  <rcc rId="3450" sId="1" numFmtId="4">
    <oc r="AJ428">
      <v>0</v>
    </oc>
    <nc r="AJ428">
      <v>65068.03</v>
    </nc>
  </rcc>
  <rcc rId="3451" sId="1">
    <oc r="AJ388">
      <v>99688.33</v>
    </oc>
    <nc r="AJ388">
      <f>99688.33+72775.25+58459.73</f>
    </nc>
  </rcc>
  <rcc rId="3452" sId="1" numFmtId="4">
    <oc r="AK388">
      <v>0</v>
    </oc>
    <nc r="AK388">
      <f>13878.6+11148.56</f>
    </nc>
  </rcc>
  <rcc rId="3453" sId="1" numFmtId="4">
    <oc r="AJ368">
      <v>73296.53</v>
    </oc>
    <nc r="AJ368">
      <f>73296.53+95514.85</f>
    </nc>
  </rcc>
  <rcc rId="3454" sId="1">
    <oc r="AJ311">
      <f>99898.9+20257.44+82739.46</f>
    </oc>
    <nc r="AJ311">
      <f>99898.9+20257.44+82739.46+65227.91</f>
    </nc>
  </rcc>
  <rcc rId="3455" sId="1">
    <oc r="AK311">
      <f>3863.19+15778.83</f>
    </oc>
    <nc r="AK311">
      <f>3863.19+15778.83+29070.82</f>
    </nc>
  </rcc>
  <rcc rId="3456" sId="1" numFmtId="4">
    <oc r="AJ312">
      <v>208329.69</v>
    </oc>
    <nc r="AJ312">
      <f>208329.69+72239</f>
    </nc>
  </rcc>
  <rcc rId="3457" sId="1" numFmtId="4">
    <oc r="AJ324">
      <v>203464.35</v>
    </oc>
    <nc r="AJ324">
      <f>203464.35+52738</f>
    </nc>
  </rcc>
  <rcc rId="3458" sId="1" numFmtId="4">
    <oc r="AK324">
      <v>20890.439999999999</v>
    </oc>
    <nc r="AK324">
      <f>20890.44+10057.4</f>
    </nc>
  </rcc>
  <rcc rId="3459" sId="1" numFmtId="4">
    <oc r="AJ318">
      <v>312590.46999999997</v>
    </oc>
    <nc r="AJ318">
      <f>312590.47-8868.28</f>
    </nc>
  </rcc>
  <rcc rId="3460" sId="1">
    <oc r="AK318">
      <v>40972.78</v>
    </oc>
    <nc r="AK318">
      <f>40972.78+16948.54</f>
    </nc>
  </rcc>
  <rcc rId="3461" sId="1" numFmtId="4">
    <oc r="AJ331">
      <v>89946.09</v>
    </oc>
    <nc r="AJ331">
      <f>89946.09+50286.21</f>
    </nc>
  </rcc>
  <rcc rId="3462" sId="1" numFmtId="4">
    <oc r="AJ359">
      <v>104036.05</v>
    </oc>
    <nc r="AJ359">
      <f>104036.05+83299.38</f>
    </nc>
  </rcc>
  <rcc rId="3463" sId="1" numFmtId="4">
    <oc r="AJ370">
      <v>99571.31</v>
    </oc>
    <nc r="AJ370">
      <f>99571.31-9242.96</f>
    </nc>
  </rcc>
  <rcc rId="3464" sId="1" numFmtId="4">
    <oc r="AK370">
      <v>0</v>
    </oc>
    <nc r="AK370">
      <v>15946.32</v>
    </nc>
  </rcc>
  <rcc rId="3465" sId="1">
    <oc r="AJ319">
      <f>91800+75057.16</f>
    </oc>
    <nc r="AJ319">
      <f>91800+75057.16+74073.77</f>
    </nc>
  </rcc>
  <rcc rId="3466" sId="1" numFmtId="4">
    <oc r="AK319">
      <v>14189.24</v>
    </oc>
    <nc r="AK319">
      <f>14189.24+14126.23</f>
    </nc>
  </rcc>
  <rcc rId="3467" sId="1" numFmtId="4">
    <oc r="AJ337">
      <v>155523.41</v>
    </oc>
    <nc r="AJ337">
      <f>155523.41+47135.61</f>
    </nc>
  </rcc>
  <rcc rId="3468" sId="1" numFmtId="4">
    <oc r="AK337">
      <v>11958.04</v>
    </oc>
    <nc r="AK337">
      <f>11958.04+8988.99</f>
    </nc>
  </rcc>
  <rcc rId="3469" sId="1" numFmtId="4">
    <oc r="AJ380">
      <v>98711.62</v>
    </oc>
    <nc r="AJ380">
      <f>98711.62+82894.54</f>
    </nc>
  </rcc>
  <rcc rId="3470" sId="1" numFmtId="4">
    <oc r="AK380">
      <v>0</v>
    </oc>
    <nc r="AK380">
      <v>15808.4</v>
    </nc>
  </rcc>
</revisions>
</file>

<file path=xl/revisions/revisionLog2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71" sId="1" numFmtId="4">
    <oc r="AJ352">
      <v>213672.38</v>
    </oc>
    <nc r="AJ352">
      <f>213672.38+10844.44</f>
    </nc>
  </rcc>
  <rcc rId="3472" sId="1" numFmtId="4">
    <oc r="AK352">
      <v>23567.39</v>
    </oc>
    <nc r="AK352">
      <f>23567.39+2068.09</f>
    </nc>
  </rcc>
  <rcc rId="3473" sId="1" numFmtId="4">
    <oc r="AJ362">
      <v>55440</v>
    </oc>
    <nc r="AJ362">
      <f>55440+153663.31</f>
    </nc>
  </rcc>
  <rcc rId="3474" sId="1" numFmtId="4">
    <oc r="AK362">
      <v>0</v>
    </oc>
    <nc r="AK362">
      <v>20806.72</v>
    </nc>
  </rcc>
  <rcc rId="3475" sId="1" numFmtId="4">
    <oc r="AJ343">
      <v>84638.59</v>
    </oc>
    <nc r="AJ343">
      <f>84638.59+81518.25</f>
    </nc>
  </rcc>
  <rcc rId="3476" sId="1" numFmtId="4">
    <oc r="AJ392">
      <v>61292.27</v>
    </oc>
    <nc r="AJ392">
      <f>61292.27-7748.65</f>
    </nc>
  </rcc>
  <rcc rId="3477" sId="1" numFmtId="4">
    <oc r="AK392">
      <v>0</v>
    </oc>
    <nc r="AK392">
      <v>7748.65</v>
    </nc>
  </rcc>
  <rcc rId="3478" sId="1" numFmtId="4">
    <oc r="AJ367">
      <v>93127.69</v>
    </oc>
    <nc r="AJ367">
      <f>93127.69-32382.23</f>
    </nc>
  </rcc>
  <rcc rId="3479" sId="1" numFmtId="4">
    <oc r="AK367">
      <v>0</v>
    </oc>
    <nc r="AK367">
      <f>32382.23+9460.82</f>
    </nc>
  </rcc>
  <rcc rId="3480" sId="1" numFmtId="4">
    <oc r="AJ381">
      <v>89466</v>
    </oc>
    <nc r="AJ381">
      <f>89466-9346.06</f>
    </nc>
  </rcc>
  <rcc rId="3481" sId="1" numFmtId="4">
    <oc r="AK381">
      <v>0</v>
    </oc>
    <nc r="AK381">
      <v>9346.06</v>
    </nc>
  </rcc>
  <rcc rId="3482" sId="1" numFmtId="4">
    <oc r="AJ357">
      <v>81982.44</v>
    </oc>
    <nc r="AJ357">
      <f>81982.44+68790.33</f>
    </nc>
  </rcc>
  <rcc rId="3483" sId="1" numFmtId="4">
    <oc r="AJ407">
      <v>80429.210000000006</v>
    </oc>
    <nc r="AJ407">
      <f>80429.21-9330.69</f>
    </nc>
  </rcc>
  <rcc rId="3484" sId="1" numFmtId="4">
    <oc r="AK407">
      <v>0</v>
    </oc>
    <nc r="AK407">
      <v>9330.69</v>
    </nc>
  </rcc>
  <rcc rId="3485" sId="1" numFmtId="4">
    <oc r="AJ398">
      <v>85600</v>
    </oc>
    <nc r="AJ398">
      <f>85600-10278.92</f>
    </nc>
  </rcc>
  <rcc rId="3486" sId="1" numFmtId="4">
    <oc r="AK398">
      <v>0</v>
    </oc>
    <nc r="AK398">
      <v>10278.92</v>
    </nc>
  </rcc>
  <rcc rId="3487" sId="1" numFmtId="4">
    <oc r="AJ371">
      <v>76816.800000000003</v>
    </oc>
    <nc r="AJ371">
      <f>76816.8+130770.26</f>
    </nc>
  </rcc>
  <rcc rId="3488" sId="1" numFmtId="4">
    <oc r="AK371">
      <v>13758.03</v>
    </oc>
    <nc r="AK371">
      <f>13758.03+8556.79</f>
    </nc>
  </rcc>
  <rcc rId="3489" sId="1" numFmtId="4">
    <oc r="AJ389">
      <v>88658.73</v>
    </oc>
    <nc r="AJ389">
      <f>88658.73-1983.5</f>
    </nc>
  </rcc>
  <rcc rId="3490" sId="1" numFmtId="4">
    <oc r="AJ330">
      <v>95051.96</v>
    </oc>
    <nc r="AJ330">
      <f>95051.96+39484.25</f>
    </nc>
  </rcc>
  <rcc rId="3491" sId="1" numFmtId="4">
    <oc r="AK330">
      <v>15075.6</v>
    </oc>
    <nc r="AK330">
      <f>15075.6+9055.47</f>
    </nc>
  </rcc>
  <rcc rId="3492" sId="1" numFmtId="4">
    <oc r="AJ321">
      <v>287005.71999999997</v>
    </oc>
    <nc r="AJ321">
      <f>287005.72+73369.64</f>
    </nc>
  </rcc>
  <rcc rId="3493" sId="1" numFmtId="4">
    <oc r="AK321">
      <v>36349.9</v>
    </oc>
    <nc r="AK321">
      <f>36349.9+31943.22</f>
    </nc>
  </rcc>
  <rcc rId="3494" sId="1" numFmtId="4">
    <oc r="AJ317">
      <v>320855.76</v>
    </oc>
    <nc r="AJ317">
      <f>320855.76+13409.42</f>
    </nc>
  </rcc>
  <rcc rId="3495" sId="1" numFmtId="4">
    <oc r="AK317">
      <v>42412.03</v>
    </oc>
    <nc r="AK317">
      <f>42412.03+21924</f>
    </nc>
  </rcc>
  <rcc rId="3496" sId="1" numFmtId="4">
    <oc r="AJ313">
      <v>311274.3</v>
    </oc>
    <nc r="AJ313">
      <f>311274.3+94352.8</f>
    </nc>
  </rcc>
  <rcc rId="3497" sId="1" numFmtId="4">
    <oc r="AK313">
      <v>40335.29</v>
    </oc>
    <nc r="AK313">
      <f>40335.29+17993.54</f>
    </nc>
  </rcc>
  <rcc rId="3498" sId="1" numFmtId="4">
    <oc r="AJ315">
      <v>148819.34</v>
    </oc>
    <nc r="AJ315">
      <f>148819.34+46038</f>
    </nc>
  </rcc>
  <rcc rId="3499" sId="1" numFmtId="4">
    <oc r="AK355">
      <v>0</v>
    </oc>
    <nc r="AK355">
      <v>10170.209999999999</v>
    </nc>
  </rcc>
  <rcc rId="3500" sId="1">
    <oc r="AJ355">
      <v>90931</v>
    </oc>
    <nc r="AJ355">
      <f>90931+53329.56</f>
    </nc>
  </rcc>
  <rcc rId="3501" sId="1" numFmtId="4">
    <oc r="AJ349">
      <v>95945.38</v>
    </oc>
    <nc r="AJ349">
      <f>95945.38+5019.44</f>
    </nc>
  </rcc>
  <rcc rId="3502" sId="1" numFmtId="4">
    <oc r="AK349">
      <v>0</v>
    </oc>
    <nc r="AK349">
      <v>7941.36</v>
    </nc>
  </rcc>
  <rcc rId="3503" sId="1" numFmtId="4">
    <oc r="AJ314">
      <v>184670.36</v>
    </oc>
    <nc r="AJ314">
      <f>184670.36-1719.64</f>
    </nc>
  </rcc>
  <rcc rId="3504" sId="1" numFmtId="4">
    <oc r="AK314">
      <v>18758.18</v>
    </oc>
    <nc r="AK314">
      <f>18758.18+11080.69</f>
    </nc>
  </rcc>
  <rcc rId="3505" sId="1" numFmtId="4">
    <oc r="AJ338">
      <v>188133.51</v>
    </oc>
    <nc r="AJ338">
      <f>188133.51-12724.93</f>
    </nc>
  </rcc>
  <rcc rId="3506" sId="1" numFmtId="4">
    <oc r="AK338">
      <v>20686.62</v>
    </oc>
    <nc r="AK338">
      <f>20686.62+12745.2</f>
    </nc>
  </rcc>
  <rcc rId="3507" sId="1" numFmtId="4">
    <oc r="AJ356">
      <v>98751.53</v>
    </oc>
    <nc r="AJ356">
      <f>98751.53+76285.17</f>
    </nc>
  </rcc>
  <rcc rId="3508" sId="1" numFmtId="4">
    <oc r="AK356">
      <v>0</v>
    </oc>
    <nc r="AK356">
      <v>14547.96</v>
    </nc>
  </rcc>
  <rcc rId="3509" sId="1" numFmtId="4">
    <oc r="AJ335">
      <v>80989.070000000007</v>
    </oc>
    <nc r="AJ335">
      <f>80989.07+73791.77</f>
    </nc>
  </rcc>
  <rcc rId="3510" sId="1" numFmtId="4">
    <oc r="AJ429">
      <v>0</v>
    </oc>
    <nc r="AJ429">
      <v>60847.25</v>
    </nc>
  </rcc>
  <rcc rId="3511" sId="1">
    <oc r="AJ333">
      <f>59000+45054.47</f>
    </oc>
    <nc r="AJ333">
      <f>59000+45054.47-7168.82</f>
    </nc>
  </rcc>
  <rcc rId="3512" sId="1" numFmtId="4">
    <oc r="AK333">
      <v>8592.1200000000008</v>
    </oc>
    <nc r="AK333">
      <v>7168.82</v>
    </nc>
  </rcc>
  <rcc rId="3513" sId="1" numFmtId="4">
    <oc r="AJ409">
      <v>93000</v>
    </oc>
    <nc r="AJ409">
      <f>93000-10796.98</f>
    </nc>
  </rcc>
  <rcc rId="3514" sId="1" numFmtId="4">
    <oc r="AK409">
      <v>0</v>
    </oc>
    <nc r="AK409">
      <v>10796.98</v>
    </nc>
  </rcc>
  <rcc rId="3515" sId="1" numFmtId="4">
    <oc r="AJ400">
      <v>81541.490000000005</v>
    </oc>
    <nc r="AJ400">
      <f>81541.49+87388.02</f>
    </nc>
  </rcc>
  <rcc rId="3516" sId="1" numFmtId="4">
    <oc r="AK400">
      <v>0</v>
    </oc>
    <nc r="AK400">
      <v>16166.91</v>
    </nc>
  </rcc>
  <rcc rId="3517" sId="1" numFmtId="4">
    <oc r="AJ396">
      <v>165765.10999999999</v>
    </oc>
    <nc r="AJ396">
      <f>165765.11+56722.24</f>
    </nc>
  </rcc>
  <rcc rId="3518" sId="1" numFmtId="4">
    <oc r="AK396">
      <v>14377.08</v>
    </oc>
    <nc r="AK396">
      <f>14377.08+10817.21</f>
    </nc>
  </rcc>
  <rcc rId="3519" sId="1" numFmtId="4">
    <oc r="AJ323">
      <v>83798.27</v>
    </oc>
    <nc r="AJ323">
      <f>83798.27+102389.01</f>
    </nc>
  </rcc>
  <rcc rId="3520" sId="1" numFmtId="4">
    <oc r="AK323">
      <v>11201.73</v>
    </oc>
    <nc r="AK323">
      <f>11201.73+6188.13</f>
    </nc>
  </rcc>
  <rcc rId="3521" sId="1" numFmtId="4">
    <oc r="AJ383">
      <v>97265.68</v>
    </oc>
    <nc r="AJ383">
      <f>97265.68-4932.42</f>
    </nc>
  </rcc>
  <rcc rId="3522" sId="1" numFmtId="4">
    <oc r="AK383">
      <v>0</v>
    </oc>
    <nc r="AK383">
      <v>4932.42</v>
    </nc>
  </rcc>
  <rcc rId="3523" sId="1" numFmtId="4">
    <oc r="AJ426">
      <v>0</v>
    </oc>
    <nc r="AJ426">
      <v>99996.13</v>
    </nc>
  </rcc>
  <rcc rId="3524" sId="1" numFmtId="4">
    <oc r="AJ379">
      <v>99856.11</v>
    </oc>
    <nc r="AJ379">
      <f>99856.11-15338.74</f>
    </nc>
  </rcc>
  <rcc rId="3525" sId="1" numFmtId="4">
    <oc r="AK379">
      <v>0</v>
    </oc>
    <nc r="AK379">
      <v>15338.74</v>
    </nc>
  </rcc>
  <rcc rId="3526" sId="1" numFmtId="4">
    <oc r="AJ378">
      <v>78969.47</v>
    </oc>
    <nc r="AJ378">
      <f>78969.47+33506.04</f>
    </nc>
  </rcc>
  <rcc rId="3527" sId="1" numFmtId="4">
    <oc r="AK378">
      <v>0</v>
    </oc>
    <nc r="AK378">
      <v>6389.76</v>
    </nc>
  </rcc>
  <rcc rId="3528" sId="1" numFmtId="4">
    <oc r="AJ350">
      <v>239002.19</v>
    </oc>
    <nc r="AJ350">
      <f>239002.19+7716.3</f>
    </nc>
  </rcc>
  <rcc rId="3529" sId="1" numFmtId="4">
    <oc r="AK350">
      <v>26726.95</v>
    </oc>
    <nc r="AK350">
      <f>26726.95+18388.45</f>
    </nc>
  </rcc>
  <rcc rId="3530" sId="1" numFmtId="4">
    <oc r="AJ387">
      <v>96470.38</v>
    </oc>
    <nc r="AJ387">
      <f>96470.38-14469.9</f>
    </nc>
  </rcc>
  <rcc rId="3531" sId="1" numFmtId="4">
    <oc r="AK387">
      <v>0</v>
    </oc>
    <nc r="AK387">
      <v>14469.9</v>
    </nc>
  </rcc>
  <rcc rId="3532" sId="1" numFmtId="4">
    <oc r="AJ325">
      <v>96153.98</v>
    </oc>
    <nc r="AJ325">
      <f>96153.98-3298.5</f>
    </nc>
  </rcc>
  <rcc rId="3533" sId="1" numFmtId="4">
    <oc r="AK325">
      <v>0</v>
    </oc>
    <nc r="AK325">
      <v>3298.5</v>
    </nc>
  </rcc>
  <rcc rId="3534" sId="1" numFmtId="4">
    <oc r="AJ308">
      <v>281863.03000000003</v>
    </oc>
    <nc r="AJ308">
      <f>281863.03+67706.3</f>
    </nc>
  </rcc>
  <rcc rId="3535" sId="1">
    <oc r="AJ309">
      <f>89285.71-11964.69+140134</f>
    </oc>
    <nc r="AJ309">
      <f>89285.71-11964.69+140134-555.3</f>
    </nc>
  </rcc>
  <rcc rId="3536" sId="1">
    <oc r="AK309">
      <f>11964.69+11960.22</f>
    </oc>
    <nc r="AK309">
      <f>11964.69+11960.22+17298.6</f>
    </nc>
  </rcc>
  <rcc rId="3537" sId="1">
    <oc r="AJ310">
      <f>85000+43282.16</f>
    </oc>
    <nc r="AJ310">
      <f>85000+43282.16-11040.2</f>
    </nc>
  </rcc>
  <rcc rId="3538" sId="1" numFmtId="4">
    <oc r="AK310">
      <v>8254.1200000000008</v>
    </oc>
    <nc r="AK310">
      <f>8254.12+14104.5</f>
    </nc>
  </rcc>
  <rcc rId="3539" sId="1" numFmtId="4">
    <oc r="AJ320">
      <v>105536.1</v>
    </oc>
    <nc r="AJ320">
      <f>105536.1+45768.5</f>
    </nc>
  </rcc>
  <rcc rId="3540" sId="1" numFmtId="4">
    <oc r="AK320">
      <v>6905.53</v>
    </oc>
    <nc r="AK320">
      <f>6905.53+8728.3</f>
    </nc>
  </rcc>
  <rcc rId="3541" sId="1" numFmtId="4">
    <oc r="AJ346">
      <v>115253.85</v>
    </oc>
    <nc r="AJ346">
      <f>115253.85+83737.1</f>
    </nc>
  </rcc>
  <rcc rId="3542" sId="1">
    <oc r="AJ342">
      <f>98383.57+67957.2</f>
    </oc>
    <nc r="AJ342">
      <f>98383.57+67957.2+131759</f>
    </nc>
  </rcc>
  <rcc rId="3543" sId="1" numFmtId="4">
    <oc r="AK342">
      <v>12959.77</v>
    </oc>
    <nc r="AK342">
      <f>12959.77+25127.1</f>
    </nc>
  </rcc>
  <rcc rId="3544" sId="1" numFmtId="4">
    <oc r="AJ376">
      <v>57915.69</v>
    </oc>
    <nc r="AJ376">
      <f>57915.69+124630.1</f>
    </nc>
  </rcc>
  <rcc rId="3545" sId="1" numFmtId="4">
    <oc r="AK376">
      <v>0</v>
    </oc>
    <nc r="AK376">
      <v>16617.900000000001</v>
    </nc>
  </rcc>
  <rcc rId="3546" sId="1" numFmtId="4">
    <oc r="AJ373">
      <v>97719.31</v>
    </oc>
    <nc r="AJ373">
      <f>97719.31+82606.2</f>
    </nc>
  </rcc>
  <rcc rId="3547" sId="1" numFmtId="4">
    <oc r="AK373">
      <v>16734.59</v>
    </oc>
    <nc r="AK373">
      <f>16734.59+7125.7</f>
    </nc>
  </rcc>
  <rcc rId="3548" sId="1" numFmtId="4">
    <oc r="AK399">
      <v>0</v>
    </oc>
    <nc r="AK399">
      <v>22704</v>
    </nc>
  </rcc>
  <rcc rId="3549" sId="1" numFmtId="4">
    <oc r="AJ399">
      <v>282756.46000000002</v>
    </oc>
    <nc r="AJ399">
      <f>282756.46-22704</f>
    </nc>
  </rcc>
  <rcc rId="3550" sId="1" numFmtId="4">
    <oc r="AJ361">
      <v>413506.52</v>
    </oc>
    <nc r="AJ361">
      <f>413506.52+39634.1</f>
    </nc>
  </rcc>
  <rcc rId="3551" sId="1" numFmtId="4">
    <oc r="AK361">
      <v>0</v>
    </oc>
    <nc r="AK361">
      <v>51329.5</v>
    </nc>
  </rcc>
  <rcc rId="3552" sId="1" numFmtId="4">
    <oc r="AJ385">
      <v>548484.30000000005</v>
    </oc>
    <nc r="AJ385">
      <f>548484.3-41743</f>
    </nc>
  </rcc>
  <rcc rId="3553" sId="1" numFmtId="4">
    <oc r="AK385">
      <v>0</v>
    </oc>
    <nc r="AK385">
      <v>41743</v>
    </nc>
  </rcc>
  <rcc rId="3554" sId="1" numFmtId="4">
    <oc r="AJ369">
      <v>388971</v>
    </oc>
    <nc r="AJ369">
      <f>388971+375144.6</f>
    </nc>
  </rcc>
  <rcc rId="3555" sId="1" numFmtId="4">
    <oc r="AK369">
      <v>0</v>
    </oc>
    <nc r="AK369">
      <v>71541.899999999994</v>
    </nc>
  </rcc>
  <rcc rId="3556" sId="1" numFmtId="4">
    <oc r="AJ386">
      <v>0</v>
    </oc>
    <nc r="AJ386">
      <v>16075.5</v>
    </nc>
  </rcc>
  <rcc rId="3557" sId="1" numFmtId="4">
    <oc r="AJ327">
      <v>55759.41</v>
    </oc>
    <nc r="AJ327">
      <f>55759.41+280917.9</f>
    </nc>
  </rcc>
  <rcc rId="3558" sId="1" numFmtId="4">
    <oc r="AJ372">
      <v>0</v>
    </oc>
    <nc r="AJ372">
      <v>253980</v>
    </nc>
  </rcc>
</revisions>
</file>

<file path=xl/revisions/revisionLog2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559" sId="1" ref="A117:XFD117" action="insertRow">
    <undo index="65535" exp="area" ref3D="1" dr="$G$1:$R$1048576" dn="Z_36624B2D_80F9_4F79_AC4A_B3547C36F23F_.wvu.Cols" sId="1"/>
    <undo index="65535" exp="area" ref3D="1" dr="$H$1:$N$1048576" dn="Z_65B035E3_87FA_46C5_996E_864F2C8D0EBC_.wvu.Cols" sId="1"/>
  </rrc>
  <rcc rId="3560" sId="1">
    <nc r="A117">
      <v>5</v>
    </nc>
  </rcc>
  <rcc rId="3561" sId="1">
    <nc r="B117">
      <v>126292</v>
    </nc>
  </rcc>
  <rcc rId="3562" sId="1">
    <nc r="C117">
      <v>514</v>
    </nc>
  </rcc>
  <rcc rId="3563" sId="1">
    <nc r="D117" t="inlineStr">
      <is>
        <t>MM</t>
      </is>
    </nc>
  </rcc>
  <rcc rId="3564" sId="1">
    <nc r="E117" t="inlineStr">
      <is>
        <t>AP 2/11i/2.1</t>
      </is>
    </nc>
  </rcc>
  <rcc rId="3565" sId="1">
    <nc r="F117" t="inlineStr">
      <is>
        <t>CP10 less /2018</t>
      </is>
    </nc>
  </rcc>
  <rcc rId="3566" sId="1" xfDxf="1" dxf="1">
    <nc r="G117" t="inlineStr">
      <is>
        <t>A.R.C.A. - Accesibilitatea procedurilor administrative prin Reducerea birocratiei si digitizare pentru</t>
      </is>
    </nc>
    <ndxf>
      <font>
        <sz val="12"/>
        <color auto="1"/>
      </font>
      <alignment horizontal="left" vertical="center" wrapText="1"/>
      <border outline="0">
        <left style="thin">
          <color indexed="64"/>
        </left>
        <right style="thin">
          <color indexed="64"/>
        </right>
        <top style="thin">
          <color indexed="64"/>
        </top>
        <bottom style="thin">
          <color indexed="64"/>
        </bottom>
      </border>
    </ndxf>
  </rcc>
  <rcc rId="3567" sId="1" xfDxf="1" dxf="1">
    <oc r="G118" t="inlineStr">
      <is>
        <t>TOTAL DOLJ</t>
      </is>
    </oc>
    <nc r="G118" t="inlineStr">
      <is>
        <t>Cetatenii BANIEI</t>
      </is>
    </nc>
    <ndxf>
      <font>
        <b/>
        <sz val="12"/>
        <color auto="1"/>
      </font>
      <fill>
        <patternFill patternType="solid">
          <bgColor theme="9" tint="0.59999389629810485"/>
        </patternFill>
      </fill>
      <alignment horizontal="center" vertical="center" wrapText="1"/>
      <border outline="0">
        <left style="thin">
          <color indexed="64"/>
        </left>
        <right style="thin">
          <color indexed="64"/>
        </right>
        <top style="thin">
          <color indexed="64"/>
        </top>
        <bottom style="thin">
          <color indexed="64"/>
        </bottom>
      </border>
    </ndxf>
  </rcc>
  <rcc rId="3568" sId="1">
    <nc r="H117" t="inlineStr">
      <is>
        <t>Municipiul Craiova</t>
      </is>
    </nc>
  </rcc>
  <rcc rId="3569" sId="1">
    <nc r="I117" t="inlineStr">
      <is>
        <t>n.a</t>
      </is>
    </nc>
  </rcc>
  <rcc rId="3570" sId="1">
    <nc r="J117" t="inlineStr">
      <is>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is>
    </nc>
  </rcc>
  <rcc rId="3571" sId="1" numFmtId="19">
    <nc r="K117">
      <v>43439</v>
    </nc>
  </rcc>
  <rcc rId="3572" sId="1" numFmtId="19">
    <nc r="L117">
      <v>43926</v>
    </nc>
  </rcc>
  <rcc rId="3573" sId="1">
    <nc r="M117">
      <f>S117/AE117*100</f>
    </nc>
  </rcc>
  <rcc rId="3574" sId="1">
    <nc r="O117" t="inlineStr">
      <is>
        <t>Dolj</t>
      </is>
    </nc>
  </rcc>
  <rcc rId="3575" sId="1">
    <nc r="Q117" t="inlineStr">
      <is>
        <t>APL</t>
      </is>
    </nc>
  </rcc>
  <rcc rId="3576" sId="1">
    <nc r="R117" t="inlineStr">
      <is>
        <t>120 - Investiții în capacitatea instituțională și în eficiența administrațiilor și a serviciilor publice la nivel național, regional și local, în perspectiva realizării de reforme, a unei mai bune legiferări și a bunei guvernanțe</t>
      </is>
    </nc>
  </rcc>
  <rcc rId="3577" sId="1">
    <nc r="N117">
      <v>4</v>
    </nc>
  </rcc>
  <rcc rId="3578" sId="1">
    <nc r="P117" t="inlineStr">
      <is>
        <t>Craiova</t>
      </is>
    </nc>
  </rcc>
  <rfmt sheetId="1" sqref="A117:XFD117">
    <dxf>
      <numFmt numFmtId="4" formatCode="#,##0.00"/>
    </dxf>
  </rfmt>
  <rcc rId="3579" sId="1" numFmtId="4">
    <nc r="T117">
      <v>2333106.34</v>
    </nc>
  </rcc>
  <rcc rId="3580" sId="1" numFmtId="4">
    <nc r="U117">
      <v>0</v>
    </nc>
  </rcc>
  <rcc rId="3581" sId="1" odxf="1" dxf="1">
    <nc r="S117">
      <f>T117+U117</f>
    </nc>
    <odxf>
      <numFmt numFmtId="4" formatCode="#,##0.00"/>
    </odxf>
    <ndxf>
      <numFmt numFmtId="165" formatCode="#,##0.00_ ;\-#,##0.00\ "/>
    </ndxf>
  </rcc>
  <rcc rId="3582" sId="1">
    <nc r="V117">
      <f>W117+X117</f>
    </nc>
  </rcc>
  <rcc rId="3583" sId="1">
    <nc r="Y117">
      <f>Z117+AA117</f>
    </nc>
  </rcc>
  <rcc rId="3584" sId="1" numFmtId="4">
    <nc r="W117">
      <v>356828.04</v>
    </nc>
  </rcc>
  <rcc rId="3585" sId="1" numFmtId="4">
    <nc r="Z117">
      <v>54896.62</v>
    </nc>
  </rcc>
  <rcc rId="3586" sId="1" endOfListFormulaUpdate="1">
    <oc r="Z118">
      <f>SUM(Z112:Z116)</f>
    </oc>
    <nc r="Z118">
      <f>SUM(Z112:Z117)</f>
    </nc>
  </rcc>
  <rcc rId="3587" sId="1" numFmtId="4">
    <nc r="AA117">
      <v>0</v>
    </nc>
  </rcc>
  <rcc rId="3588" sId="1" endOfListFormulaUpdate="1">
    <oc r="AA118">
      <f>SUM(AA112:AA116)</f>
    </oc>
    <nc r="AA118">
      <f>SUM(AA112:AA117)</f>
    </nc>
  </rcc>
  <rcc rId="3589" sId="1" numFmtId="4">
    <nc r="AB117">
      <v>0</v>
    </nc>
  </rcc>
  <rcc rId="3590" sId="1" odxf="1" dxf="1">
    <nc r="AE117">
      <f>S117+V117+Y117+AB117</f>
    </nc>
    <odxf>
      <numFmt numFmtId="4" formatCode="#,##0.00"/>
    </odxf>
    <ndxf>
      <numFmt numFmtId="165" formatCode="#,##0.00_ ;\-#,##0.00\ "/>
    </ndxf>
  </rcc>
  <rcc rId="3591" sId="1" numFmtId="4">
    <nc r="AC117">
      <v>0</v>
    </nc>
  </rcc>
  <rcc rId="3592" sId="1" numFmtId="4">
    <nc r="X117">
      <v>0</v>
    </nc>
  </rcc>
  <rcc rId="3593" sId="1" numFmtId="4">
    <nc r="AD117">
      <v>0</v>
    </nc>
  </rcc>
  <rcc rId="3594" sId="1" odxf="1" dxf="1">
    <nc r="AG117">
      <f>AE117+AF117</f>
    </nc>
    <odxf>
      <numFmt numFmtId="4" formatCode="#,##0.00"/>
    </odxf>
    <ndxf>
      <numFmt numFmtId="165" formatCode="#,##0.00_ ;\-#,##0.00\ "/>
    </ndxf>
  </rcc>
  <rcc rId="3595" sId="1" odxf="1" dxf="1">
    <nc r="AH117" t="inlineStr">
      <is>
        <t>în implementare</t>
      </is>
    </nc>
    <odxf>
      <numFmt numFmtId="4" formatCode="#,##0.00"/>
    </odxf>
    <ndxf>
      <numFmt numFmtId="3" formatCode="#,##0"/>
    </ndxf>
  </rcc>
  <rcv guid="{65C35D6D-934F-4431-BA92-90255FC17BA4}" action="delete"/>
  <rdn rId="0" localSheetId="1" customView="1" name="Z_65C35D6D_934F_4431_BA92_90255FC17BA4_.wvu.PrintArea" hidden="1" oldHidden="1">
    <formula>Sheet1!$A$1:$AL$463</formula>
    <oldFormula>Sheet1!$A$1:$AL$463</oldFormula>
  </rdn>
  <rdn rId="0" localSheetId="1" customView="1" name="Z_65C35D6D_934F_4431_BA92_90255FC17BA4_.wvu.FilterData" hidden="1" oldHidden="1">
    <formula>Sheet1!$A$1:$AL$438</formula>
    <oldFormula>Sheet1!$A$1:$AL$438</oldFormula>
  </rdn>
  <rcv guid="{65C35D6D-934F-4431-BA92-90255FC17BA4}" action="add"/>
</revisions>
</file>

<file path=xl/revisions/revisionLog2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98" sId="1" numFmtId="4">
    <nc r="AK117">
      <v>0</v>
    </nc>
  </rcc>
  <rcc rId="3599" sId="1" endOfListFormulaUpdate="1">
    <oc r="AK118">
      <f>SUM(AK112:AK116)</f>
    </oc>
    <nc r="AK118">
      <f>SUM(AK112:AK117)</f>
    </nc>
  </rcc>
</revisions>
</file>

<file path=xl/revisions/revisionLog2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00" sId="1" numFmtId="4">
    <oc r="AJ392">
      <v>0</v>
    </oc>
    <nc r="AJ392">
      <v>310000</v>
    </nc>
  </rcc>
  <rcc rId="3601" sId="1" numFmtId="4">
    <oc r="AJ359">
      <v>0</v>
    </oc>
    <nc r="AJ359">
      <v>821485.68</v>
    </nc>
  </rcc>
  <rcc rId="3602" sId="1" numFmtId="4">
    <oc r="AJ98">
      <v>0</v>
    </oc>
    <nc r="AJ98">
      <v>32343.8</v>
    </nc>
  </rcc>
  <rcc rId="3603" sId="1" numFmtId="4">
    <oc r="AK98">
      <v>0</v>
    </oc>
    <nc r="AK98">
      <v>4946.7</v>
    </nc>
  </rcc>
  <rcc rId="3604" sId="1" numFmtId="4">
    <oc r="AJ127">
      <v>39681.480000000003</v>
    </oc>
    <nc r="AJ127">
      <f>39681.48+14195.1</f>
    </nc>
  </rcc>
  <rcc rId="3605" sId="1" numFmtId="4">
    <oc r="AK127">
      <v>0</v>
    </oc>
    <nc r="AK127">
      <v>7488.22</v>
    </nc>
  </rcc>
  <rcc rId="3606" sId="1">
    <oc r="AJ146">
      <v>24768.62</v>
    </oc>
    <nc r="AJ146">
      <f>24768.62+25919.16+26921.69</f>
    </nc>
  </rcc>
  <rcc rId="3607" sId="1">
    <oc r="AK146">
      <v>3788.14</v>
    </oc>
    <nc r="AK146">
      <f>3788.14+2637.6+4760.51</f>
    </nc>
  </rcc>
  <rcc rId="3608" sId="1" numFmtId="4">
    <oc r="AJ145">
      <v>0</v>
    </oc>
    <nc r="AJ145">
      <v>28130</v>
    </nc>
  </rcc>
  <rcc rId="3609" sId="1" numFmtId="4">
    <oc r="AJ243">
      <v>0</v>
    </oc>
    <nc r="AJ243">
      <v>16507.97</v>
    </nc>
  </rcc>
  <rcc rId="3610" sId="1" numFmtId="4">
    <oc r="AK243">
      <v>0</v>
    </oc>
    <nc r="AK243">
      <v>2524.75</v>
    </nc>
  </rcc>
  <rcc rId="3611" sId="1" numFmtId="4">
    <oc r="AJ71">
      <v>38813.94</v>
    </oc>
    <nc r="AJ71">
      <f>38813.94-2594.06</f>
    </nc>
  </rcc>
  <rcc rId="3612" sId="1" numFmtId="4">
    <oc r="AK71">
      <v>0</v>
    </oc>
    <nc r="AK71">
      <v>2594.06</v>
    </nc>
  </rcc>
  <rcc rId="3613" sId="1" numFmtId="4">
    <oc r="AJ152">
      <v>0</v>
    </oc>
    <nc r="AJ152">
      <v>28906.01</v>
    </nc>
  </rcc>
  <rcc rId="3614" sId="1" numFmtId="4">
    <oc r="AK152">
      <v>0</v>
    </oc>
    <nc r="AK152">
      <v>4420.92</v>
    </nc>
  </rcc>
  <rcc rId="3615" sId="1" numFmtId="4">
    <oc r="AJ361">
      <v>0</v>
    </oc>
    <nc r="AJ361">
      <v>43102.2</v>
    </nc>
  </rcc>
  <rcc rId="3616" sId="1" numFmtId="4">
    <oc r="AJ128">
      <v>0</v>
    </oc>
    <nc r="AJ128">
      <v>29969</v>
    </nc>
  </rcc>
  <rcc rId="3617" sId="1" numFmtId="4">
    <oc r="AJ151">
      <v>28481.34</v>
    </oc>
    <nc r="AJ151">
      <f>28481.34-3066.97</f>
    </nc>
  </rcc>
  <rcc rId="3618" sId="1" numFmtId="4">
    <oc r="AK151">
      <v>0</v>
    </oc>
    <nc r="AK151">
      <v>3066.97</v>
    </nc>
  </rcc>
  <rcc rId="3619" sId="1" numFmtId="4">
    <oc r="AJ395">
      <v>162179.72</v>
    </oc>
    <nc r="AJ395">
      <f>162179.72+66847.3</f>
    </nc>
  </rcc>
  <rcc rId="3620" sId="1" numFmtId="4">
    <oc r="AK395">
      <v>0</v>
    </oc>
    <nc r="AK395">
      <v>12748.1</v>
    </nc>
  </rcc>
  <rcc rId="3621" sId="1" numFmtId="4">
    <oc r="AJ78">
      <v>0</v>
    </oc>
    <nc r="AJ78">
      <v>67994.92</v>
    </nc>
  </rcc>
  <rcc rId="3622" sId="1" numFmtId="4">
    <oc r="AK78">
      <v>0</v>
    </oc>
    <nc r="AK78">
      <v>10399.209999999999</v>
    </nc>
  </rcc>
  <rcc rId="3623" sId="1" numFmtId="4">
    <oc r="AJ345">
      <v>0</v>
    </oc>
    <nc r="AJ345">
      <v>104375.19</v>
    </nc>
  </rcc>
  <rcc rId="3624" sId="1" numFmtId="4">
    <oc r="AJ342">
      <v>0</v>
    </oc>
    <nc r="AJ342">
      <v>145011.94</v>
    </nc>
  </rcc>
  <rcc rId="3625" sId="1" numFmtId="4">
    <oc r="AJ25">
      <v>0</v>
    </oc>
    <nc r="AJ25">
      <v>37011.15</v>
    </nc>
  </rcc>
  <rcc rId="3626" sId="1" numFmtId="4">
    <oc r="AK25">
      <v>0</v>
    </oc>
    <nc r="AK25">
      <v>5660.53</v>
    </nc>
  </rcc>
  <rcc rId="3627" sId="1" numFmtId="4">
    <oc r="AJ133">
      <v>41000</v>
    </oc>
    <nc r="AJ133">
      <f>41000-4123.49</f>
    </nc>
  </rcc>
  <rcc rId="3628" sId="1" numFmtId="4">
    <oc r="AK133">
      <v>0</v>
    </oc>
    <nc r="AK133">
      <v>5639.94</v>
    </nc>
  </rcc>
  <rcc rId="3629" sId="1" numFmtId="4">
    <oc r="AJ28">
      <v>0</v>
    </oc>
    <nc r="AJ28">
      <v>36606.19</v>
    </nc>
  </rcc>
  <rcc rId="3630" sId="1" numFmtId="4">
    <oc r="AK28">
      <v>0</v>
    </oc>
    <nc r="AK28">
      <v>5598.59</v>
    </nc>
  </rcc>
  <rcc rId="3631" sId="1" numFmtId="4">
    <oc r="AJ176">
      <v>0</v>
    </oc>
    <nc r="AJ176">
      <v>29938.25</v>
    </nc>
  </rcc>
  <rcc rId="3632" sId="1" numFmtId="4">
    <oc r="AJ193">
      <v>0</v>
    </oc>
    <nc r="AJ193">
      <v>57677.81</v>
    </nc>
  </rcc>
  <rcc rId="3633" sId="1" numFmtId="4">
    <oc r="AK193">
      <v>0</v>
    </oc>
    <nc r="AK193">
      <v>8821.31</v>
    </nc>
  </rcc>
  <rcc rId="3634" sId="1" numFmtId="4">
    <oc r="AJ43">
      <v>35492.199999999997</v>
    </oc>
    <nc r="AJ43">
      <f>35492.2+30895.14</f>
    </nc>
  </rcc>
  <rcc rId="3635" sId="1" numFmtId="4">
    <oc r="AK43">
      <v>0</v>
    </oc>
    <nc r="AK43">
      <v>4135.8500000000004</v>
    </nc>
  </rcc>
  <rcc rId="3636" sId="1" numFmtId="4">
    <oc r="AJ391">
      <v>0</v>
    </oc>
    <nc r="AJ391">
      <v>9089.0499999999993</v>
    </nc>
  </rcc>
  <rcc rId="3637" sId="1" numFmtId="4">
    <oc r="AK391">
      <v>0</v>
    </oc>
    <nc r="AK391">
      <v>1390.09</v>
    </nc>
  </rcc>
  <rcc rId="3638" sId="1" numFmtId="4">
    <oc r="AJ211">
      <v>57812.6</v>
    </oc>
    <nc r="AJ211">
      <f>57812.6-2532.51</f>
    </nc>
  </rcc>
  <rcc rId="3639" sId="1" numFmtId="4">
    <oc r="AK211">
      <v>0</v>
    </oc>
    <nc r="AK211">
      <v>2532.5100000000002</v>
    </nc>
  </rcc>
  <rcc rId="3640" sId="1" numFmtId="4">
    <oc r="AJ14">
      <v>0</v>
    </oc>
    <nc r="AJ14">
      <v>24006.26</v>
    </nc>
  </rcc>
  <rcc rId="3641" sId="1" numFmtId="4">
    <oc r="AK14">
      <v>0</v>
    </oc>
    <nc r="AK14">
      <v>3671.55</v>
    </nc>
  </rcc>
  <rfmt sheetId="1" sqref="AJ14:AK14" start="0" length="2147483647">
    <dxf>
      <font>
        <b val="0"/>
      </font>
    </dxf>
  </rfmt>
  <rcc rId="3642" sId="1" numFmtId="4">
    <oc r="AJ56">
      <v>0</v>
    </oc>
    <nc r="AJ56">
      <v>84630.18</v>
    </nc>
  </rcc>
  <rcc rId="3643" sId="1" numFmtId="4">
    <oc r="AK56">
      <v>0</v>
    </oc>
    <nc r="AK56">
      <v>12943.44</v>
    </nc>
  </rcc>
  <rcc rId="3644" sId="1" numFmtId="4">
    <oc r="AJ113">
      <v>0</v>
    </oc>
    <nc r="AJ113">
      <v>37115.760000000002</v>
    </nc>
  </rcc>
  <rcc rId="3645" sId="1" numFmtId="4">
    <oc r="AK113">
      <v>0</v>
    </oc>
    <nc r="AK113">
      <v>5676.53</v>
    </nc>
  </rcc>
  <rcv guid="{A87F3E0E-3A8E-4B82-8170-33752259B7DB}" action="delete"/>
  <rdn rId="0" localSheetId="1" customView="1" name="Z_A87F3E0E_3A8E_4B82_8170_33752259B7DB_.wvu.PrintArea" hidden="1" oldHidden="1">
    <formula>Sheet1!$A$1:$AL$463</formula>
    <oldFormula>Sheet1!$A$1:$AL$463</oldFormula>
  </rdn>
  <rdn rId="0" localSheetId="1" customView="1" name="Z_A87F3E0E_3A8E_4B82_8170_33752259B7DB_.wvu.FilterData" hidden="1" oldHidden="1">
    <formula>Sheet1!$A$6:$AL$463</formula>
    <oldFormula>Sheet1!$A$6:$AL$463</oldFormula>
  </rdn>
  <rcv guid="{A87F3E0E-3A8E-4B82-8170-33752259B7DB}" action="add"/>
</revisions>
</file>

<file path=xl/revisions/revisionLog2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36624B2D_80F9_4F79_AC4A_B3547C36F23F_.wvu.Cols" hidden="1" oldHidden="1">
    <oldFormula>Sheet1!$G:$R</oldFormula>
  </rdn>
  <rcv guid="{36624B2D-80F9-4F79-AC4A-B3547C36F23F}" action="delete"/>
  <rdn rId="0" localSheetId="1" customView="1" name="Z_36624B2D_80F9_4F79_AC4A_B3547C36F23F_.wvu.PrintArea" hidden="1" oldHidden="1">
    <formula>Sheet1!$A$1:$AL$463</formula>
    <oldFormula>Sheet1!$A$1:$AL$463</oldFormula>
  </rdn>
  <rdn rId="0" localSheetId="1" customView="1" name="Z_36624B2D_80F9_4F79_AC4A_B3547C36F23F_.wvu.FilterData" hidden="1" oldHidden="1">
    <formula>Sheet1!$A$1:$DG$439</formula>
    <oldFormula>Sheet1!$A$1:$DG$439</oldFormula>
  </rdn>
  <rcv guid="{36624B2D-80F9-4F79-AC4A-B3547C36F23F}" action="add"/>
</revisions>
</file>

<file path=xl/revisions/revisionLog2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51" sId="1">
    <nc r="A245">
      <v>6</v>
    </nc>
  </rcc>
  <rcc rId="3652" sId="1">
    <nc r="B245">
      <v>125900</v>
    </nc>
  </rcc>
  <rcc rId="3653" sId="1">
    <nc r="C245">
      <v>518</v>
    </nc>
  </rcc>
  <rcc rId="3654" sId="1">
    <nc r="D245" t="inlineStr">
      <is>
        <t>ET</t>
      </is>
    </nc>
  </rcc>
  <rcc rId="3655" sId="1">
    <nc r="E245" t="inlineStr">
      <is>
        <t>AP 2/11i/2.2</t>
      </is>
    </nc>
  </rcc>
  <rcc rId="3656" sId="1">
    <nc r="F245" t="inlineStr">
      <is>
        <t>CP10 less /2018</t>
      </is>
    </nc>
  </rcc>
  <rcv guid="{36624B2D-80F9-4F79-AC4A-B3547C36F23F}" action="delete"/>
  <rdn rId="0" localSheetId="1" customView="1" name="Z_36624B2D_80F9_4F79_AC4A_B3547C36F23F_.wvu.PrintArea" hidden="1" oldHidden="1">
    <formula>Sheet1!$A$1:$AL$463</formula>
    <oldFormula>Sheet1!$A$1:$AL$463</oldFormula>
  </rdn>
  <rdn rId="0" localSheetId="1" customView="1" name="Z_36624B2D_80F9_4F79_AC4A_B3547C36F23F_.wvu.FilterData" hidden="1" oldHidden="1">
    <formula>Sheet1!$A$1:$DG$439</formula>
    <oldFormula>Sheet1!$A$1:$DG$439</oldFormula>
  </rdn>
  <rcv guid="{36624B2D-80F9-4F79-AC4A-B3547C36F23F}" action="add"/>
</revisions>
</file>

<file path=xl/revisions/revisionLog2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59" sId="1">
    <nc r="G245" t="inlineStr">
      <is>
        <t>Planificare Strategică pentru dezvoltarea durabilă a județului Vaslui</t>
      </is>
    </nc>
  </rcc>
</revisions>
</file>

<file path=xl/revisions/revisionLog2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60" sId="1">
    <nc r="H245" t="inlineStr">
      <is>
        <t>Municipiul Vaslui</t>
      </is>
    </nc>
  </rcc>
  <rcc rId="3661" sId="1">
    <nc r="I245" t="inlineStr">
      <is>
        <t>n.a.</t>
      </is>
    </nc>
  </rcc>
</revisions>
</file>

<file path=xl/revisions/revisionLog2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62" sId="1">
    <nc r="J245" t="inlineStr">
      <is>
        <t>OG Dezvoltarea capacitaþii de formulare a politicilor publice de catre Consiliul Judeþean Vaslui pentru dezvoltarea economica si sociala a judeþului, prin implementarea unui proces participativ de planificare strategica.</t>
      </is>
    </nc>
  </rcc>
</revisions>
</file>

<file path=xl/revisions/revisionLog2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63" sId="1">
    <oc r="J245" t="inlineStr">
      <is>
        <t>OG Dezvoltarea capacitaþii de formulare a politicilor publice de catre Consiliul Judeþean Vaslui pentru dezvoltarea economica si sociala a judeþului, prin implementarea unui proces participativ de planificare strategica.</t>
      </is>
    </oc>
    <nc r="J245" t="inlineStr">
      <is>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is>
    </nc>
  </rcc>
  <rcv guid="{36624B2D-80F9-4F79-AC4A-B3547C36F23F}" action="delete"/>
  <rdn rId="0" localSheetId="1" customView="1" name="Z_36624B2D_80F9_4F79_AC4A_B3547C36F23F_.wvu.PrintArea" hidden="1" oldHidden="1">
    <formula>Sheet1!$A$1:$AL$463</formula>
    <oldFormula>Sheet1!$A$1:$AL$463</oldFormula>
  </rdn>
  <rdn rId="0" localSheetId="1" customView="1" name="Z_36624B2D_80F9_4F79_AC4A_B3547C36F23F_.wvu.FilterData" hidden="1" oldHidden="1">
    <formula>Sheet1!$A$1:$DG$439</formula>
    <oldFormula>Sheet1!$A$1:$DG$439</oldFormula>
  </rdn>
  <rcv guid="{36624B2D-80F9-4F79-AC4A-B3547C36F23F}" action="add"/>
</revisions>
</file>

<file path=xl/revisions/revisionLog2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66" sId="1" numFmtId="19">
    <nc r="K245">
      <v>43439</v>
    </nc>
  </rcc>
</revisions>
</file>

<file path=xl/revisions/revisionLog2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67" sId="1" numFmtId="19">
    <nc r="L245">
      <v>43256</v>
    </nc>
  </rcc>
</revisions>
</file>

<file path=xl/revisions/revisionLog2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68" sId="1">
    <nc r="N245">
      <v>1</v>
    </nc>
  </rcc>
  <rcc rId="3669" sId="1">
    <nc r="O245" t="inlineStr">
      <is>
        <t>Vaslui</t>
      </is>
    </nc>
  </rcc>
  <rcc rId="3670" sId="1">
    <nc r="P245" t="inlineStr">
      <is>
        <t>Vaslui</t>
      </is>
    </nc>
  </rcc>
  <rcc rId="3671" sId="1">
    <nc r="Q245" t="inlineStr">
      <is>
        <t>APL</t>
      </is>
    </nc>
  </rcc>
  <rcc rId="3672" sId="1">
    <nc r="R245" t="inlineStr">
      <is>
        <t>119 - Investiții în capacitatea instituțională și în eficiența administrațiilor și a serviciilor publice la nivel național, regional și local, în perspectiva realizării de reforme, a unei mai bune legiferări și a bunei guvernanțe</t>
      </is>
    </nc>
  </rcc>
</revisions>
</file>

<file path=xl/revisions/revisionLog2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73" sId="1" numFmtId="4">
    <nc r="T245">
      <v>694006.31</v>
    </nc>
  </rcc>
  <rcc rId="3674" sId="1" numFmtId="4">
    <nc r="W245">
      <v>106142.13</v>
    </nc>
  </rcc>
  <rcc rId="3675" sId="1" odxf="1" dxf="1" numFmtId="4">
    <nc r="Z245">
      <v>16329.56</v>
    </nc>
    <ndxf>
      <font>
        <sz val="12"/>
        <color auto="1"/>
        <name val="Calibri"/>
        <family val="2"/>
        <charset val="238"/>
        <scheme val="minor"/>
      </font>
      <alignment horizontal="right" vertical="center" wrapText="1"/>
    </ndxf>
  </rcc>
  <rcc rId="3676" sId="1" numFmtId="4">
    <nc r="AA245">
      <v>0</v>
    </nc>
  </rcc>
  <rcc rId="3677" sId="1" numFmtId="4">
    <nc r="X245">
      <v>0</v>
    </nc>
  </rcc>
  <rcc rId="3678" sId="1" numFmtId="4">
    <nc r="U245">
      <v>0</v>
    </nc>
  </rcc>
  <rcc rId="3679" sId="1" numFmtId="4">
    <nc r="AC245">
      <v>0</v>
    </nc>
  </rcc>
  <rcc rId="3680" sId="1" numFmtId="4">
    <nc r="AD245">
      <v>0</v>
    </nc>
  </rcc>
</revisions>
</file>

<file path=xl/revisions/revisionLog2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81" sId="1">
    <nc r="AH245" t="inlineStr">
      <is>
        <t xml:space="preserve"> în implementare</t>
      </is>
    </nc>
  </rcc>
  <rcc rId="3682" sId="1" numFmtId="4">
    <nc r="AF245">
      <v>0</v>
    </nc>
  </rcc>
</revisions>
</file>

<file path=xl/revisions/revisionLog2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6624B2D-80F9-4F79-AC4A-B3547C36F23F}" action="delete"/>
  <rdn rId="0" localSheetId="1" customView="1" name="Z_36624B2D_80F9_4F79_AC4A_B3547C36F23F_.wvu.PrintArea" hidden="1" oldHidden="1">
    <formula>Sheet1!$A$1:$AL$463</formula>
    <oldFormula>Sheet1!$A$1:$AL$463</oldFormula>
  </rdn>
  <rdn rId="0" localSheetId="1" customView="1" name="Z_36624B2D_80F9_4F79_AC4A_B3547C36F23F_.wvu.FilterData" hidden="1" oldHidden="1">
    <formula>Sheet1!$A$1:$DG$439</formula>
    <oldFormula>Sheet1!$A$1:$DG$439</oldFormula>
  </rdn>
  <rcv guid="{36624B2D-80F9-4F79-AC4A-B3547C36F23F}" action="add"/>
</revisions>
</file>

<file path=xl/revisions/revisionLog2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85" sId="1" numFmtId="4">
    <oc r="W14">
      <v>34173.667000000001</v>
    </oc>
    <nc r="W14">
      <v>34173.67</v>
    </nc>
  </rcc>
  <rcv guid="{36624B2D-80F9-4F79-AC4A-B3547C36F23F}" action="delete"/>
  <rdn rId="0" localSheetId="1" customView="1" name="Z_36624B2D_80F9_4F79_AC4A_B3547C36F23F_.wvu.PrintArea" hidden="1" oldHidden="1">
    <formula>Sheet1!$A$1:$AL$463</formula>
    <oldFormula>Sheet1!$A$1:$AL$463</oldFormula>
  </rdn>
  <rdn rId="0" localSheetId="1" customView="1" name="Z_36624B2D_80F9_4F79_AC4A_B3547C36F23F_.wvu.FilterData" hidden="1" oldHidden="1">
    <formula>Sheet1!$A$1:$DG$439</formula>
    <oldFormula>Sheet1!$A$1:$DG$439</oldFormula>
  </rdn>
  <rcv guid="{36624B2D-80F9-4F79-AC4A-B3547C36F23F}" action="add"/>
</revisions>
</file>

<file path=xl/revisions/revisionLog2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88" sId="1" numFmtId="4">
    <oc r="T14">
      <v>223443.21299999999</v>
    </oc>
    <nc r="T14">
      <v>223443.21</v>
    </nc>
  </rcc>
</revisions>
</file>

<file path=xl/revisions/revisionLog2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89" sId="1" numFmtId="4">
    <oc r="W176">
      <v>44255.665000000001</v>
    </oc>
    <nc r="W176">
      <v>44255.67</v>
    </nc>
  </rcc>
</revisions>
</file>

<file path=xl/revisions/revisionLog2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6624B2D-80F9-4F79-AC4A-B3547C36F23F}" action="delete"/>
  <rdn rId="0" localSheetId="1" customView="1" name="Z_36624B2D_80F9_4F79_AC4A_B3547C36F23F_.wvu.PrintArea" hidden="1" oldHidden="1">
    <formula>Sheet1!$A$1:$AL$463</formula>
    <oldFormula>Sheet1!$A$1:$AL$463</oldFormula>
  </rdn>
  <rdn rId="0" localSheetId="1" customView="1" name="Z_36624B2D_80F9_4F79_AC4A_B3547C36F23F_.wvu.FilterData" hidden="1" oldHidden="1">
    <formula>Sheet1!$A$1:$DG$439</formula>
    <oldFormula>Sheet1!$A$1:$DG$439</oldFormula>
  </rdn>
  <rcv guid="{36624B2D-80F9-4F79-AC4A-B3547C36F23F}" action="add"/>
</revisions>
</file>

<file path=xl/revisions/revisionLog2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99" start="0" length="0">
    <dxf>
      <font>
        <b val="0"/>
        <sz val="12"/>
        <color auto="1"/>
      </font>
    </dxf>
  </rfmt>
  <rfmt sheetId="1" sqref="B99" start="0" length="0">
    <dxf>
      <font>
        <b val="0"/>
        <sz val="12"/>
        <color auto="1"/>
      </font>
    </dxf>
  </rfmt>
  <rfmt sheetId="1" sqref="C99" start="0" length="0">
    <dxf>
      <font>
        <b val="0"/>
        <sz val="12"/>
        <color auto="1"/>
      </font>
    </dxf>
  </rfmt>
  <rfmt sheetId="1" sqref="D99" start="0" length="0">
    <dxf>
      <font>
        <b val="0"/>
        <sz val="12"/>
        <color auto="1"/>
      </font>
    </dxf>
  </rfmt>
  <rcc rId="3692" sId="1" odxf="1" dxf="1">
    <nc r="E99" t="inlineStr">
      <is>
        <t>AP 2/11i/2.2</t>
      </is>
    </nc>
    <odxf>
      <font>
        <b/>
        <sz val="12"/>
        <color auto="1"/>
      </font>
      <fill>
        <patternFill patternType="none">
          <bgColor indexed="65"/>
        </patternFill>
      </fill>
      <alignment horizontal="center"/>
    </odxf>
    <ndxf>
      <font>
        <b val="0"/>
        <sz val="12"/>
        <color auto="1"/>
      </font>
      <fill>
        <patternFill patternType="solid">
          <bgColor theme="0"/>
        </patternFill>
      </fill>
      <alignment horizontal="left"/>
    </ndxf>
  </rcc>
  <rcc rId="3693" sId="1" odxf="1" dxf="1">
    <nc r="F99" t="inlineStr">
      <is>
        <t>CP1 less /2017</t>
      </is>
    </nc>
    <odxf>
      <font>
        <b/>
        <sz val="12"/>
        <color auto="1"/>
      </font>
      <alignment horizontal="center"/>
    </odxf>
    <ndxf>
      <font>
        <b val="0"/>
        <sz val="12"/>
        <color auto="1"/>
      </font>
      <alignment horizontal="left"/>
    </ndxf>
  </rcc>
  <rfmt sheetId="1" sqref="G99" start="0" length="0">
    <dxf>
      <font>
        <b val="0"/>
        <sz val="12"/>
        <color auto="1"/>
      </font>
    </dxf>
  </rfmt>
  <rcc rId="3694" sId="1" odxf="1" dxf="1">
    <nc r="H99" t="inlineStr">
      <is>
        <t>Municipiul Constanta</t>
      </is>
    </nc>
    <odxf>
      <font>
        <b/>
        <sz val="12"/>
        <color auto="1"/>
      </font>
    </odxf>
    <ndxf>
      <font>
        <b val="0"/>
        <sz val="12"/>
        <color auto="1"/>
      </font>
    </ndxf>
  </rcc>
  <rcc rId="3695" sId="1" odxf="1" dxf="1">
    <nc r="I99" t="inlineStr">
      <is>
        <t>n.a</t>
      </is>
    </nc>
    <odxf>
      <font>
        <b/>
        <sz val="12"/>
        <color auto="1"/>
      </font>
    </odxf>
    <ndxf>
      <font>
        <b val="0"/>
        <sz val="12"/>
        <color auto="1"/>
      </font>
    </ndxf>
  </rcc>
  <rfmt sheetId="1" sqref="J99" start="0" length="0">
    <dxf>
      <font>
        <b val="0"/>
        <sz val="12"/>
        <color auto="1"/>
      </font>
      <alignment horizontal="left"/>
    </dxf>
  </rfmt>
  <rcc rId="3696" sId="1" odxf="1" dxf="1" numFmtId="19">
    <nc r="K99">
      <v>43304</v>
    </nc>
    <odxf>
      <font>
        <b/>
        <sz val="12"/>
        <color auto="1"/>
      </font>
      <numFmt numFmtId="0" formatCode="General"/>
    </odxf>
    <ndxf>
      <font>
        <b val="0"/>
        <sz val="12"/>
        <color auto="1"/>
      </font>
      <numFmt numFmtId="19" formatCode="dd/mm/yyyy"/>
    </ndxf>
  </rcc>
  <rcc rId="3697" sId="1" odxf="1" dxf="1" numFmtId="19">
    <nc r="L99">
      <v>43792</v>
    </nc>
    <odxf>
      <font>
        <b/>
        <sz val="12"/>
        <color auto="1"/>
      </font>
      <numFmt numFmtId="0" formatCode="General"/>
      <fill>
        <patternFill patternType="solid">
          <bgColor theme="0"/>
        </patternFill>
      </fill>
    </odxf>
    <ndxf>
      <font>
        <b val="0"/>
        <sz val="12"/>
        <color auto="1"/>
      </font>
      <numFmt numFmtId="19" formatCode="dd/mm/yyyy"/>
      <fill>
        <patternFill patternType="none">
          <bgColor indexed="65"/>
        </patternFill>
      </fill>
    </ndxf>
  </rcc>
  <rcc rId="3698" sId="1" odxf="1" dxf="1">
    <oc r="M99">
      <f>S99/AE99*100</f>
    </oc>
    <nc r="M99">
      <f>S99/AE99*100</f>
    </nc>
    <odxf>
      <font>
        <b/>
        <sz val="12"/>
        <color auto="1"/>
      </font>
      <numFmt numFmtId="0" formatCode="General"/>
      <fill>
        <patternFill patternType="solid">
          <bgColor theme="0"/>
        </patternFill>
      </fill>
    </odxf>
    <ndxf>
      <font>
        <b val="0"/>
        <sz val="12"/>
        <color auto="1"/>
      </font>
      <numFmt numFmtId="164" formatCode="0.000000000"/>
      <fill>
        <patternFill patternType="none">
          <bgColor indexed="65"/>
        </patternFill>
      </fill>
    </ndxf>
  </rcc>
  <rcc rId="3699" sId="1" odxf="1" dxf="1">
    <nc r="N99">
      <v>2</v>
    </nc>
    <odxf>
      <font>
        <b/>
        <sz val="12"/>
        <color auto="1"/>
      </font>
      <fill>
        <patternFill patternType="solid">
          <bgColor theme="0"/>
        </patternFill>
      </fill>
    </odxf>
    <ndxf>
      <font>
        <b val="0"/>
        <sz val="12"/>
        <color auto="1"/>
      </font>
      <fill>
        <patternFill patternType="none">
          <bgColor indexed="65"/>
        </patternFill>
      </fill>
    </ndxf>
  </rcc>
  <rcc rId="3700" sId="1" odxf="1" dxf="1">
    <nc r="O99" t="inlineStr">
      <is>
        <t>Constanța</t>
      </is>
    </nc>
    <odxf>
      <font>
        <b/>
        <sz val="12"/>
        <color auto="1"/>
      </font>
    </odxf>
    <ndxf>
      <font>
        <b val="0"/>
        <sz val="12"/>
        <color auto="1"/>
      </font>
    </ndxf>
  </rcc>
  <rcc rId="3701" sId="1" odxf="1" dxf="1">
    <nc r="P99" t="inlineStr">
      <is>
        <t>Constanța</t>
      </is>
    </nc>
    <odxf>
      <font>
        <b/>
        <sz val="12"/>
        <color auto="1"/>
      </font>
    </odxf>
    <ndxf>
      <font>
        <b val="0"/>
        <sz val="12"/>
        <color auto="1"/>
      </font>
    </ndxf>
  </rcc>
  <rcc rId="3702" sId="1" odxf="1" dxf="1">
    <nc r="Q99" t="inlineStr">
      <is>
        <t>APL</t>
      </is>
    </nc>
    <odxf>
      <font>
        <b/>
        <sz val="12"/>
        <color auto="1"/>
      </font>
    </odxf>
    <ndxf>
      <font>
        <b val="0"/>
        <sz val="12"/>
        <color auto="1"/>
      </font>
    </ndxf>
  </rcc>
  <rcc rId="3703" sId="1" odxf="1" dxf="1">
    <nc r="R99" t="inlineStr">
      <is>
        <t>119 - Investiții în capacitatea instituțională și în eficiența administrațiilor și a serviciilor publice la nivel național, regional și local, în perspectiva realizării de reforme, a unei mai bune legiferări și a bunei guvernanțe</t>
      </is>
    </nc>
    <odxf>
      <font>
        <b/>
        <sz val="12"/>
        <color auto="1"/>
      </font>
    </odxf>
    <ndxf>
      <font>
        <b val="0"/>
        <sz val="12"/>
        <color auto="1"/>
      </font>
    </ndxf>
  </rcc>
  <rcc rId="3704" sId="1">
    <oc r="S99">
      <f>T99+U99</f>
    </oc>
    <nc r="S99">
      <f>T99+U99</f>
    </nc>
  </rcc>
  <rcc rId="3705" sId="1" odxf="1" dxf="1" numFmtId="4">
    <nc r="T99">
      <v>249012.35</v>
    </nc>
    <odxf>
      <font>
        <b/>
        <sz val="12"/>
        <color auto="1"/>
      </font>
      <numFmt numFmtId="0" formatCode="General"/>
    </odxf>
    <ndxf>
      <font>
        <b val="0"/>
        <sz val="12"/>
        <color auto="1"/>
      </font>
      <numFmt numFmtId="4" formatCode="#,##0.00"/>
    </ndxf>
  </rcc>
  <rcc rId="3706" sId="1" numFmtId="4">
    <nc r="U99">
      <v>0</v>
    </nc>
  </rcc>
  <rcc rId="3707" sId="1">
    <oc r="V99">
      <f>W99+X99</f>
    </oc>
    <nc r="V99">
      <f>W99+X99</f>
    </nc>
  </rcc>
  <rcc rId="3708" sId="1" odxf="1" dxf="1" numFmtId="4">
    <nc r="W99">
      <v>38084.239999999998</v>
    </nc>
    <odxf>
      <font>
        <b/>
        <sz val="12"/>
        <color auto="1"/>
      </font>
      <numFmt numFmtId="0" formatCode="General"/>
    </odxf>
    <ndxf>
      <font>
        <b val="0"/>
        <sz val="12"/>
        <color auto="1"/>
      </font>
      <numFmt numFmtId="4" formatCode="#,##0.00"/>
    </ndxf>
  </rcc>
  <rcc rId="3709" sId="1" numFmtId="4">
    <nc r="X99">
      <v>0</v>
    </nc>
  </rcc>
  <rcc rId="3710" sId="1" odxf="1" dxf="1">
    <nc r="Y99">
      <f>Z99+AA99</f>
    </nc>
    <odxf>
      <font>
        <b/>
        <sz val="12"/>
        <color auto="1"/>
      </font>
      <numFmt numFmtId="0" formatCode="General"/>
    </odxf>
    <ndxf>
      <font>
        <b val="0"/>
        <sz val="12"/>
        <color auto="1"/>
      </font>
      <numFmt numFmtId="4" formatCode="#,##0.00"/>
    </ndxf>
  </rcc>
  <rcc rId="3711" sId="1" odxf="1" dxf="1" numFmtId="4">
    <nc r="Z99">
      <v>5859.11</v>
    </nc>
    <odxf>
      <font>
        <b/>
        <sz val="12"/>
        <color auto="1"/>
      </font>
    </odxf>
    <ndxf>
      <font>
        <b val="0"/>
        <sz val="12"/>
        <color auto="1"/>
      </font>
    </ndxf>
  </rcc>
  <rcc rId="3712" sId="1" odxf="1" dxf="1" numFmtId="4">
    <nc r="AA99">
      <v>0</v>
    </nc>
    <odxf>
      <font>
        <b/>
        <sz val="12"/>
        <color auto="1"/>
      </font>
    </odxf>
    <ndxf>
      <font>
        <b val="0"/>
        <sz val="12"/>
        <color auto="1"/>
      </font>
    </ndxf>
  </rcc>
  <rcc rId="3713" sId="1">
    <oc r="AB99">
      <f>AC99+AD99</f>
    </oc>
    <nc r="AB99">
      <f>AC99+AD99</f>
    </nc>
  </rcc>
  <rcc rId="3714" sId="1" odxf="1" dxf="1" numFmtId="4">
    <nc r="AC99">
      <v>0</v>
    </nc>
    <odxf>
      <font>
        <b/>
        <sz val="12"/>
        <color auto="1"/>
      </font>
      <numFmt numFmtId="0" formatCode="General"/>
    </odxf>
    <ndxf>
      <font>
        <b val="0"/>
        <sz val="12"/>
        <color auto="1"/>
      </font>
      <numFmt numFmtId="4" formatCode="#,##0.00"/>
    </ndxf>
  </rcc>
  <rcc rId="3715" sId="1" odxf="1" dxf="1" numFmtId="4">
    <nc r="AD99">
      <v>0</v>
    </nc>
    <odxf>
      <font>
        <b/>
        <sz val="12"/>
        <color auto="1"/>
      </font>
      <numFmt numFmtId="0" formatCode="General"/>
    </odxf>
    <ndxf>
      <font>
        <b val="0"/>
        <sz val="12"/>
        <color auto="1"/>
      </font>
      <numFmt numFmtId="4" formatCode="#,##0.00"/>
    </ndxf>
  </rcc>
  <rcc rId="3716" sId="1">
    <oc r="AE99">
      <f>S99+V99+Y99+AB99</f>
    </oc>
    <nc r="AE99">
      <f>S99+V99+Y99+AB99</f>
    </nc>
  </rcc>
  <rcc rId="3717" sId="1" odxf="1" dxf="1" numFmtId="4">
    <nc r="AF99">
      <v>0</v>
    </nc>
    <odxf>
      <font>
        <b/>
        <sz val="12"/>
        <color auto="1"/>
      </font>
    </odxf>
    <ndxf>
      <font>
        <b val="0"/>
        <sz val="12"/>
        <color auto="1"/>
      </font>
    </ndxf>
  </rcc>
  <rcc rId="3718" sId="1">
    <oc r="AG99">
      <f>AE99+AF99</f>
    </oc>
    <nc r="AG99">
      <f>AE99+AF99</f>
    </nc>
  </rcc>
  <rcc rId="3719" sId="1">
    <nc r="AH99" t="inlineStr">
      <is>
        <t xml:space="preserve"> în implementare</t>
      </is>
    </nc>
  </rcc>
  <rfmt sheetId="1" sqref="AI99" start="0" length="0">
    <dxf>
      <font>
        <b val="0"/>
        <sz val="12"/>
        <color auto="1"/>
      </font>
    </dxf>
  </rfmt>
  <rcc rId="3720" sId="1" odxf="1" dxf="1" numFmtId="4">
    <nc r="AJ99">
      <v>32343.8</v>
    </nc>
    <odxf>
      <font>
        <b/>
        <sz val="12"/>
        <color auto="1"/>
      </font>
      <numFmt numFmtId="3" formatCode="#,##0"/>
    </odxf>
    <ndxf>
      <font>
        <b val="0"/>
        <sz val="12"/>
        <color auto="1"/>
      </font>
      <numFmt numFmtId="4" formatCode="#,##0.00"/>
    </ndxf>
  </rcc>
  <rcc rId="3721" sId="1" odxf="1" dxf="1" numFmtId="4">
    <nc r="AK99">
      <v>4946.7</v>
    </nc>
    <odxf>
      <font>
        <b/>
        <sz val="12"/>
        <color auto="1"/>
      </font>
      <numFmt numFmtId="3" formatCode="#,##0"/>
      <border outline="0">
        <top style="thin">
          <color indexed="64"/>
        </top>
      </border>
    </odxf>
    <ndxf>
      <font>
        <b val="0"/>
        <sz val="12"/>
        <color auto="1"/>
      </font>
      <numFmt numFmtId="4" formatCode="#,##0.00"/>
      <border outline="0">
        <top/>
      </border>
    </ndxf>
  </rcc>
  <rfmt sheetId="1" sqref="A99:XFD99">
    <dxf>
      <fill>
        <patternFill>
          <bgColor theme="5" tint="0.79998168889431442"/>
        </patternFill>
      </fill>
    </dxf>
  </rfmt>
  <rcc rId="3722" sId="1">
    <nc r="A99">
      <v>3</v>
    </nc>
  </rcc>
  <rcc rId="3723" sId="1">
    <nc r="B99">
      <v>126409</v>
    </nc>
  </rcc>
  <rcc rId="3724" sId="1">
    <nc r="C99">
      <v>551</v>
    </nc>
  </rcc>
  <rcc rId="3725" sId="1">
    <nc r="D99" t="inlineStr">
      <is>
        <t>AI</t>
      </is>
    </nc>
  </rcc>
  <rfmt sheetId="1" sqref="E99">
    <dxf>
      <fill>
        <patternFill>
          <bgColor rgb="FF92D050"/>
        </patternFill>
      </fill>
    </dxf>
  </rfmt>
  <rfmt sheetId="1" sqref="E99:F99">
    <dxf>
      <fill>
        <patternFill>
          <bgColor rgb="FF92D050"/>
        </patternFill>
      </fill>
    </dxf>
  </rfmt>
  <rcc rId="3726" sId="1">
    <nc r="G99" t="inlineStr">
      <is>
        <t>Smart CT</t>
      </is>
    </nc>
  </rcc>
  <rcc rId="3727" sId="1">
    <nc r="J99" t="inlineStr">
      <is>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is>
    </nc>
  </rcc>
  <rcv guid="{9980B309-0131-4577-BF29-212714399FDF}" action="delete"/>
  <rdn rId="0" localSheetId="1" customView="1" name="Z_9980B309_0131_4577_BF29_212714399FDF_.wvu.PrintArea" hidden="1" oldHidden="1">
    <formula>Sheet1!$A$1:$AL$463</formula>
    <oldFormula>Sheet1!$A$1:$AL$463</oldFormula>
  </rdn>
  <rdn rId="0" localSheetId="1" customView="1" name="Z_9980B309_0131_4577_BF29_212714399FDF_.wvu.FilterData" hidden="1" oldHidden="1">
    <formula>Sheet1!$A$1:$AL$438</formula>
    <oldFormula>Sheet1!$A$1:$AL$438</oldFormula>
  </rdn>
  <rcv guid="{9980B309-0131-4577-BF29-212714399FDF}" action="add"/>
</revisions>
</file>

<file path=xl/revisions/revisionLog2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30" sId="1" numFmtId="19">
    <oc r="K99">
      <v>43304</v>
    </oc>
    <nc r="K99">
      <v>43439</v>
    </nc>
  </rcc>
  <rcc rId="3731" sId="1" numFmtId="19">
    <oc r="L99">
      <v>43792</v>
    </oc>
    <nc r="L99">
      <v>44321</v>
    </nc>
  </rcc>
</revisions>
</file>

<file path=xl/revisions/revisionLog2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T99" start="0" length="0">
    <dxf>
      <font>
        <sz val="11"/>
        <color theme="1"/>
        <name val="Calibri"/>
        <family val="2"/>
        <charset val="238"/>
        <scheme val="minor"/>
      </font>
      <fill>
        <patternFill patternType="none">
          <bgColor indexed="65"/>
        </patternFill>
      </fill>
      <alignment horizontal="general" vertical="bottom" wrapText="0"/>
      <border outline="0">
        <left/>
        <right/>
        <top/>
        <bottom/>
      </border>
    </dxf>
  </rfmt>
  <rfmt sheetId="1" sqref="W99" start="0" length="0">
    <dxf>
      <font>
        <sz val="11"/>
        <color theme="1"/>
        <name val="Calibri"/>
        <family val="2"/>
        <charset val="238"/>
        <scheme val="minor"/>
      </font>
      <fill>
        <patternFill patternType="none">
          <bgColor indexed="65"/>
        </patternFill>
      </fill>
      <alignment horizontal="general" vertical="bottom" wrapText="0"/>
      <border outline="0">
        <left/>
        <right/>
        <top/>
        <bottom/>
      </border>
    </dxf>
  </rfmt>
  <rfmt sheetId="1" sqref="Z99" start="0" length="0">
    <dxf>
      <font>
        <sz val="11"/>
        <color theme="1"/>
        <name val="Calibri"/>
        <family val="2"/>
        <charset val="238"/>
        <scheme val="minor"/>
      </font>
      <fill>
        <patternFill patternType="none">
          <bgColor indexed="65"/>
        </patternFill>
      </fill>
      <alignment horizontal="general" vertical="bottom" wrapText="0"/>
      <border outline="0">
        <left/>
        <right/>
        <top/>
        <bottom/>
      </border>
    </dxf>
  </rfmt>
  <rcc rId="3732" sId="1" odxf="1" dxf="1" numFmtId="4">
    <oc r="T99">
      <v>249012.35</v>
    </oc>
    <nc r="T99">
      <v>3075713.52</v>
    </nc>
    <ndxf>
      <font>
        <sz val="12"/>
        <color auto="1"/>
        <name val="Calibri"/>
        <family val="2"/>
        <charset val="238"/>
        <scheme val="minor"/>
      </font>
      <fill>
        <patternFill patternType="solid">
          <bgColor theme="5" tint="0.79998168889431442"/>
        </patternFill>
      </fill>
      <alignment horizontal="right" vertical="center" wrapText="1"/>
      <border outline="0">
        <left style="thin">
          <color indexed="64"/>
        </left>
        <right style="thin">
          <color indexed="64"/>
        </right>
        <top style="thin">
          <color indexed="64"/>
        </top>
        <bottom style="thin">
          <color indexed="64"/>
        </bottom>
      </border>
    </ndxf>
  </rcc>
  <rcc rId="3733" sId="1" odxf="1" s="1" dxf="1">
    <oc r="V99">
      <f>W99+X99</f>
    </oc>
    <nc r="V99">
      <f>W99+X99</f>
    </nc>
    <odxf>
      <font>
        <b val="0"/>
        <i val="0"/>
        <strike val="0"/>
        <condense val="0"/>
        <extend val="0"/>
        <outline val="0"/>
        <shadow val="0"/>
        <u val="none"/>
        <vertAlign val="baseline"/>
        <sz val="12"/>
        <color auto="1"/>
        <name val="Calibri"/>
        <family val="2"/>
        <scheme val="minor"/>
      </font>
      <numFmt numFmtId="4" formatCode="#,##0.00"/>
      <fill>
        <patternFill patternType="solid">
          <fgColor indexed="64"/>
          <bgColor theme="5" tint="0.79998168889431442"/>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2"/>
        <color auto="1"/>
        <name val="Calibri"/>
        <family val="2"/>
        <charset val="238"/>
        <scheme val="minor"/>
      </font>
    </ndxf>
  </rcc>
  <rcc rId="3734" sId="1" odxf="1" dxf="1" numFmtId="4">
    <oc r="W99">
      <v>38084.239999999998</v>
    </oc>
    <nc r="W99">
      <v>470403.23</v>
    </nc>
    <ndxf>
      <font>
        <sz val="12"/>
        <color auto="1"/>
        <name val="Calibri"/>
        <family val="2"/>
        <charset val="238"/>
        <scheme val="minor"/>
      </font>
      <fill>
        <patternFill patternType="solid">
          <bgColor theme="5" tint="0.79998168889431442"/>
        </patternFill>
      </fill>
      <alignment horizontal="right" vertical="center" wrapText="1"/>
      <border outline="0">
        <left style="thin">
          <color indexed="64"/>
        </left>
        <right style="thin">
          <color indexed="64"/>
        </right>
        <top style="thin">
          <color indexed="64"/>
        </top>
        <bottom style="thin">
          <color indexed="64"/>
        </bottom>
      </border>
    </ndxf>
  </rcc>
  <rcc rId="3735" sId="1">
    <oc r="Y99">
      <f>Z99+AA99</f>
    </oc>
    <nc r="Y99">
      <f>Z99+AA99</f>
    </nc>
  </rcc>
  <rcc rId="3736" sId="1" odxf="1" dxf="1" numFmtId="4">
    <oc r="Z99">
      <v>5859.11</v>
    </oc>
    <nc r="Z99">
      <v>72369.73000000001</v>
    </nc>
    <ndxf>
      <font>
        <sz val="12"/>
        <color auto="1"/>
        <name val="Calibri"/>
        <family val="2"/>
        <charset val="238"/>
        <scheme val="minor"/>
      </font>
      <fill>
        <patternFill patternType="solid">
          <bgColor theme="5" tint="0.79998168889431442"/>
        </patternFill>
      </fill>
      <alignment horizontal="right" vertical="center" wrapText="1"/>
      <border outline="0">
        <left style="thin">
          <color indexed="64"/>
        </left>
        <right style="thin">
          <color indexed="64"/>
        </right>
        <top style="thin">
          <color indexed="64"/>
        </top>
        <bottom style="thin">
          <color indexed="64"/>
        </bottom>
      </border>
    </ndxf>
  </rcc>
  <rcc rId="3737" sId="1" odxf="1" s="1" dxf="1">
    <oc r="AB99">
      <f>AC99+AD99</f>
    </oc>
    <nc r="AB99">
      <f>AC99+AD99</f>
    </nc>
    <odxf>
      <font>
        <b val="0"/>
        <i val="0"/>
        <strike val="0"/>
        <condense val="0"/>
        <extend val="0"/>
        <outline val="0"/>
        <shadow val="0"/>
        <u val="none"/>
        <vertAlign val="baseline"/>
        <sz val="12"/>
        <color auto="1"/>
        <name val="Calibri"/>
        <family val="2"/>
        <charset val="238"/>
        <scheme val="minor"/>
      </font>
      <numFmt numFmtId="165" formatCode="#,##0.00_ ;\-#,##0.00\ "/>
      <fill>
        <patternFill patternType="solid">
          <fgColor indexed="64"/>
          <bgColor theme="5" tint="0.79998168889431442"/>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numFmt numFmtId="4" formatCode="#,##0.00"/>
    </ndxf>
  </rcc>
  <rcc rId="3738" sId="1" odxf="1" dxf="1">
    <oc r="E99" t="inlineStr">
      <is>
        <t>AP 2/11i/2.2</t>
      </is>
    </oc>
    <nc r="E99" t="inlineStr">
      <is>
        <t>AP 2/11i/2.1</t>
      </is>
    </nc>
    <odxf>
      <fill>
        <patternFill patternType="solid">
          <bgColor rgb="FF92D050"/>
        </patternFill>
      </fill>
      <alignment horizontal="left"/>
    </odxf>
    <ndxf>
      <fill>
        <patternFill patternType="none">
          <bgColor indexed="65"/>
        </patternFill>
      </fill>
      <alignment horizontal="center"/>
    </ndxf>
  </rcc>
  <rcc rId="3739" sId="1" odxf="1" dxf="1">
    <oc r="F99" t="inlineStr">
      <is>
        <t>CP1 less /2017</t>
      </is>
    </oc>
    <nc r="F99" t="inlineStr">
      <is>
        <t>CP10 less /2018</t>
      </is>
    </nc>
    <odxf>
      <font>
        <sz val="12"/>
        <color auto="1"/>
      </font>
      <fill>
        <patternFill>
          <bgColor rgb="FF92D050"/>
        </patternFill>
      </fill>
      <alignment horizontal="left"/>
    </odxf>
    <ndxf>
      <font>
        <sz val="12"/>
        <color auto="1"/>
      </font>
      <fill>
        <patternFill>
          <bgColor rgb="FFFFFF00"/>
        </patternFill>
      </fill>
      <alignment horizontal="general"/>
    </ndxf>
  </rcc>
</revisions>
</file>

<file path=xl/revisions/revisionLog2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99" start="0" length="0">
    <dxf>
      <fill>
        <patternFill patternType="none">
          <bgColor indexed="65"/>
        </patternFill>
      </fill>
    </dxf>
  </rfmt>
  <rfmt sheetId="1" sqref="B99" start="0" length="0">
    <dxf>
      <fill>
        <patternFill>
          <bgColor rgb="FFFFFF00"/>
        </patternFill>
      </fill>
    </dxf>
  </rfmt>
  <rfmt sheetId="1" sqref="C99" start="0" length="0">
    <dxf>
      <fill>
        <patternFill>
          <bgColor rgb="FFFFFF00"/>
        </patternFill>
      </fill>
    </dxf>
  </rfmt>
  <rfmt sheetId="1" sqref="D99" start="0" length="0">
    <dxf>
      <fill>
        <patternFill>
          <bgColor rgb="FFFFFF00"/>
        </patternFill>
      </fill>
    </dxf>
  </rfmt>
  <rfmt sheetId="1" sqref="E99" start="0" length="0">
    <dxf>
      <fill>
        <patternFill patternType="solid">
          <bgColor theme="0"/>
        </patternFill>
      </fill>
      <alignment horizontal="left"/>
    </dxf>
  </rfmt>
  <rfmt sheetId="1" sqref="F99" start="0" length="0">
    <dxf>
      <font>
        <sz val="12"/>
        <color auto="1"/>
      </font>
      <alignment horizontal="left"/>
    </dxf>
  </rfmt>
  <rfmt sheetId="1" sqref="G99" start="0" length="0">
    <dxf>
      <fill>
        <patternFill patternType="none">
          <bgColor indexed="65"/>
        </patternFill>
      </fill>
    </dxf>
  </rfmt>
  <rfmt sheetId="1" sqref="H99" start="0" length="0">
    <dxf>
      <fill>
        <patternFill patternType="none">
          <bgColor indexed="65"/>
        </patternFill>
      </fill>
    </dxf>
  </rfmt>
  <rfmt sheetId="1" sqref="I99" start="0" length="0">
    <dxf>
      <fill>
        <patternFill>
          <bgColor rgb="FFFFFF00"/>
        </patternFill>
      </fill>
    </dxf>
  </rfmt>
  <rfmt sheetId="1" sqref="J99" start="0" length="0">
    <dxf>
      <fill>
        <patternFill patternType="none">
          <bgColor indexed="65"/>
        </patternFill>
      </fill>
    </dxf>
  </rfmt>
  <rfmt sheetId="1" sqref="K99" start="0" length="0">
    <dxf>
      <fill>
        <patternFill>
          <bgColor theme="0"/>
        </patternFill>
      </fill>
    </dxf>
  </rfmt>
  <rfmt sheetId="1" sqref="L99" start="0" length="0">
    <dxf>
      <fill>
        <patternFill patternType="none">
          <bgColor indexed="65"/>
        </patternFill>
      </fill>
    </dxf>
  </rfmt>
  <rcc rId="3740" sId="1" odxf="1" dxf="1">
    <oc r="M99">
      <f>S99/AE99*100</f>
    </oc>
    <nc r="M99">
      <f>S99/AE99*100</f>
    </nc>
    <odxf>
      <fill>
        <patternFill patternType="solid">
          <bgColor theme="5" tint="0.79998168889431442"/>
        </patternFill>
      </fill>
    </odxf>
    <ndxf>
      <fill>
        <patternFill patternType="none">
          <bgColor indexed="65"/>
        </patternFill>
      </fill>
    </ndxf>
  </rcc>
  <rfmt sheetId="1" sqref="N99" start="0" length="0">
    <dxf>
      <fill>
        <patternFill patternType="none">
          <bgColor indexed="65"/>
        </patternFill>
      </fill>
    </dxf>
  </rfmt>
  <rfmt sheetId="1" sqref="O99" start="0" length="0">
    <dxf>
      <fill>
        <patternFill>
          <bgColor theme="0"/>
        </patternFill>
      </fill>
    </dxf>
  </rfmt>
  <rfmt sheetId="1" sqref="P99" start="0" length="0">
    <dxf>
      <fill>
        <patternFill>
          <bgColor theme="0"/>
        </patternFill>
      </fill>
    </dxf>
  </rfmt>
  <rfmt sheetId="1" sqref="Q99" start="0" length="0">
    <dxf>
      <fill>
        <patternFill>
          <bgColor theme="0"/>
        </patternFill>
      </fill>
    </dxf>
  </rfmt>
  <rfmt sheetId="1" sqref="R99" start="0" length="0">
    <dxf>
      <fill>
        <patternFill>
          <bgColor theme="0"/>
        </patternFill>
      </fill>
    </dxf>
  </rfmt>
  <rcc rId="3741" sId="1" odxf="1" dxf="1">
    <oc r="S99">
      <f>T99+U99</f>
    </oc>
    <nc r="S99">
      <f>T99+U99</f>
    </nc>
    <odxf>
      <fill>
        <patternFill patternType="solid">
          <bgColor theme="5" tint="0.79998168889431442"/>
        </patternFill>
      </fill>
    </odxf>
    <ndxf>
      <fill>
        <patternFill patternType="none">
          <bgColor indexed="65"/>
        </patternFill>
      </fill>
    </ndxf>
  </rcc>
  <rfmt sheetId="1" sqref="T99" start="0" length="0">
    <dxf>
      <fill>
        <patternFill>
          <bgColor rgb="FFFFFF00"/>
        </patternFill>
      </fill>
    </dxf>
  </rfmt>
  <rfmt sheetId="1" sqref="U99" start="0" length="0">
    <dxf>
      <fill>
        <patternFill>
          <bgColor rgb="FFFFFF00"/>
        </patternFill>
      </fill>
    </dxf>
  </rfmt>
  <rcc rId="3742" sId="1" odxf="1" s="1" dxf="1">
    <oc r="V99">
      <f>W99+X99</f>
    </oc>
    <nc r="V99">
      <f>W99+X99</f>
    </nc>
    <odxf>
      <font>
        <b val="0"/>
        <i val="0"/>
        <strike val="0"/>
        <condense val="0"/>
        <extend val="0"/>
        <outline val="0"/>
        <shadow val="0"/>
        <u val="none"/>
        <vertAlign val="baseline"/>
        <sz val="12"/>
        <color auto="1"/>
        <name val="Calibri"/>
        <family val="2"/>
        <charset val="238"/>
        <scheme val="minor"/>
      </font>
      <numFmt numFmtId="4" formatCode="#,##0.00"/>
      <fill>
        <patternFill patternType="solid">
          <fgColor indexed="64"/>
          <bgColor theme="5" tint="0.79998168889431442"/>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2"/>
        <color auto="1"/>
        <name val="Calibri"/>
        <family val="2"/>
        <charset val="238"/>
        <scheme val="minor"/>
      </font>
      <fill>
        <patternFill patternType="none">
          <bgColor indexed="65"/>
        </patternFill>
      </fill>
    </ndxf>
  </rcc>
  <rfmt sheetId="1" sqref="W99" start="0" length="0">
    <dxf>
      <fill>
        <patternFill>
          <bgColor rgb="FFFFFF00"/>
        </patternFill>
      </fill>
    </dxf>
  </rfmt>
  <rfmt sheetId="1" sqref="X99" start="0" length="0">
    <dxf>
      <fill>
        <patternFill>
          <bgColor rgb="FFFFFF00"/>
        </patternFill>
      </fill>
    </dxf>
  </rfmt>
  <rcc rId="3743" sId="1" odxf="1" dxf="1">
    <oc r="Y99">
      <f>Z99+AA99</f>
    </oc>
    <nc r="Y99">
      <f>Z99+AA99</f>
    </nc>
    <odxf>
      <fill>
        <patternFill patternType="solid">
          <bgColor theme="5" tint="0.79998168889431442"/>
        </patternFill>
      </fill>
    </odxf>
    <ndxf>
      <fill>
        <patternFill patternType="none">
          <bgColor indexed="65"/>
        </patternFill>
      </fill>
    </ndxf>
  </rcc>
  <rfmt sheetId="1" sqref="Z99" start="0" length="0">
    <dxf>
      <fill>
        <patternFill>
          <bgColor rgb="FFFFFF00"/>
        </patternFill>
      </fill>
    </dxf>
  </rfmt>
  <rfmt sheetId="1" sqref="AA99" start="0" length="0">
    <dxf>
      <fill>
        <patternFill>
          <bgColor rgb="FFFFFF00"/>
        </patternFill>
      </fill>
    </dxf>
  </rfmt>
  <rcc rId="3744" sId="1" odxf="1" s="1" dxf="1">
    <oc r="AB99">
      <f>AC99+AD99</f>
    </oc>
    <nc r="AB99">
      <f>AC99+AD99</f>
    </nc>
    <odxf>
      <font>
        <b val="0"/>
        <i val="0"/>
        <strike val="0"/>
        <condense val="0"/>
        <extend val="0"/>
        <outline val="0"/>
        <shadow val="0"/>
        <u val="none"/>
        <vertAlign val="baseline"/>
        <sz val="12"/>
        <color auto="1"/>
        <name val="Calibri"/>
        <family val="2"/>
        <charset val="238"/>
        <scheme val="minor"/>
      </font>
      <numFmt numFmtId="4" formatCode="#,##0.00"/>
      <fill>
        <patternFill patternType="solid">
          <fgColor indexed="64"/>
          <bgColor theme="5" tint="0.79998168889431442"/>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numFmt numFmtId="165" formatCode="#,##0.00_ ;\-#,##0.00\ "/>
      <fill>
        <patternFill patternType="none">
          <bgColor indexed="65"/>
        </patternFill>
      </fill>
    </ndxf>
  </rcc>
  <rfmt sheetId="1" sqref="AC99" start="0" length="0">
    <dxf>
      <fill>
        <patternFill>
          <bgColor rgb="FFFFFF00"/>
        </patternFill>
      </fill>
    </dxf>
  </rfmt>
  <rfmt sheetId="1" sqref="AD99" start="0" length="0">
    <dxf>
      <fill>
        <patternFill>
          <bgColor rgb="FFFFFF00"/>
        </patternFill>
      </fill>
    </dxf>
  </rfmt>
  <rcc rId="3745" sId="1" odxf="1" dxf="1">
    <oc r="AE99">
      <f>S99+V99+Y99+AB99</f>
    </oc>
    <nc r="AE99">
      <f>S99+V99+Y99+AB99</f>
    </nc>
    <odxf>
      <fill>
        <patternFill>
          <bgColor theme="5" tint="0.79998168889431442"/>
        </patternFill>
      </fill>
    </odxf>
    <ndxf>
      <fill>
        <patternFill>
          <bgColor theme="0"/>
        </patternFill>
      </fill>
    </ndxf>
  </rcc>
  <rfmt sheetId="1" sqref="AF99" start="0" length="0">
    <dxf>
      <fill>
        <patternFill patternType="none">
          <bgColor indexed="65"/>
        </patternFill>
      </fill>
    </dxf>
  </rfmt>
  <rcc rId="3746" sId="1" odxf="1" dxf="1">
    <oc r="AG99">
      <f>AE99+AF99</f>
    </oc>
    <nc r="AG99">
      <f>AE99+AF99</f>
    </nc>
    <odxf>
      <fill>
        <patternFill patternType="solid">
          <bgColor theme="5" tint="0.79998168889431442"/>
        </patternFill>
      </fill>
    </odxf>
    <ndxf>
      <fill>
        <patternFill patternType="none">
          <bgColor indexed="65"/>
        </patternFill>
      </fill>
    </ndxf>
  </rcc>
  <rfmt sheetId="1" sqref="AH99" start="0" length="0">
    <dxf>
      <fill>
        <patternFill patternType="none">
          <bgColor indexed="65"/>
        </patternFill>
      </fill>
    </dxf>
  </rfmt>
  <rfmt sheetId="1" sqref="AI99" start="0" length="0">
    <dxf>
      <fill>
        <patternFill patternType="none">
          <bgColor indexed="65"/>
        </patternFill>
      </fill>
    </dxf>
  </rfmt>
  <rfmt sheetId="1" sqref="AJ99" start="0" length="0">
    <dxf>
      <fill>
        <patternFill patternType="none">
          <bgColor indexed="65"/>
        </patternFill>
      </fill>
    </dxf>
  </rfmt>
  <rfmt sheetId="1" sqref="AK99" start="0" length="0">
    <dxf>
      <fill>
        <patternFill patternType="none">
          <bgColor indexed="65"/>
        </patternFill>
      </fill>
    </dxf>
  </rfmt>
  <rfmt sheetId="1" sqref="AL99" start="0" length="0">
    <dxf>
      <fill>
        <patternFill patternType="none">
          <bgColor indexed="65"/>
        </patternFill>
      </fill>
    </dxf>
  </rfmt>
  <rfmt sheetId="1" sqref="AM99" start="0" length="0">
    <dxf>
      <fill>
        <patternFill patternType="none">
          <bgColor indexed="65"/>
        </patternFill>
      </fill>
    </dxf>
  </rfmt>
  <rfmt sheetId="1" sqref="AN99" start="0" length="0">
    <dxf>
      <fill>
        <patternFill patternType="none">
          <bgColor indexed="65"/>
        </patternFill>
      </fill>
    </dxf>
  </rfmt>
  <rfmt sheetId="1" sqref="AO99" start="0" length="0">
    <dxf>
      <fill>
        <patternFill patternType="none">
          <bgColor indexed="65"/>
        </patternFill>
      </fill>
    </dxf>
  </rfmt>
  <rfmt sheetId="1" sqref="AP99" start="0" length="0">
    <dxf>
      <fill>
        <patternFill patternType="none">
          <bgColor indexed="65"/>
        </patternFill>
      </fill>
    </dxf>
  </rfmt>
  <rfmt sheetId="1" sqref="AQ99" start="0" length="0">
    <dxf>
      <fill>
        <patternFill patternType="none">
          <bgColor indexed="65"/>
        </patternFill>
      </fill>
    </dxf>
  </rfmt>
  <rfmt sheetId="1" sqref="AR99" start="0" length="0">
    <dxf>
      <fill>
        <patternFill patternType="none">
          <bgColor indexed="65"/>
        </patternFill>
      </fill>
    </dxf>
  </rfmt>
  <rfmt sheetId="1" sqref="AS99" start="0" length="0">
    <dxf>
      <fill>
        <patternFill patternType="none">
          <bgColor indexed="65"/>
        </patternFill>
      </fill>
    </dxf>
  </rfmt>
  <rfmt sheetId="1" sqref="AT99" start="0" length="0">
    <dxf>
      <fill>
        <patternFill patternType="none">
          <bgColor indexed="65"/>
        </patternFill>
      </fill>
    </dxf>
  </rfmt>
  <rfmt sheetId="1" sqref="AU99" start="0" length="0">
    <dxf>
      <fill>
        <patternFill patternType="none">
          <bgColor indexed="65"/>
        </patternFill>
      </fill>
    </dxf>
  </rfmt>
  <rfmt sheetId="1" sqref="AV99" start="0" length="0">
    <dxf>
      <fill>
        <patternFill patternType="none">
          <bgColor indexed="65"/>
        </patternFill>
      </fill>
    </dxf>
  </rfmt>
  <rfmt sheetId="1" sqref="AW99" start="0" length="0">
    <dxf>
      <fill>
        <patternFill patternType="none">
          <bgColor indexed="65"/>
        </patternFill>
      </fill>
    </dxf>
  </rfmt>
  <rfmt sheetId="1" sqref="AX99" start="0" length="0">
    <dxf>
      <fill>
        <patternFill patternType="none">
          <bgColor indexed="65"/>
        </patternFill>
      </fill>
    </dxf>
  </rfmt>
  <rfmt sheetId="1" sqref="AY99" start="0" length="0">
    <dxf>
      <fill>
        <patternFill patternType="none">
          <bgColor indexed="65"/>
        </patternFill>
      </fill>
    </dxf>
  </rfmt>
  <rfmt sheetId="1" sqref="AZ99" start="0" length="0">
    <dxf>
      <fill>
        <patternFill patternType="none">
          <bgColor indexed="65"/>
        </patternFill>
      </fill>
    </dxf>
  </rfmt>
  <rfmt sheetId="1" sqref="BA99" start="0" length="0">
    <dxf>
      <fill>
        <patternFill patternType="none">
          <bgColor indexed="65"/>
        </patternFill>
      </fill>
    </dxf>
  </rfmt>
  <rfmt sheetId="1" sqref="BB99" start="0" length="0">
    <dxf>
      <fill>
        <patternFill patternType="none">
          <bgColor indexed="65"/>
        </patternFill>
      </fill>
    </dxf>
  </rfmt>
  <rfmt sheetId="1" sqref="BC99" start="0" length="0">
    <dxf>
      <fill>
        <patternFill patternType="none">
          <bgColor indexed="65"/>
        </patternFill>
      </fill>
    </dxf>
  </rfmt>
  <rfmt sheetId="1" sqref="BD99" start="0" length="0">
    <dxf>
      <fill>
        <patternFill patternType="none">
          <bgColor indexed="65"/>
        </patternFill>
      </fill>
    </dxf>
  </rfmt>
  <rfmt sheetId="1" sqref="BE99" start="0" length="0">
    <dxf>
      <fill>
        <patternFill patternType="none">
          <bgColor indexed="65"/>
        </patternFill>
      </fill>
    </dxf>
  </rfmt>
  <rfmt sheetId="1" sqref="BF99" start="0" length="0">
    <dxf>
      <fill>
        <patternFill patternType="none">
          <bgColor indexed="65"/>
        </patternFill>
      </fill>
    </dxf>
  </rfmt>
  <rfmt sheetId="1" sqref="BG99" start="0" length="0">
    <dxf>
      <fill>
        <patternFill patternType="none">
          <bgColor indexed="65"/>
        </patternFill>
      </fill>
    </dxf>
  </rfmt>
  <rfmt sheetId="1" sqref="BH99" start="0" length="0">
    <dxf>
      <fill>
        <patternFill patternType="none">
          <bgColor indexed="65"/>
        </patternFill>
      </fill>
    </dxf>
  </rfmt>
  <rfmt sheetId="1" sqref="BI99" start="0" length="0">
    <dxf>
      <fill>
        <patternFill patternType="none">
          <bgColor indexed="65"/>
        </patternFill>
      </fill>
    </dxf>
  </rfmt>
  <rfmt sheetId="1" sqref="BJ99" start="0" length="0">
    <dxf>
      <fill>
        <patternFill patternType="none">
          <bgColor indexed="65"/>
        </patternFill>
      </fill>
    </dxf>
  </rfmt>
  <rfmt sheetId="1" sqref="BK99" start="0" length="0">
    <dxf>
      <fill>
        <patternFill patternType="none">
          <bgColor indexed="65"/>
        </patternFill>
      </fill>
    </dxf>
  </rfmt>
  <rfmt sheetId="1" sqref="BL99" start="0" length="0">
    <dxf>
      <fill>
        <patternFill patternType="none">
          <bgColor indexed="65"/>
        </patternFill>
      </fill>
    </dxf>
  </rfmt>
  <rfmt sheetId="1" sqref="BM99" start="0" length="0">
    <dxf>
      <fill>
        <patternFill patternType="none">
          <bgColor indexed="65"/>
        </patternFill>
      </fill>
    </dxf>
  </rfmt>
  <rfmt sheetId="1" sqref="BN99" start="0" length="0">
    <dxf>
      <fill>
        <patternFill patternType="none">
          <bgColor indexed="65"/>
        </patternFill>
      </fill>
    </dxf>
  </rfmt>
  <rfmt sheetId="1" sqref="BO99" start="0" length="0">
    <dxf>
      <fill>
        <patternFill patternType="none">
          <bgColor indexed="65"/>
        </patternFill>
      </fill>
    </dxf>
  </rfmt>
  <rfmt sheetId="1" sqref="BP99" start="0" length="0">
    <dxf>
      <fill>
        <patternFill patternType="none">
          <bgColor indexed="65"/>
        </patternFill>
      </fill>
    </dxf>
  </rfmt>
  <rfmt sheetId="1" sqref="BQ99" start="0" length="0">
    <dxf>
      <fill>
        <patternFill patternType="none">
          <bgColor indexed="65"/>
        </patternFill>
      </fill>
    </dxf>
  </rfmt>
  <rfmt sheetId="1" sqref="BR99" start="0" length="0">
    <dxf>
      <fill>
        <patternFill patternType="none">
          <bgColor indexed="65"/>
        </patternFill>
      </fill>
    </dxf>
  </rfmt>
  <rfmt sheetId="1" sqref="BS99" start="0" length="0">
    <dxf>
      <fill>
        <patternFill patternType="none">
          <bgColor indexed="65"/>
        </patternFill>
      </fill>
    </dxf>
  </rfmt>
  <rfmt sheetId="1" sqref="BT99" start="0" length="0">
    <dxf>
      <fill>
        <patternFill patternType="none">
          <bgColor indexed="65"/>
        </patternFill>
      </fill>
    </dxf>
  </rfmt>
  <rfmt sheetId="1" sqref="BU99" start="0" length="0">
    <dxf>
      <fill>
        <patternFill patternType="none">
          <bgColor indexed="65"/>
        </patternFill>
      </fill>
    </dxf>
  </rfmt>
  <rfmt sheetId="1" sqref="BV99" start="0" length="0">
    <dxf>
      <fill>
        <patternFill patternType="none">
          <bgColor indexed="65"/>
        </patternFill>
      </fill>
    </dxf>
  </rfmt>
  <rfmt sheetId="1" sqref="BW99" start="0" length="0">
    <dxf>
      <fill>
        <patternFill patternType="none">
          <bgColor indexed="65"/>
        </patternFill>
      </fill>
    </dxf>
  </rfmt>
  <rfmt sheetId="1" sqref="BX99" start="0" length="0">
    <dxf>
      <fill>
        <patternFill patternType="none">
          <bgColor indexed="65"/>
        </patternFill>
      </fill>
    </dxf>
  </rfmt>
  <rfmt sheetId="1" sqref="BY99" start="0" length="0">
    <dxf>
      <fill>
        <patternFill patternType="none">
          <bgColor indexed="65"/>
        </patternFill>
      </fill>
    </dxf>
  </rfmt>
  <rfmt sheetId="1" sqref="BZ99" start="0" length="0">
    <dxf>
      <fill>
        <patternFill patternType="none">
          <bgColor indexed="65"/>
        </patternFill>
      </fill>
    </dxf>
  </rfmt>
  <rfmt sheetId="1" sqref="CA99" start="0" length="0">
    <dxf>
      <fill>
        <patternFill patternType="none">
          <bgColor indexed="65"/>
        </patternFill>
      </fill>
    </dxf>
  </rfmt>
  <rfmt sheetId="1" sqref="CB99" start="0" length="0">
    <dxf>
      <fill>
        <patternFill patternType="none">
          <bgColor indexed="65"/>
        </patternFill>
      </fill>
    </dxf>
  </rfmt>
  <rfmt sheetId="1" sqref="CC99" start="0" length="0">
    <dxf>
      <fill>
        <patternFill patternType="none">
          <bgColor indexed="65"/>
        </patternFill>
      </fill>
    </dxf>
  </rfmt>
  <rfmt sheetId="1" sqref="CD99" start="0" length="0">
    <dxf>
      <fill>
        <patternFill patternType="none">
          <bgColor indexed="65"/>
        </patternFill>
      </fill>
    </dxf>
  </rfmt>
  <rfmt sheetId="1" sqref="CE99" start="0" length="0">
    <dxf>
      <fill>
        <patternFill patternType="none">
          <bgColor indexed="65"/>
        </patternFill>
      </fill>
    </dxf>
  </rfmt>
  <rfmt sheetId="1" sqref="CF99" start="0" length="0">
    <dxf>
      <fill>
        <patternFill patternType="none">
          <bgColor indexed="65"/>
        </patternFill>
      </fill>
    </dxf>
  </rfmt>
  <rfmt sheetId="1" sqref="CG99" start="0" length="0">
    <dxf>
      <fill>
        <patternFill patternType="none">
          <bgColor indexed="65"/>
        </patternFill>
      </fill>
    </dxf>
  </rfmt>
  <rfmt sheetId="1" sqref="CH99" start="0" length="0">
    <dxf>
      <fill>
        <patternFill patternType="none">
          <bgColor indexed="65"/>
        </patternFill>
      </fill>
    </dxf>
  </rfmt>
  <rfmt sheetId="1" sqref="CI99" start="0" length="0">
    <dxf>
      <fill>
        <patternFill patternType="none">
          <bgColor indexed="65"/>
        </patternFill>
      </fill>
    </dxf>
  </rfmt>
  <rfmt sheetId="1" sqref="CJ99" start="0" length="0">
    <dxf>
      <fill>
        <patternFill patternType="none">
          <bgColor indexed="65"/>
        </patternFill>
      </fill>
    </dxf>
  </rfmt>
  <rfmt sheetId="1" sqref="CK99" start="0" length="0">
    <dxf>
      <fill>
        <patternFill patternType="none">
          <bgColor indexed="65"/>
        </patternFill>
      </fill>
    </dxf>
  </rfmt>
  <rfmt sheetId="1" sqref="CL99" start="0" length="0">
    <dxf>
      <fill>
        <patternFill patternType="none">
          <bgColor indexed="65"/>
        </patternFill>
      </fill>
    </dxf>
  </rfmt>
  <rfmt sheetId="1" sqref="CM99" start="0" length="0">
    <dxf>
      <fill>
        <patternFill patternType="none">
          <bgColor indexed="65"/>
        </patternFill>
      </fill>
    </dxf>
  </rfmt>
  <rfmt sheetId="1" sqref="CN99" start="0" length="0">
    <dxf>
      <fill>
        <patternFill patternType="none">
          <bgColor indexed="65"/>
        </patternFill>
      </fill>
    </dxf>
  </rfmt>
  <rfmt sheetId="1" sqref="CO99" start="0" length="0">
    <dxf>
      <fill>
        <patternFill patternType="none">
          <bgColor indexed="65"/>
        </patternFill>
      </fill>
    </dxf>
  </rfmt>
  <rfmt sheetId="1" sqref="CP99" start="0" length="0">
    <dxf>
      <fill>
        <patternFill patternType="none">
          <bgColor indexed="65"/>
        </patternFill>
      </fill>
    </dxf>
  </rfmt>
  <rfmt sheetId="1" sqref="CQ99" start="0" length="0">
    <dxf>
      <fill>
        <patternFill patternType="none">
          <bgColor indexed="65"/>
        </patternFill>
      </fill>
    </dxf>
  </rfmt>
  <rfmt sheetId="1" sqref="CR99" start="0" length="0">
    <dxf>
      <fill>
        <patternFill patternType="none">
          <bgColor indexed="65"/>
        </patternFill>
      </fill>
    </dxf>
  </rfmt>
  <rfmt sheetId="1" sqref="CS99" start="0" length="0">
    <dxf>
      <fill>
        <patternFill patternType="none">
          <bgColor indexed="65"/>
        </patternFill>
      </fill>
    </dxf>
  </rfmt>
  <rfmt sheetId="1" sqref="CT99" start="0" length="0">
    <dxf>
      <fill>
        <patternFill patternType="none">
          <bgColor indexed="65"/>
        </patternFill>
      </fill>
    </dxf>
  </rfmt>
  <rfmt sheetId="1" sqref="CU99" start="0" length="0">
    <dxf>
      <fill>
        <patternFill patternType="none">
          <bgColor indexed="65"/>
        </patternFill>
      </fill>
    </dxf>
  </rfmt>
  <rfmt sheetId="1" sqref="CV99" start="0" length="0">
    <dxf>
      <fill>
        <patternFill patternType="none">
          <bgColor indexed="65"/>
        </patternFill>
      </fill>
    </dxf>
  </rfmt>
  <rfmt sheetId="1" sqref="CW99" start="0" length="0">
    <dxf>
      <fill>
        <patternFill patternType="none">
          <bgColor indexed="65"/>
        </patternFill>
      </fill>
    </dxf>
  </rfmt>
  <rfmt sheetId="1" sqref="CX99" start="0" length="0">
    <dxf>
      <fill>
        <patternFill patternType="none">
          <bgColor indexed="65"/>
        </patternFill>
      </fill>
    </dxf>
  </rfmt>
  <rfmt sheetId="1" sqref="CY99" start="0" length="0">
    <dxf>
      <fill>
        <patternFill patternType="none">
          <bgColor indexed="65"/>
        </patternFill>
      </fill>
    </dxf>
  </rfmt>
  <rfmt sheetId="1" sqref="CZ99" start="0" length="0">
    <dxf>
      <fill>
        <patternFill patternType="none">
          <bgColor indexed="65"/>
        </patternFill>
      </fill>
    </dxf>
  </rfmt>
  <rfmt sheetId="1" sqref="DA99" start="0" length="0">
    <dxf>
      <fill>
        <patternFill patternType="none">
          <bgColor indexed="65"/>
        </patternFill>
      </fill>
    </dxf>
  </rfmt>
  <rfmt sheetId="1" sqref="DB99" start="0" length="0">
    <dxf>
      <fill>
        <patternFill patternType="none">
          <bgColor indexed="65"/>
        </patternFill>
      </fill>
    </dxf>
  </rfmt>
  <rfmt sheetId="1" sqref="DC99" start="0" length="0">
    <dxf>
      <fill>
        <patternFill patternType="none">
          <bgColor indexed="65"/>
        </patternFill>
      </fill>
    </dxf>
  </rfmt>
  <rfmt sheetId="1" sqref="DD99" start="0" length="0">
    <dxf>
      <fill>
        <patternFill patternType="none">
          <bgColor indexed="65"/>
        </patternFill>
      </fill>
    </dxf>
  </rfmt>
  <rfmt sheetId="1" sqref="DE99" start="0" length="0">
    <dxf>
      <fill>
        <patternFill patternType="none">
          <bgColor indexed="65"/>
        </patternFill>
      </fill>
    </dxf>
  </rfmt>
  <rfmt sheetId="1" sqref="DF99" start="0" length="0">
    <dxf>
      <fill>
        <patternFill patternType="none">
          <bgColor indexed="65"/>
        </patternFill>
      </fill>
    </dxf>
  </rfmt>
  <rfmt sheetId="1" sqref="DG99" start="0" length="0">
    <dxf>
      <fill>
        <patternFill patternType="none">
          <bgColor indexed="65"/>
        </patternFill>
      </fill>
    </dxf>
  </rfmt>
  <rfmt sheetId="1" sqref="A99:XFD99" start="0" length="0">
    <dxf>
      <fill>
        <patternFill patternType="none">
          <bgColor indexed="65"/>
        </patternFill>
      </fill>
    </dxf>
  </rfmt>
  <rcc rId="3747" sId="1">
    <nc r="G100" t="inlineStr">
      <is>
        <t>TOTAL CLUJ</t>
      </is>
    </nc>
  </rcc>
</revisions>
</file>

<file path=xl/revisions/revisionLog2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48" sId="1">
    <nc r="G95" t="inlineStr">
      <is>
        <t>TOTAL CLUJ</t>
      </is>
    </nc>
  </rcc>
  <rcc rId="3749" sId="1">
    <oc r="G100" t="inlineStr">
      <is>
        <t>TOTAL CLUJ</t>
      </is>
    </oc>
    <nc r="G100" t="inlineStr">
      <is>
        <t>TOTAL CONSTANȚA</t>
      </is>
    </nc>
  </rcc>
</revisions>
</file>

<file path=xl/revisions/revisionLog2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50" sId="1" numFmtId="4">
    <oc r="AJ305">
      <v>282491.37</v>
    </oc>
    <nc r="AJ305">
      <v>340951.1</v>
    </nc>
  </rcc>
  <rcc rId="3751" sId="1" numFmtId="4">
    <oc r="AK305">
      <v>36201.18</v>
    </oc>
    <nc r="AK305">
      <v>47349.74</v>
    </nc>
  </rcc>
  <rcc rId="3752" sId="1">
    <oc r="AJ309">
      <f>281863.03+67706.3</f>
    </oc>
    <nc r="AJ309">
      <f>281863.03+67706.32</f>
    </nc>
  </rcc>
  <rcc rId="3753" sId="1">
    <oc r="AK310">
      <f>11964.69+11960.22+17298.6</f>
    </oc>
    <nc r="AK310">
      <f>11964.69+11960.22+17298.63</f>
    </nc>
  </rcc>
  <rcc rId="3754" sId="1">
    <oc r="AJ311">
      <f>85000+43282.16-11040.2</f>
    </oc>
    <nc r="AJ311">
      <f>85000+43282.16-11040.21</f>
    </nc>
  </rcc>
  <rcc rId="3755" sId="1" numFmtId="4">
    <oc r="AK318">
      <f>42412.03+21924</f>
    </oc>
    <nc r="AK318">
      <v>63706.03</v>
    </nc>
  </rcc>
  <rcc rId="3756" sId="1">
    <oc r="AJ321">
      <f>105536.1+45768.5</f>
    </oc>
    <nc r="AJ321">
      <f>105536.1+45768.53</f>
    </nc>
  </rcc>
  <rcc rId="3757" sId="1">
    <oc r="AK321">
      <f>6905.53+8728.3</f>
    </oc>
    <nc r="AK321">
      <f>6905.53+8728.29</f>
    </nc>
  </rcc>
  <rcc rId="3758" sId="1" numFmtId="4">
    <oc r="AJ322">
      <f>287005.72+73369.64</f>
    </oc>
    <nc r="AJ322">
      <v>360374.76</v>
    </nc>
  </rcc>
  <rcv guid="{A87F3E0E-3A8E-4B82-8170-33752259B7DB}" action="delete"/>
  <rdn rId="0" localSheetId="1" customView="1" name="Z_A87F3E0E_3A8E_4B82_8170_33752259B7DB_.wvu.PrintArea" hidden="1" oldHidden="1">
    <formula>Sheet1!$A$1:$AL$463</formula>
    <oldFormula>Sheet1!$A$1:$AL$463</oldFormula>
  </rdn>
  <rdn rId="0" localSheetId="1" customView="1" name="Z_A87F3E0E_3A8E_4B82_8170_33752259B7DB_.wvu.FilterData" hidden="1" oldHidden="1">
    <formula>Sheet1!$A$6:$AL$463</formula>
    <oldFormula>Sheet1!$A$6:$AL$463</oldFormula>
  </rdn>
  <rcv guid="{A87F3E0E-3A8E-4B82-8170-33752259B7DB}" action="add"/>
</revisions>
</file>

<file path=xl/revisions/revisionLog2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61" sId="1">
    <oc r="AJ326">
      <f>96153.98-3298.5</f>
    </oc>
    <nc r="AJ326">
      <f>96153.98-3298.47</f>
    </nc>
  </rcc>
  <rcc rId="3762" sId="1" numFmtId="4">
    <oc r="AK326">
      <v>3298.5</v>
    </oc>
    <nc r="AK326">
      <v>3298.47</v>
    </nc>
  </rcc>
  <rcc rId="3763" sId="1" numFmtId="4">
    <oc r="AK334">
      <v>7168.82</v>
    </oc>
    <nc r="AK334">
      <v>15760.94</v>
    </nc>
  </rcc>
  <rcc rId="3764" sId="1">
    <oc r="AJ347">
      <f>115253.85+83737.1</f>
    </oc>
    <nc r="AJ347">
      <f>115253.85+83737.14</f>
    </nc>
  </rcc>
  <rcc rId="3765" sId="1" numFmtId="4">
    <oc r="AJ348">
      <f>157610.08+60701.69</f>
    </oc>
    <nc r="AJ348">
      <v>218312.37</v>
    </nc>
  </rcc>
  <rcc rId="3766" sId="1" numFmtId="4">
    <oc r="AK368">
      <f>32382.23+9460.82</f>
    </oc>
    <nc r="AK368">
      <v>9460.82</v>
    </nc>
  </rcc>
  <rcc rId="3767" sId="1">
    <oc r="AJ374">
      <f>97719.31+82606.2</f>
    </oc>
    <nc r="AJ374">
      <f>97719.31+82606.17</f>
    </nc>
  </rcc>
  <rcc rId="3768" sId="1">
    <oc r="AK374">
      <f>16734.59+7125.7</f>
    </oc>
    <nc r="AK374">
      <f>16734.59+7125.74</f>
    </nc>
  </rcc>
</revisions>
</file>

<file path=xl/revisions/revisionLog2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69" sId="1">
    <oc r="AJ377">
      <f>57915.69+124630.1</f>
    </oc>
    <nc r="AJ377">
      <f>57915.69+124630.09</f>
    </nc>
  </rcc>
  <rcc rId="3770" sId="1" numFmtId="4">
    <oc r="AK377">
      <v>16617.900000000001</v>
    </oc>
    <nc r="AK377">
      <v>16617.93</v>
    </nc>
  </rcc>
  <rcc rId="3771" sId="1" numFmtId="4">
    <oc r="AJ389">
      <f>99688.33+72775.25+58459.73</f>
    </oc>
    <nc r="AJ389">
      <v>172463.58</v>
    </nc>
  </rcc>
  <rcc rId="3772" sId="1">
    <oc r="AK389">
      <f>13878.6+11148.56</f>
    </oc>
    <nc r="AK389">
      <f>13878.6</f>
    </nc>
  </rcc>
  <rcc rId="3773" sId="1" numFmtId="4">
    <oc r="AJ404">
      <v>94316.78</v>
    </oc>
    <nc r="AJ404">
      <v>92483.74</v>
    </nc>
  </rcc>
  <rcc rId="3774" sId="1" numFmtId="4">
    <oc r="AK404">
      <v>0</v>
    </oc>
    <nc r="AK404">
      <v>17637.099999999999</v>
    </nc>
  </rcc>
</revisions>
</file>

<file path=xl/revisions/revisionLog2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87F3E0E-3A8E-4B82-8170-33752259B7DB}" action="delete"/>
  <rdn rId="0" localSheetId="1" customView="1" name="Z_A87F3E0E_3A8E_4B82_8170_33752259B7DB_.wvu.PrintArea" hidden="1" oldHidden="1">
    <formula>Sheet1!$A$1:$AL$463</formula>
    <oldFormula>Sheet1!$A$1:$AL$463</oldFormula>
  </rdn>
  <rdn rId="0" localSheetId="1" customView="1" name="Z_A87F3E0E_3A8E_4B82_8170_33752259B7DB_.wvu.FilterData" hidden="1" oldHidden="1">
    <formula>Sheet1!$A$6:$AL$463</formula>
    <oldFormula>Sheet1!$A$6:$AL$463</oldFormula>
  </rdn>
  <rcv guid="{A87F3E0E-3A8E-4B82-8170-33752259B7DB}" action="add"/>
</revisions>
</file>

<file path=xl/revisions/revisionLog2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77" sId="1" numFmtId="4">
    <nc r="AJ65">
      <v>0</v>
    </nc>
  </rcc>
  <rcc rId="3778" sId="1" numFmtId="4">
    <nc r="AK65">
      <v>0</v>
    </nc>
  </rcc>
  <rcc rId="3779" sId="1" numFmtId="4">
    <nc r="AJ73">
      <v>0</v>
    </nc>
  </rcc>
  <rcc rId="3780" sId="1" numFmtId="4">
    <nc r="AK73">
      <v>0</v>
    </nc>
  </rcc>
  <rfmt sheetId="1" sqref="AJ73:AK73" start="0" length="2147483647">
    <dxf>
      <font>
        <b val="0"/>
      </font>
    </dxf>
  </rfmt>
  <rcc rId="3781" sId="1" numFmtId="4">
    <oc r="AJ99">
      <v>32343.8</v>
    </oc>
    <nc r="AJ99">
      <v>0</v>
    </nc>
  </rcc>
  <rcc rId="3782" sId="1" numFmtId="4">
    <oc r="AK99">
      <v>4946.7</v>
    </oc>
    <nc r="AK99">
      <v>0</v>
    </nc>
  </rcc>
  <rcc rId="3783" sId="1" numFmtId="4">
    <nc r="AJ117">
      <v>0</v>
    </nc>
  </rcc>
  <rcv guid="{A87F3E0E-3A8E-4B82-8170-33752259B7DB}" action="delete"/>
  <rdn rId="0" localSheetId="1" customView="1" name="Z_A87F3E0E_3A8E_4B82_8170_33752259B7DB_.wvu.PrintArea" hidden="1" oldHidden="1">
    <formula>Sheet1!$A$1:$AL$463</formula>
    <oldFormula>Sheet1!$A$1:$AL$463</oldFormula>
  </rdn>
  <rdn rId="0" localSheetId="1" customView="1" name="Z_A87F3E0E_3A8E_4B82_8170_33752259B7DB_.wvu.FilterData" hidden="1" oldHidden="1">
    <formula>Sheet1!$A$6:$AL$463</formula>
    <oldFormula>Sheet1!$A$6:$AL$463</oldFormula>
  </rdn>
  <rcv guid="{A87F3E0E-3A8E-4B82-8170-33752259B7DB}" action="add"/>
</revisions>
</file>

<file path=xl/revisions/revisionLog2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786" sId="1" ref="A58:XFD58" action="insertRow">
    <undo index="65535" exp="area" ref3D="1" dr="$H$1:$N$1048576" dn="Z_65B035E3_87FA_46C5_996E_864F2C8D0EBC_.wvu.Cols" sId="1"/>
  </rrc>
  <rcc rId="3787" sId="1">
    <nc r="A58">
      <v>5</v>
    </nc>
  </rcc>
  <rcc rId="3788" sId="1">
    <nc r="B58">
      <v>126380</v>
    </nc>
  </rcc>
  <rcc rId="3789" sId="1">
    <nc r="C58">
      <v>567</v>
    </nc>
  </rcc>
  <rcc rId="3790" sId="1">
    <nc r="D58" t="inlineStr">
      <is>
        <t>MM</t>
      </is>
    </nc>
  </rcc>
  <rcc rId="3791" sId="1">
    <nc r="F58" t="inlineStr">
      <is>
        <t>CP1 less /2018</t>
      </is>
    </nc>
  </rcc>
  <rcc rId="3792" sId="1">
    <nc r="E58" t="inlineStr">
      <is>
        <t>AP 2/11i/2.1</t>
      </is>
    </nc>
  </rcc>
  <rfmt sheetId="1" sqref="G58" start="0" length="0">
    <dxf>
      <font>
        <sz val="11"/>
        <color theme="1"/>
        <name val="Calibri"/>
        <family val="2"/>
        <charset val="238"/>
        <scheme val="minor"/>
      </font>
      <alignment horizontal="general" vertical="bottom" wrapText="0"/>
      <border outline="0">
        <left/>
        <right/>
        <top/>
        <bottom/>
      </border>
    </dxf>
  </rfmt>
  <rcc rId="3793" sId="1" xfDxf="1" dxf="1">
    <nc r="G58" t="inlineStr">
      <is>
        <t>eFuncționar+. Servicii electronice și simplificare administrativă</t>
      </is>
    </nc>
    <ndxf>
      <font>
        <i/>
        <name val="Trebuchet MS"/>
        <scheme val="none"/>
      </font>
    </ndxf>
  </rcc>
  <rfmt sheetId="1" sqref="G58">
    <dxf>
      <alignment wrapText="1"/>
    </dxf>
  </rfmt>
  <rfmt sheetId="1" sqref="G58" start="0" length="2147483647">
    <dxf>
      <font>
        <i val="0"/>
      </font>
    </dxf>
  </rfmt>
  <rfmt sheetId="1" sqref="G58" start="0" length="2147483647">
    <dxf>
      <font>
        <name val="Calibri"/>
        <scheme val="minor"/>
      </font>
    </dxf>
  </rfmt>
  <rfmt sheetId="1" sqref="G58" start="0" length="2147483647">
    <dxf>
      <font>
        <sz val="12"/>
      </font>
    </dxf>
  </rfmt>
  <rcc rId="3794" sId="1">
    <nc r="I58" t="inlineStr">
      <is>
        <t>n.a</t>
      </is>
    </nc>
  </rcc>
  <rcc rId="3795" sId="1">
    <nc r="H58" t="inlineStr">
      <is>
        <t>Mun. Brașov</t>
      </is>
    </nc>
  </rcc>
  <rcc rId="3796" sId="1">
    <nc r="J58" t="inlineStr">
      <is>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is>
    </nc>
  </rcc>
  <rcc rId="3797" sId="1" numFmtId="19">
    <nc r="K58">
      <v>43440</v>
    </nc>
  </rcc>
  <rcc rId="3798" sId="1">
    <nc r="N58">
      <v>8</v>
    </nc>
  </rcc>
  <rcc rId="3799" sId="1">
    <nc r="O58" t="inlineStr">
      <is>
        <t>Brașov</t>
      </is>
    </nc>
  </rcc>
  <rcc rId="3800" sId="1">
    <nc r="Q58" t="inlineStr">
      <is>
        <t>APL</t>
      </is>
    </nc>
  </rcc>
  <rcc rId="3801" sId="1">
    <nc r="R58" t="inlineStr">
      <is>
        <t>119 - Investiții în capacitatea instituțională și în eficiența administrațiilor și a serviciilor publice la nivel național, regional și local, în perspectiva realizării de reforme, a unei mai bune legiferări și a bunei guvernanțe</t>
      </is>
    </nc>
  </rcc>
  <rcc rId="3802" sId="1">
    <nc r="M58">
      <f>S58/AE58*100</f>
    </nc>
  </rcc>
  <rcc rId="3803" sId="1">
    <nc r="S58">
      <f>T58+U58</f>
    </nc>
  </rcc>
  <rcc rId="3804" sId="1">
    <nc r="V58">
      <f>W58+X58</f>
    </nc>
  </rcc>
  <rcc rId="3805" sId="1">
    <nc r="Y58">
      <f>Z58+AA58</f>
    </nc>
  </rcc>
  <rcc rId="3806" sId="1">
    <nc r="AB58">
      <f>AC58+AD58</f>
    </nc>
  </rcc>
  <rcc rId="3807" sId="1" numFmtId="19">
    <nc r="L58">
      <v>43896</v>
    </nc>
  </rcc>
  <rcc rId="3808" sId="1">
    <nc r="P58" t="inlineStr">
      <is>
        <t>Brasov</t>
      </is>
    </nc>
  </rcc>
  <rcc rId="3809" sId="1" numFmtId="4">
    <nc r="T58">
      <v>2344798.5</v>
    </nc>
  </rcc>
  <rcc rId="3810" sId="1" numFmtId="4">
    <nc r="W58">
      <v>358616.24</v>
    </nc>
  </rcc>
  <rcc rId="3811" sId="1" numFmtId="4">
    <nc r="Z58">
      <v>55171.73</v>
    </nc>
  </rcc>
  <rcc rId="3812" sId="1" endOfListFormulaUpdate="1">
    <oc r="Z59">
      <f>SUM(Z54:Z57)</f>
    </oc>
    <nc r="Z59">
      <f>SUM(Z54:Z58)</f>
    </nc>
  </rcc>
  <rcc rId="3813" sId="1" numFmtId="4">
    <nc r="U58">
      <v>0</v>
    </nc>
  </rcc>
  <rcc rId="3814" sId="1" endOfListFormulaUpdate="1">
    <oc r="U59">
      <f>SUM(U54:U57)</f>
    </oc>
    <nc r="U59">
      <f>SUM(U54:U58)</f>
    </nc>
  </rcc>
  <rcc rId="3815" sId="1" numFmtId="4">
    <nc r="X58">
      <v>0</v>
    </nc>
  </rcc>
  <rcc rId="3816" sId="1" endOfListFormulaUpdate="1">
    <oc r="X59">
      <f>SUM(X54:X57)</f>
    </oc>
    <nc r="X59">
      <f>SUM(X54:X58)</f>
    </nc>
  </rcc>
  <rcc rId="3817" sId="1" numFmtId="4">
    <nc r="AA58">
      <v>0</v>
    </nc>
  </rcc>
  <rcc rId="3818" sId="1" endOfListFormulaUpdate="1">
    <oc r="AA59">
      <f>SUM(AA54:AA57)</f>
    </oc>
    <nc r="AA59">
      <f>SUM(AA54:AA58)</f>
    </nc>
  </rcc>
  <rcc rId="3819" sId="1" endOfListFormulaUpdate="1">
    <oc r="AC59">
      <f>SUM(AC54:AC57)</f>
    </oc>
    <nc r="AC59">
      <f>SUM(AC54:AC58)</f>
    </nc>
  </rcc>
  <rcc rId="3820" sId="1">
    <nc r="AD58">
      <v>0</v>
    </nc>
  </rcc>
  <rcc rId="3821" sId="1" endOfListFormulaUpdate="1">
    <oc r="AD59">
      <f>SUM(AD54:AD57)</f>
    </oc>
    <nc r="AD59">
      <f>SUM(AD54:AD58)</f>
    </nc>
  </rcc>
  <rcc rId="3822" sId="1" numFmtId="4">
    <nc r="AF58">
      <v>0</v>
    </nc>
  </rcc>
  <rcc rId="3823" sId="1" endOfListFormulaUpdate="1">
    <oc r="AF59">
      <f>SUM(AF54:AF57)</f>
    </oc>
    <nc r="AF59">
      <f>SUM(AF54:AF58)</f>
    </nc>
  </rcc>
  <rcc rId="3824" sId="1" endOfListFormulaUpdate="1">
    <oc r="AG59">
      <f>SUM(AG54:AG57)</f>
    </oc>
    <nc r="AG59">
      <f>SUM(AG54:AG58)</f>
    </nc>
  </rcc>
  <rcc rId="3825" sId="1">
    <nc r="AE58">
      <f>S58+V58+Y58</f>
    </nc>
  </rcc>
  <rcc rId="3826" sId="1">
    <nc r="AG58">
      <f>AE58+AF58+AC58</f>
    </nc>
  </rcc>
  <rcc rId="3827" sId="1">
    <nc r="AC58">
      <v>78540</v>
    </nc>
  </rcc>
  <rcv guid="{65C35D6D-934F-4431-BA92-90255FC17BA4}" action="delete"/>
  <rdn rId="0" localSheetId="1" customView="1" name="Z_65C35D6D_934F_4431_BA92_90255FC17BA4_.wvu.PrintArea" hidden="1" oldHidden="1">
    <formula>Sheet1!$A$1:$AL$464</formula>
    <oldFormula>Sheet1!$A$1:$AL$464</oldFormula>
  </rdn>
  <rdn rId="0" localSheetId="1" customView="1" name="Z_65C35D6D_934F_4431_BA92_90255FC17BA4_.wvu.FilterData" hidden="1" oldHidden="1">
    <formula>Sheet1!$A$1:$AL$439</formula>
    <oldFormula>Sheet1!$A$1:$AL$439</oldFormula>
  </rdn>
  <rcv guid="{65C35D6D-934F-4431-BA92-90255FC17BA4}" action="add"/>
</revisions>
</file>

<file path=xl/revisions/revisionLog2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30" sId="1" numFmtId="4">
    <nc r="AJ183">
      <v>0</v>
    </nc>
  </rcc>
  <rcc rId="3831" sId="1" numFmtId="4">
    <nc r="AK183">
      <v>0</v>
    </nc>
  </rcc>
  <rcc rId="3832" sId="1" numFmtId="4">
    <nc r="AJ245">
      <v>0</v>
    </nc>
  </rcc>
  <rcc rId="3833" sId="1" numFmtId="4">
    <nc r="AK245">
      <v>0</v>
    </nc>
  </rcc>
  <rcc rId="3834" sId="1" numFmtId="4">
    <nc r="AJ246">
      <v>0</v>
    </nc>
  </rcc>
  <rcc rId="3835" sId="1" numFmtId="4">
    <nc r="AK246">
      <v>0</v>
    </nc>
  </rcc>
  <rcc rId="3836" sId="1">
    <oc r="AJ311">
      <f>89285.71-11964.69+140134-555.3</f>
    </oc>
    <nc r="AJ311">
      <f>89285.71-11964.69+140134-555.33</f>
    </nc>
  </rcc>
  <rcc rId="3837" sId="1" numFmtId="4">
    <oc r="AJ384">
      <v>182405.8</v>
    </oc>
    <nc r="AJ384">
      <v>181405.8</v>
    </nc>
  </rcc>
  <rcc rId="3838" sId="1" numFmtId="4">
    <oc r="AJ405">
      <v>92483.74</v>
    </oc>
    <nc r="AJ405">
      <v>94316.78</v>
    </nc>
  </rcc>
  <rcc rId="3839" sId="1" numFmtId="4">
    <oc r="AK405">
      <v>17637.099999999999</v>
    </oc>
    <nc r="AK405">
      <v>0</v>
    </nc>
  </rcc>
  <rcv guid="{A87F3E0E-3A8E-4B82-8170-33752259B7DB}" action="delete"/>
  <rdn rId="0" localSheetId="1" customView="1" name="Z_A87F3E0E_3A8E_4B82_8170_33752259B7DB_.wvu.PrintArea" hidden="1" oldHidden="1">
    <formula>Sheet1!$A$1:$AL$464</formula>
    <oldFormula>Sheet1!$A$1:$AL$464</oldFormula>
  </rdn>
  <rdn rId="0" localSheetId="1" customView="1" name="Z_A87F3E0E_3A8E_4B82_8170_33752259B7DB_.wvu.FilterData" hidden="1" oldHidden="1">
    <formula>Sheet1!$A$6:$AL$464</formula>
    <oldFormula>Sheet1!$A$6:$AL$464</oldFormula>
  </rdn>
  <rcv guid="{A87F3E0E-3A8E-4B82-8170-33752259B7DB}" action="add"/>
</revisions>
</file>

<file path=xl/revisions/revisionLog2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42" sId="1" numFmtId="4">
    <nc r="AJ58">
      <v>0</v>
    </nc>
  </rcc>
  <rcc rId="3843" sId="1" endOfListFormulaUpdate="1">
    <oc r="AJ59">
      <f>SUM(AJ54:AJ57)</f>
    </oc>
    <nc r="AJ59">
      <f>SUM(AJ54:AJ58)</f>
    </nc>
  </rcc>
  <rcc rId="3844" sId="1" numFmtId="4">
    <nc r="AK58">
      <v>0</v>
    </nc>
  </rcc>
  <rcc rId="3845" sId="1">
    <oc r="AJ401">
      <f>282756.46-22704</f>
    </oc>
    <nc r="AJ401">
      <f>282756.47-22704</f>
    </nc>
  </rcc>
  <rcc rId="3846" sId="1" numFmtId="4">
    <oc r="AK401">
      <v>22704</v>
    </oc>
    <nc r="AK401">
      <v>22703.99</v>
    </nc>
  </rcc>
  <rcc rId="3847" sId="1">
    <oc r="AJ363">
      <f>413506.52+39634.1</f>
    </oc>
    <nc r="AJ363">
      <f>413506.52+39634.08</f>
    </nc>
  </rcc>
  <rcc rId="3848" sId="1" numFmtId="4">
    <oc r="AK363">
      <v>51329.5</v>
    </oc>
    <nc r="AK363">
      <v>51329.52</v>
    </nc>
  </rcc>
  <rcc rId="3849" sId="1" numFmtId="4">
    <oc r="AK387">
      <v>41743</v>
    </oc>
    <nc r="AK387">
      <v>41743.03</v>
    </nc>
  </rcc>
  <rcc rId="3850" sId="1">
    <oc r="AJ387">
      <f>548484.3-41743</f>
    </oc>
    <nc r="AJ387">
      <f>548484.27-41743</f>
    </nc>
  </rcc>
  <rcc rId="3851" sId="1">
    <oc r="AJ371">
      <f>388971+375144.6</f>
    </oc>
    <nc r="AJ371">
      <f>388971+375144.58</f>
    </nc>
  </rcc>
  <rcc rId="3852" sId="1" numFmtId="4">
    <oc r="AK371">
      <v>71541.899999999994</v>
    </oc>
    <nc r="AK371">
      <v>71541.919999999998</v>
    </nc>
  </rcc>
  <rcc rId="3853" sId="1" numFmtId="4">
    <oc r="AJ307">
      <v>69865.289999999994</v>
    </oc>
    <nc r="AJ307">
      <v>91004.83</v>
    </nc>
  </rcc>
  <rcc rId="3854" sId="1" numFmtId="4">
    <oc r="AJ85">
      <f>85161.95-2461.12</f>
    </oc>
    <nc r="AJ85">
      <v>82700.83</v>
    </nc>
  </rcc>
  <rfmt sheetId="1" sqref="AK43" start="0" length="0">
    <dxf>
      <font>
        <b val="0"/>
        <sz val="12"/>
        <color auto="1"/>
      </font>
      <border outline="0">
        <top/>
      </border>
    </dxf>
  </rfmt>
  <rcc rId="3855" sId="1" numFmtId="4">
    <oc r="AJ212">
      <f>57812.6-2532.51</f>
    </oc>
    <nc r="AJ212">
      <v>57812.6</v>
    </nc>
  </rcc>
  <rcv guid="{A87F3E0E-3A8E-4B82-8170-33752259B7DB}" action="delete"/>
  <rdn rId="0" localSheetId="1" customView="1" name="Z_A87F3E0E_3A8E_4B82_8170_33752259B7DB_.wvu.PrintArea" hidden="1" oldHidden="1">
    <formula>Sheet1!$A$1:$AL$464</formula>
    <oldFormula>Sheet1!$A$1:$AL$464</oldFormula>
  </rdn>
  <rdn rId="0" localSheetId="1" customView="1" name="Z_A87F3E0E_3A8E_4B82_8170_33752259B7DB_.wvu.FilterData" hidden="1" oldHidden="1">
    <formula>Sheet1!$A$6:$AL$464</formula>
    <oldFormula>Sheet1!$A$6:$AL$464</oldFormula>
  </rdn>
  <rcv guid="{A87F3E0E-3A8E-4B82-8170-33752259B7DB}" action="add"/>
</revisions>
</file>

<file path=xl/revisions/revisionLog2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58" sId="1">
    <oc r="AJ444">
      <f>SUMIFS(AJ$8:AJ$440,$F$8:$F$440,$F444)</f>
    </oc>
    <nc r="AJ444">
      <f>SUMIFS(AJ$8:AJ$440,$F$8:$F$440,$F444)</f>
    </nc>
  </rcc>
  <rcc rId="3859" sId="1" numFmtId="4">
    <oc r="AJ300">
      <f>1714184.09</f>
    </oc>
    <nc r="AJ300">
      <v>1693123.23</v>
    </nc>
  </rcc>
  <rcc rId="3860" sId="1" numFmtId="4">
    <oc r="AJ329">
      <f>55759.41+280917.9</f>
    </oc>
    <nc r="AJ329">
      <v>353113.65</v>
    </nc>
  </rcc>
  <rcc rId="3861" sId="1" numFmtId="4">
    <oc r="AJ388">
      <v>16075.5</v>
    </oc>
    <nc r="AJ388">
      <v>16075.53</v>
    </nc>
  </rcc>
  <rfmt sheetId="1" s="1" sqref="AJ163" start="0" length="0">
    <dxf>
      <font>
        <b/>
        <sz val="12"/>
        <color auto="1"/>
        <name val="Calibri"/>
        <family val="2"/>
        <charset val="238"/>
        <scheme val="minor"/>
      </font>
      <numFmt numFmtId="4" formatCode="#,##0.00"/>
      <fill>
        <patternFill patternType="solid">
          <bgColor theme="9" tint="0.59999389629810485"/>
        </patternFill>
      </fill>
    </dxf>
  </rfmt>
  <rfmt sheetId="1" s="1" sqref="AK163" start="0" length="0">
    <dxf>
      <font>
        <b/>
        <sz val="12"/>
        <color auto="1"/>
        <name val="Calibri"/>
        <family val="2"/>
        <charset val="238"/>
        <scheme val="minor"/>
      </font>
      <numFmt numFmtId="4" formatCode="#,##0.00"/>
      <fill>
        <patternFill patternType="solid">
          <bgColor theme="9" tint="0.59999389629810485"/>
        </patternFill>
      </fill>
    </dxf>
  </rfmt>
  <rcc rId="3862" sId="1" odxf="1" s="1" dxf="1">
    <oc r="AJ164">
      <f>SUM(AJ161:AJ163)</f>
    </oc>
    <nc r="AJ164">
      <f>SUM(AJ161:AJ163)</f>
    </nc>
    <odxf>
      <font>
        <b val="0"/>
        <i val="0"/>
        <strike val="0"/>
        <condense val="0"/>
        <extend val="0"/>
        <outline val="0"/>
        <shadow val="0"/>
        <u val="none"/>
        <vertAlign val="baseline"/>
        <sz val="12"/>
        <color auto="1"/>
        <name val="Calibri"/>
        <family val="2"/>
        <charset val="238"/>
        <scheme val="minor"/>
      </font>
      <numFmt numFmtId="165" formatCode="#,##0.00_ ;\-#,##0.00\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sz val="12"/>
        <color auto="1"/>
        <name val="Calibri"/>
        <family val="2"/>
        <charset val="238"/>
        <scheme val="minor"/>
      </font>
      <numFmt numFmtId="4" formatCode="#,##0.00"/>
      <fill>
        <patternFill patternType="solid">
          <bgColor theme="9" tint="0.59999389629810485"/>
        </patternFill>
      </fill>
    </ndxf>
  </rcc>
  <rcc rId="3863" sId="1" odxf="1" s="1" dxf="1">
    <oc r="AK164">
      <f>SUM(AK161:AK163)</f>
    </oc>
    <nc r="AK164">
      <f>SUM(AK161:AK163)</f>
    </nc>
    <odxf>
      <font>
        <b val="0"/>
        <i val="0"/>
        <strike val="0"/>
        <condense val="0"/>
        <extend val="0"/>
        <outline val="0"/>
        <shadow val="0"/>
        <u val="none"/>
        <vertAlign val="baseline"/>
        <sz val="12"/>
        <color auto="1"/>
        <name val="Calibri"/>
        <family val="2"/>
        <charset val="238"/>
        <scheme val="minor"/>
      </font>
      <numFmt numFmtId="165" formatCode="#,##0.00_ ;\-#,##0.00\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sz val="12"/>
        <color auto="1"/>
        <name val="Calibri"/>
        <family val="2"/>
        <charset val="238"/>
        <scheme val="minor"/>
      </font>
      <numFmt numFmtId="4" formatCode="#,##0.00"/>
      <fill>
        <patternFill patternType="solid">
          <bgColor theme="9" tint="0.59999389629810485"/>
        </patternFill>
      </fill>
    </ndxf>
  </rcc>
  <rfmt sheetId="1" s="1" sqref="AJ163" start="0" length="0">
    <dxf>
      <font>
        <b val="0"/>
        <sz val="12"/>
        <color auto="1"/>
        <name val="Calibri"/>
        <family val="2"/>
        <charset val="238"/>
        <scheme val="minor"/>
      </font>
      <numFmt numFmtId="165" formatCode="#,##0.00_ ;\-#,##0.00\ "/>
      <fill>
        <patternFill patternType="none">
          <bgColor indexed="65"/>
        </patternFill>
      </fill>
    </dxf>
  </rfmt>
  <rfmt sheetId="1" s="1" sqref="AK163" start="0" length="0">
    <dxf>
      <font>
        <b val="0"/>
        <sz val="12"/>
        <color auto="1"/>
        <name val="Calibri"/>
        <family val="2"/>
        <charset val="238"/>
        <scheme val="minor"/>
      </font>
      <numFmt numFmtId="165" formatCode="#,##0.00_ ;\-#,##0.00\ "/>
      <fill>
        <patternFill patternType="none">
          <bgColor indexed="65"/>
        </patternFill>
      </fill>
    </dxf>
  </rfmt>
  <rcc rId="3864" sId="1" odxf="1" s="1" dxf="1">
    <oc r="AJ159">
      <f>SUM(AJ156:AJ158)</f>
    </oc>
    <nc r="AJ159">
      <f>SUM(AJ156:AJ158)</f>
    </nc>
    <odxf>
      <font>
        <b val="0"/>
        <i val="0"/>
        <strike val="0"/>
        <condense val="0"/>
        <extend val="0"/>
        <outline val="0"/>
        <shadow val="0"/>
        <u val="none"/>
        <vertAlign val="baseline"/>
        <sz val="12"/>
        <color auto="1"/>
        <name val="Calibri"/>
        <family val="2"/>
        <charset val="238"/>
        <scheme val="minor"/>
      </font>
      <numFmt numFmtId="165" formatCode="#,##0.00_ ;\-#,##0.00\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sz val="12"/>
        <color auto="1"/>
        <name val="Calibri"/>
        <family val="2"/>
        <charset val="238"/>
        <scheme val="minor"/>
      </font>
      <numFmt numFmtId="4" formatCode="#,##0.00"/>
      <fill>
        <patternFill patternType="solid">
          <bgColor theme="9" tint="0.59999389629810485"/>
        </patternFill>
      </fill>
    </ndxf>
  </rcc>
  <rcc rId="3865" sId="1" odxf="1" s="1" dxf="1">
    <oc r="AK159">
      <f>SUM(AK156:AK158)</f>
    </oc>
    <nc r="AK159">
      <f>SUM(AK156:AK158)</f>
    </nc>
    <odxf>
      <font>
        <b val="0"/>
        <i val="0"/>
        <strike val="0"/>
        <condense val="0"/>
        <extend val="0"/>
        <outline val="0"/>
        <shadow val="0"/>
        <u val="none"/>
        <vertAlign val="baseline"/>
        <sz val="12"/>
        <color auto="1"/>
        <name val="Calibri"/>
        <family val="2"/>
        <charset val="238"/>
        <scheme val="minor"/>
      </font>
      <numFmt numFmtId="165" formatCode="#,##0.00_ ;\-#,##0.00\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sz val="12"/>
        <color auto="1"/>
        <name val="Calibri"/>
        <family val="2"/>
        <charset val="238"/>
        <scheme val="minor"/>
      </font>
      <numFmt numFmtId="4" formatCode="#,##0.00"/>
      <fill>
        <patternFill patternType="solid">
          <bgColor theme="9" tint="0.59999389629810485"/>
        </patternFill>
      </fill>
    </ndxf>
  </rcc>
  <rcc rId="3866" sId="1" odxf="1" s="1" dxf="1">
    <oc r="AJ154">
      <f>SUM(AJ150:AJ152)</f>
    </oc>
    <nc r="AJ154">
      <f>SUM(AJ150:AJ152)</f>
    </nc>
    <odxf>
      <font>
        <b val="0"/>
        <i val="0"/>
        <strike val="0"/>
        <condense val="0"/>
        <extend val="0"/>
        <outline val="0"/>
        <shadow val="0"/>
        <u val="none"/>
        <vertAlign val="baseline"/>
        <sz val="12"/>
        <color auto="1"/>
        <name val="Calibri"/>
        <family val="2"/>
        <charset val="238"/>
        <scheme val="minor"/>
      </font>
      <numFmt numFmtId="165" formatCode="#,##0.00_ ;\-#,##0.00\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sz val="12"/>
        <color auto="1"/>
        <name val="Calibri"/>
        <family val="2"/>
        <charset val="238"/>
        <scheme val="minor"/>
      </font>
      <numFmt numFmtId="4" formatCode="#,##0.00"/>
      <fill>
        <patternFill patternType="solid">
          <bgColor theme="9" tint="0.59999389629810485"/>
        </patternFill>
      </fill>
    </ndxf>
  </rcc>
  <rcc rId="3867" sId="1" odxf="1" s="1" dxf="1">
    <oc r="AK154">
      <f>SUM(AK150:AK152)</f>
    </oc>
    <nc r="AK154">
      <f>SUM(AK150:AK152)</f>
    </nc>
    <odxf>
      <font>
        <b val="0"/>
        <i val="0"/>
        <strike val="0"/>
        <condense val="0"/>
        <extend val="0"/>
        <outline val="0"/>
        <shadow val="0"/>
        <u val="none"/>
        <vertAlign val="baseline"/>
        <sz val="12"/>
        <color auto="1"/>
        <name val="Calibri"/>
        <family val="2"/>
        <charset val="238"/>
        <scheme val="minor"/>
      </font>
      <numFmt numFmtId="165" formatCode="#,##0.00_ ;\-#,##0.00\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sz val="12"/>
        <color auto="1"/>
        <name val="Calibri"/>
        <family val="2"/>
        <charset val="238"/>
        <scheme val="minor"/>
      </font>
      <numFmt numFmtId="4" formatCode="#,##0.00"/>
      <fill>
        <patternFill patternType="solid">
          <bgColor theme="9" tint="0.59999389629810485"/>
        </patternFill>
      </fill>
    </ndxf>
  </rcc>
  <rcc rId="3868" sId="1" numFmtId="4">
    <oc r="AJ264">
      <f>18462029.57+2020247.46+1208878.31-1.33-17070.57</f>
    </oc>
    <nc r="AJ264">
      <f>21674020.51-64.34</f>
    </nc>
  </rcc>
  <rcc rId="3869" sId="1" numFmtId="4">
    <oc r="AK264">
      <f>292940.12+288939.45+150650.75+432052.04</f>
    </oc>
    <nc r="AK264">
      <f>1164518.1-64.34</f>
    </nc>
  </rcc>
  <rcc rId="3870" sId="1">
    <nc r="AM455" t="inlineStr">
      <is>
        <t>ok</t>
      </is>
    </nc>
  </rcc>
  <rcc rId="3871" sId="1">
    <nc r="AM460" t="inlineStr">
      <is>
        <t>ok</t>
      </is>
    </nc>
  </rcc>
  <rcc rId="3872" sId="1">
    <nc r="AM451" t="inlineStr">
      <is>
        <t>ok</t>
      </is>
    </nc>
  </rcc>
  <rcc rId="3873" sId="1">
    <nc r="AM452" t="inlineStr">
      <is>
        <t>ok</t>
      </is>
    </nc>
  </rcc>
  <rcc rId="3874" sId="1">
    <nc r="AM459" t="inlineStr">
      <is>
        <t>ok</t>
      </is>
    </nc>
  </rcc>
  <rcc rId="3875" sId="1" numFmtId="4">
    <oc r="AJ212">
      <v>57812.6</v>
    </oc>
    <nc r="AJ212">
      <v>55280.09</v>
    </nc>
  </rcc>
  <rcc rId="3876" sId="1">
    <nc r="AM453" t="inlineStr">
      <is>
        <t>ok</t>
      </is>
    </nc>
  </rcc>
  <rcc rId="3877" sId="1">
    <nc r="AM450" t="inlineStr">
      <is>
        <t>ok</t>
      </is>
    </nc>
  </rcc>
  <rcc rId="3878" sId="1">
    <nc r="AM449" t="inlineStr">
      <is>
        <t>ok</t>
      </is>
    </nc>
  </rcc>
  <rcc rId="3879" sId="1">
    <nc r="AM461" t="inlineStr">
      <is>
        <t>ok</t>
      </is>
    </nc>
  </rcc>
  <rcv guid="{A87F3E0E-3A8E-4B82-8170-33752259B7DB}" action="delete"/>
  <rdn rId="0" localSheetId="1" customView="1" name="Z_A87F3E0E_3A8E_4B82_8170_33752259B7DB_.wvu.PrintArea" hidden="1" oldHidden="1">
    <formula>Sheet1!$A$1:$AL$464</formula>
    <oldFormula>Sheet1!$A$1:$AL$464</oldFormula>
  </rdn>
  <rdn rId="0" localSheetId="1" customView="1" name="Z_A87F3E0E_3A8E_4B82_8170_33752259B7DB_.wvu.FilterData" hidden="1" oldHidden="1">
    <formula>Sheet1!$A$6:$AL$464</formula>
    <oldFormula>Sheet1!$A$6:$AL$464</oldFormula>
  </rdn>
  <rcv guid="{A87F3E0E-3A8E-4B82-8170-33752259B7DB}" action="add"/>
</revisions>
</file>

<file path=xl/revisions/revisionLog2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82" sId="1">
    <oc r="AL3" t="inlineStr">
      <is>
        <t>31,10,2018</t>
      </is>
    </oc>
    <nc r="AL3" t="inlineStr">
      <is>
        <t>30,11,2018</t>
      </is>
    </nc>
  </rcc>
</revisions>
</file>

<file path=xl/revisions/revisionLog2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83" sId="1">
    <oc r="AM449" t="inlineStr">
      <is>
        <t>ok</t>
      </is>
    </oc>
    <nc r="AM449"/>
  </rcc>
  <rcc rId="3884" sId="1">
    <oc r="AM450" t="inlineStr">
      <is>
        <t>ok</t>
      </is>
    </oc>
    <nc r="AM450"/>
  </rcc>
  <rcc rId="3885" sId="1">
    <oc r="AM451" t="inlineStr">
      <is>
        <t>ok</t>
      </is>
    </oc>
    <nc r="AM451"/>
  </rcc>
  <rcc rId="3886" sId="1">
    <oc r="AM452" t="inlineStr">
      <is>
        <t>ok</t>
      </is>
    </oc>
    <nc r="AM452"/>
  </rcc>
  <rcc rId="3887" sId="1">
    <oc r="AM453" t="inlineStr">
      <is>
        <t>ok</t>
      </is>
    </oc>
    <nc r="AM453"/>
  </rcc>
  <rcc rId="3888" sId="1">
    <oc r="AM455" t="inlineStr">
      <is>
        <t>ok</t>
      </is>
    </oc>
    <nc r="AM455"/>
  </rcc>
  <rcc rId="3889" sId="1">
    <oc r="AM459" t="inlineStr">
      <is>
        <t>ok</t>
      </is>
    </oc>
    <nc r="AM459"/>
  </rcc>
  <rcc rId="3890" sId="1">
    <oc r="AM460" t="inlineStr">
      <is>
        <t>ok</t>
      </is>
    </oc>
    <nc r="AM460"/>
  </rcc>
  <rcc rId="3891" sId="1">
    <oc r="AM461" t="inlineStr">
      <is>
        <t>ok</t>
      </is>
    </oc>
    <nc r="AM461"/>
  </rcc>
</revisions>
</file>

<file path=xl/revisions/revisionLog2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4" start="0" length="0">
    <dxf>
      <fill>
        <patternFill>
          <bgColor theme="9" tint="0.79998168889431442"/>
        </patternFill>
      </fill>
    </dxf>
  </rfmt>
  <rfmt sheetId="1" sqref="K5" start="0" length="0">
    <dxf>
      <fill>
        <patternFill>
          <bgColor theme="9" tint="0.79998168889431442"/>
        </patternFill>
      </fill>
    </dxf>
  </rfmt>
  <rcv guid="{36624B2D-80F9-4F79-AC4A-B3547C36F23F}" action="delete"/>
  <rdn rId="0" localSheetId="1" customView="1" name="Z_36624B2D_80F9_4F79_AC4A_B3547C36F23F_.wvu.PrintArea" hidden="1" oldHidden="1">
    <formula>Sheet1!$A$1:$AL$464</formula>
    <oldFormula>Sheet1!$A$1:$AL$464</oldFormula>
  </rdn>
  <rdn rId="0" localSheetId="1" customView="1" name="Z_36624B2D_80F9_4F79_AC4A_B3547C36F23F_.wvu.FilterData" hidden="1" oldHidden="1">
    <formula>Sheet1!$A$1:$DG$440</formula>
    <oldFormula>Sheet1!$A$1:$DG$440</oldFormula>
  </rdn>
  <rcv guid="{36624B2D-80F9-4F79-AC4A-B3547C36F23F}" action="add"/>
</revisions>
</file>

<file path=xl/revisions/revisionLog2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AAA4DFE-88B1-4674-95ED-5FCD7A50BC22}" action="delete"/>
  <rdn rId="0" localSheetId="1" customView="1" name="Z_5AAA4DFE_88B1_4674_95ED_5FCD7A50BC22_.wvu.PrintArea" hidden="1" oldHidden="1">
    <formula>Sheet1!$A$1:$AL$464</formula>
    <oldFormula>Sheet1!$A$1:$AL$464</oldFormula>
  </rdn>
  <rdn rId="0" localSheetId="1" customView="1" name="Z_5AAA4DFE_88B1_4674_95ED_5FCD7A50BC22_.wvu.FilterData" hidden="1" oldHidden="1">
    <formula>Sheet1!$A$1:$DG$440</formula>
    <oldFormula>Sheet1!$A$1:$DG$426</oldFormula>
  </rdn>
  <rcv guid="{5AAA4DFE-88B1-4674-95ED-5FCD7A50BC22}" action="add"/>
</revisions>
</file>

<file path=xl/revisions/revisionLog2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R468">
    <dxf>
      <numFmt numFmtId="167" formatCode="#,##0.00_ ;[Red]\-#,##0.00\ "/>
    </dxf>
  </rfmt>
  <rcc rId="3896" sId="1" numFmtId="4">
    <nc r="R468">
      <v>2581744679.1599998</v>
    </nc>
  </rcc>
  <rcc rId="3897" sId="1">
    <nc r="Q468" t="inlineStr">
      <is>
        <t>UE - POCA</t>
      </is>
    </nc>
  </rcc>
  <rcc rId="3898" sId="1">
    <nc r="S468">
      <f>S464*100/R468</f>
    </nc>
  </rcc>
</revisions>
</file>

<file path=xl/revisions/revisionLog2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99" sId="1">
    <oc r="S468">
      <f>S464*100/R468</f>
    </oc>
    <nc r="S468">
      <f>ROUND(S464*100/R468,2)</f>
    </nc>
  </rcc>
  <rfmt sheetId="1" sqref="S468">
    <dxf>
      <numFmt numFmtId="4" formatCode="#,##0.00"/>
    </dxf>
  </rfmt>
</revisions>
</file>

<file path=xl/revisions/revisionLog2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S467" start="0" length="0">
    <dxf>
      <numFmt numFmtId="4" formatCode="#,##0.00"/>
    </dxf>
  </rfmt>
  <rcc rId="3900" sId="1">
    <nc r="S467">
      <f>S464+10000000</f>
    </nc>
  </rcc>
  <rcc rId="3901" sId="1">
    <oc r="S468">
      <f>ROUND(S464*100/R468,2)</f>
    </oc>
    <nc r="S468">
      <f>ROUND(S467*100/R468,2)</f>
    </nc>
  </rcc>
</revisions>
</file>

<file path=xl/revisions/revisionLog2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02" sId="1" odxf="1" dxf="1">
    <oc r="H58" t="inlineStr">
      <is>
        <t>Mun. Brașov</t>
      </is>
    </oc>
    <nc r="H58" t="inlineStr">
      <is>
        <t>Municipiul Brașov</t>
      </is>
    </nc>
    <ndxf>
      <font>
        <sz val="12"/>
        <color auto="1"/>
      </font>
    </ndxf>
  </rcc>
  <rcc rId="3903" sId="1">
    <nc r="AH58" t="inlineStr">
      <is>
        <t xml:space="preserve"> în implementare</t>
      </is>
    </nc>
  </rcc>
  <rcv guid="{7C1B4D6D-D666-48DD-AB17-E00791B6F0B6}" action="delete"/>
  <rdn rId="0" localSheetId="1" customView="1" name="Z_7C1B4D6D_D666_48DD_AB17_E00791B6F0B6_.wvu.PrintArea" hidden="1" oldHidden="1">
    <formula>Sheet1!$A$1:$AL$464</formula>
    <oldFormula>Sheet1!$A$1:$AL$464</oldFormula>
  </rdn>
  <rdn rId="0" localSheetId="1" customView="1" name="Z_7C1B4D6D_D666_48DD_AB17_E00791B6F0B6_.wvu.FilterData" hidden="1" oldHidden="1">
    <formula>Sheet1!$A$7:$DG$439</formula>
    <oldFormula>Sheet1!$A$6:$DG$439</oldFormula>
  </rdn>
  <rcv guid="{7C1B4D6D-D666-48DD-AB17-E00791B6F0B6}" action="add"/>
</revisions>
</file>

<file path=xl/revisions/revisionLog2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06" sId="1" odxf="1" dxf="1">
    <oc r="F58" t="inlineStr">
      <is>
        <t>CP1 less /2018</t>
      </is>
    </oc>
    <nc r="F58" t="inlineStr">
      <is>
        <t>CP10 less /2018</t>
      </is>
    </nc>
    <odxf>
      <font>
        <b val="0"/>
        <sz val="12"/>
      </font>
      <alignment horizontal="general"/>
    </odxf>
    <ndxf>
      <font>
        <b/>
        <sz val="12"/>
        <color auto="1"/>
      </font>
      <alignment horizontal="left"/>
    </ndxf>
  </rcc>
  <rfmt sheetId="1" sqref="G58">
    <dxf>
      <alignment vertical="center"/>
    </dxf>
  </rfmt>
</revisions>
</file>

<file path=xl/revisions/revisionLog2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C1B4D6D-D666-48DD-AB17-E00791B6F0B6}" action="delete"/>
  <rdn rId="0" localSheetId="1" customView="1" name="Z_7C1B4D6D_D666_48DD_AB17_E00791B6F0B6_.wvu.PrintArea" hidden="1" oldHidden="1">
    <formula>Sheet1!$A$1:$AL$464</formula>
    <oldFormula>Sheet1!$A$1:$AL$464</oldFormula>
  </rdn>
  <rdn rId="0" localSheetId="1" customView="1" name="Z_7C1B4D6D_D666_48DD_AB17_E00791B6F0B6_.wvu.FilterData" hidden="1" oldHidden="1">
    <formula>Sheet1!$A$7:$DG$439</formula>
    <oldFormula>Sheet1!$A$7:$DG$439</oldFormula>
  </rdn>
  <rcv guid="{7C1B4D6D-D666-48DD-AB17-E00791B6F0B6}" action="add"/>
</revisions>
</file>

<file path=xl/revisions/revisionLog2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909" sId="1" ref="A30:XFD31" action="insertRow">
    <undo index="65535" exp="area" ref3D="1" dr="$H$1:$N$1048576" dn="Z_65B035E3_87FA_46C5_996E_864F2C8D0EBC_.wvu.Cols" sId="1"/>
  </rrc>
  <rcc rId="3910" sId="1">
    <nc r="A30">
      <v>3</v>
    </nc>
  </rcc>
  <rcc rId="3911" sId="1">
    <nc r="B30">
      <v>126161</v>
    </nc>
  </rcc>
  <rcc rId="3912" sId="1">
    <nc r="C30">
      <v>571</v>
    </nc>
  </rcc>
  <rcc rId="3913" sId="1">
    <nc r="D30" t="inlineStr">
      <is>
        <t>MN</t>
      </is>
    </nc>
  </rcc>
  <rcc rId="3914" sId="1">
    <nc r="E30" t="inlineStr">
      <is>
        <t>AP 2/11i/2.1</t>
      </is>
    </nc>
  </rcc>
  <rfmt sheetId="1" sqref="AC30" start="0" length="0">
    <dxf>
      <border outline="0">
        <left style="thin">
          <color indexed="64"/>
        </left>
        <right style="thin">
          <color indexed="64"/>
        </right>
        <top style="thin">
          <color indexed="64"/>
        </top>
        <bottom style="thin">
          <color indexed="64"/>
        </bottom>
      </border>
    </dxf>
  </rfmt>
  <rfmt sheetId="1" sqref="AD30" start="0" length="0">
    <dxf>
      <border outline="0">
        <left style="thin">
          <color indexed="64"/>
        </left>
        <right style="thin">
          <color indexed="64"/>
        </right>
        <top style="thin">
          <color indexed="64"/>
        </top>
        <bottom style="thin">
          <color indexed="64"/>
        </bottom>
      </border>
    </dxf>
  </rfmt>
  <rfmt sheetId="1" sqref="AJ30" start="0" length="0">
    <dxf>
      <border outline="0">
        <top style="thin">
          <color indexed="64"/>
        </top>
      </border>
    </dxf>
  </rfmt>
  <rfmt sheetId="1" sqref="AC31" start="0" length="0">
    <dxf>
      <border outline="0">
        <left style="thin">
          <color indexed="64"/>
        </left>
        <right style="thin">
          <color indexed="64"/>
        </right>
        <top style="thin">
          <color indexed="64"/>
        </top>
        <bottom style="thin">
          <color indexed="64"/>
        </bottom>
      </border>
    </dxf>
  </rfmt>
  <rfmt sheetId="1" sqref="AD31" start="0" length="0">
    <dxf>
      <border outline="0">
        <left style="thin">
          <color indexed="64"/>
        </left>
        <right style="thin">
          <color indexed="64"/>
        </right>
        <top style="thin">
          <color indexed="64"/>
        </top>
        <bottom style="thin">
          <color indexed="64"/>
        </bottom>
      </border>
    </dxf>
  </rfmt>
  <rfmt sheetId="1" sqref="AJ31" start="0" length="0">
    <dxf>
      <border outline="0">
        <top style="thin">
          <color indexed="64"/>
        </top>
      </border>
    </dxf>
  </rfmt>
  <rfmt sheetId="1" sqref="A32" start="0" length="0">
    <dxf/>
  </rfmt>
  <rfmt sheetId="1" sqref="C32" start="0" length="0">
    <dxf/>
  </rfmt>
  <rfmt sheetId="1" sqref="D32" start="0" length="0">
    <dxf/>
  </rfmt>
  <rfmt sheetId="1" sqref="E32" start="0" length="0">
    <dxf>
      <font>
        <b val="0"/>
        <sz val="12"/>
        <color auto="1"/>
      </font>
      <fill>
        <patternFill patternType="solid">
          <bgColor theme="0"/>
        </patternFill>
      </fill>
      <alignment horizontal="left"/>
    </dxf>
  </rfmt>
  <rfmt sheetId="1" sqref="F32" start="0" length="0">
    <dxf>
      <font>
        <b val="0"/>
        <sz val="12"/>
        <color auto="1"/>
      </font>
      <alignment horizontal="left"/>
    </dxf>
  </rfmt>
  <rfmt sheetId="1" sqref="G32" start="0" length="0">
    <dxf>
      <font>
        <b val="0"/>
        <sz val="12"/>
        <color auto="1"/>
      </font>
    </dxf>
  </rfmt>
  <rfmt sheetId="1" sqref="H32" start="0" length="0">
    <dxf>
      <font>
        <b val="0"/>
        <sz val="12"/>
        <color auto="1"/>
      </font>
      <alignment horizontal="center"/>
    </dxf>
  </rfmt>
  <rfmt sheetId="1" sqref="I32" start="0" length="0">
    <dxf/>
  </rfmt>
  <rfmt sheetId="1" sqref="J32" start="0" length="0">
    <dxf>
      <font>
        <b val="0"/>
        <sz val="12"/>
        <color auto="1"/>
      </font>
      <alignment horizontal="left"/>
    </dxf>
  </rfmt>
  <rfmt sheetId="1" sqref="L32" start="0" length="0">
    <dxf>
      <font>
        <b val="0"/>
        <sz val="12"/>
        <color auto="1"/>
      </font>
      <numFmt numFmtId="19" formatCode="dd/mm/yyyy"/>
      <fill>
        <patternFill patternType="solid">
          <bgColor theme="0"/>
        </patternFill>
      </fill>
    </dxf>
  </rfmt>
  <rcc rId="3915" sId="1" odxf="1" dxf="1">
    <oc r="M32">
      <f>S32/AE32*100</f>
    </oc>
    <nc r="M32">
      <f>S32/AE32*100</f>
    </nc>
    <odxf/>
    <ndxf/>
  </rcc>
  <rfmt sheetId="1" sqref="N32" start="0" length="0">
    <dxf/>
  </rfmt>
  <rfmt sheetId="1" sqref="O32" start="0" length="0">
    <dxf/>
  </rfmt>
  <rfmt sheetId="1" sqref="P32" start="0" length="0">
    <dxf/>
  </rfmt>
  <rfmt sheetId="1" sqref="Q32" start="0" length="0">
    <dxf>
      <font>
        <b val="0"/>
        <sz val="12"/>
        <color auto="1"/>
      </font>
      <numFmt numFmtId="19" formatCode="dd/mm/yyyy"/>
    </dxf>
  </rfmt>
  <rfmt sheetId="1" sqref="R32" start="0" length="0">
    <dxf>
      <font>
        <b val="0"/>
        <sz val="12"/>
        <color auto="1"/>
      </font>
      <fill>
        <patternFill patternType="solid">
          <bgColor theme="0"/>
        </patternFill>
      </fill>
    </dxf>
  </rfmt>
  <rcc rId="3916" sId="1">
    <oc r="S32">
      <f>T32+U32</f>
    </oc>
    <nc r="S32">
      <f>T32+U32</f>
    </nc>
  </rcc>
  <rfmt sheetId="1" sqref="U32" start="0" length="0">
    <dxf>
      <font>
        <b val="0"/>
        <sz val="12"/>
        <color auto="1"/>
      </font>
      <numFmt numFmtId="4" formatCode="#,##0.00"/>
    </dxf>
  </rfmt>
  <rcc rId="3917" sId="1">
    <oc r="V32">
      <f>W32+X32</f>
    </oc>
    <nc r="V32">
      <f>W32+X32</f>
    </nc>
  </rcc>
  <rcc rId="3918" sId="1">
    <oc r="Y32">
      <f>Z32+AA32</f>
    </oc>
    <nc r="Y32">
      <f>Z32+AA32</f>
    </nc>
  </rcc>
  <rfmt sheetId="1" sqref="Z32" start="0" length="0">
    <dxf>
      <font>
        <b val="0"/>
        <sz val="12"/>
        <color auto="1"/>
      </font>
    </dxf>
  </rfmt>
  <rfmt sheetId="1" sqref="AA32" start="0" length="0">
    <dxf>
      <font>
        <b val="0"/>
        <sz val="12"/>
        <color auto="1"/>
      </font>
    </dxf>
  </rfmt>
  <rcc rId="3919" sId="1">
    <oc r="AB32">
      <f>AC32+AD32</f>
    </oc>
    <nc r="AB32">
      <f>AC32+AD32</f>
    </nc>
  </rcc>
  <rfmt sheetId="1" s="1" sqref="AC32"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1" sqref="AD32" start="0" length="0">
    <dxf>
      <font>
        <sz val="12"/>
        <color auto="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cc rId="3920" sId="1">
    <oc r="AE32">
      <f>S32+X32+AA32</f>
    </oc>
    <nc r="AE32">
      <f>S32+X32+AA32</f>
    </nc>
  </rcc>
  <rfmt sheetId="1" s="1" sqref="AF32" start="0" length="0">
    <dxf>
      <font>
        <b val="0"/>
        <sz val="12"/>
        <color auto="1"/>
        <name val="Calibri"/>
        <family val="2"/>
        <charset val="238"/>
        <scheme val="minor"/>
      </font>
      <numFmt numFmtId="165" formatCode="#,##0.00_ ;\-#,##0.00\ "/>
    </dxf>
  </rfmt>
  <rcc rId="3921" sId="1">
    <oc r="AG32">
      <f>AE32+AF32</f>
    </oc>
    <nc r="AG32">
      <f>AE32+AF32</f>
    </nc>
  </rcc>
  <rfmt sheetId="1" sqref="AI32" start="0" length="0">
    <dxf>
      <font>
        <b val="0"/>
        <sz val="12"/>
        <color auto="1"/>
      </font>
      <numFmt numFmtId="19" formatCode="dd/mm/yyyy"/>
    </dxf>
  </rfmt>
  <rfmt sheetId="1" sqref="AJ32" start="0" length="0">
    <dxf>
      <font>
        <b val="0"/>
        <sz val="12"/>
        <color auto="1"/>
      </font>
      <numFmt numFmtId="4" formatCode="#,##0.00"/>
      <border outline="0">
        <top style="thin">
          <color indexed="64"/>
        </top>
      </border>
    </dxf>
  </rfmt>
  <rfmt sheetId="1" sqref="AK32" start="0" length="0">
    <dxf>
      <font>
        <b val="0"/>
        <sz val="12"/>
        <color auto="1"/>
      </font>
      <numFmt numFmtId="4" formatCode="#,##0.00"/>
    </dxf>
  </rfmt>
  <rcc rId="3922" sId="1" xfDxf="1" dxf="1">
    <nc r="F30" t="inlineStr">
      <is>
        <t>CP10 less /2018</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cc rId="3923" sId="1">
    <nc r="H30" t="inlineStr">
      <is>
        <t>Municipiului Bacău</t>
      </is>
    </nc>
  </rcc>
  <rcc rId="3924" sId="1">
    <nc r="I30" t="inlineStr">
      <is>
        <t>n.a</t>
      </is>
    </nc>
  </rcc>
  <rcc rId="3925" sId="1">
    <nc r="G30" t="inlineStr">
      <is>
        <t>Implementarea unei platforme informatice cu componente back-office și front-office ca măsură de simplificare administrativă și optimizare a furnizării serviciilor pentru cetățeni la nivelul Municipiului Bacău</t>
      </is>
    </nc>
  </rcc>
  <rcc rId="3926" sId="1">
    <nc r="J30" t="inlineStr">
      <is>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is>
    </nc>
  </rcc>
  <rcc rId="3927" sId="1" numFmtId="19">
    <nc r="K30">
      <v>43444</v>
    </nc>
  </rcc>
  <rcc rId="3928" sId="1" numFmtId="19">
    <nc r="L30">
      <v>43169</v>
    </nc>
  </rcc>
  <rfmt sheetId="1" sqref="M29" start="0" length="0">
    <dxf/>
  </rfmt>
  <rcc rId="3929" sId="1">
    <oc r="M29">
      <f>S29/AE29*100</f>
    </oc>
    <nc r="M29">
      <f>S29/AE29*100</f>
    </nc>
  </rcc>
  <rfmt sheetId="1" sqref="M29">
    <dxf>
      <numFmt numFmtId="168" formatCode="0.000000"/>
    </dxf>
  </rfmt>
  <rfmt sheetId="1" sqref="M29">
    <dxf>
      <numFmt numFmtId="169" formatCode="0.00000"/>
    </dxf>
  </rfmt>
  <rfmt sheetId="1" sqref="M29">
    <dxf>
      <numFmt numFmtId="168" formatCode="0.000000"/>
    </dxf>
  </rfmt>
  <rfmt sheetId="1" sqref="M29">
    <dxf>
      <numFmt numFmtId="170" formatCode="0.0000000"/>
    </dxf>
  </rfmt>
  <rcc rId="3930" sId="1" odxf="1" dxf="1">
    <nc r="M30">
      <f>S30/AE30*100</f>
    </nc>
    <ndxf>
      <numFmt numFmtId="170" formatCode="0.0000000"/>
    </ndxf>
  </rcc>
  <rcc rId="3931" sId="1" odxf="1" dxf="1">
    <nc r="M31">
      <f>S31/AE31*100</f>
    </nc>
    <ndxf>
      <numFmt numFmtId="170" formatCode="0.0000000"/>
    </ndxf>
  </rcc>
  <rcc rId="3932" sId="1">
    <nc r="N30">
      <v>1</v>
    </nc>
  </rcc>
  <rcc rId="3933" sId="1">
    <nc r="O30" t="inlineStr">
      <is>
        <t>Bacău</t>
      </is>
    </nc>
  </rcc>
  <rcc rId="3934" sId="1">
    <nc r="P30" t="inlineStr">
      <is>
        <t>Bacău</t>
      </is>
    </nc>
  </rcc>
  <rcc rId="3935" sId="1">
    <nc r="Q30" t="inlineStr">
      <is>
        <t>APL</t>
      </is>
    </nc>
  </rcc>
  <rcc rId="3936" sId="1">
    <nc r="R30" t="inlineStr">
      <is>
        <t>119 - Investiții în capacitatea instituțională și în eficiența administrațiilor și a serviciilor publice la nivel național, regional și local, în perspectiva realizării de reforme, a unei mai bune legiferări și a bunei guvernanțe</t>
      </is>
    </nc>
  </rcc>
  <rcc rId="3937" sId="1" xfDxf="1" dxf="1" numFmtId="4">
    <nc r="T30">
      <v>2323727.9300000002</v>
    </nc>
    <n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3938" sId="1" numFmtId="4">
    <nc r="W30">
      <v>355393.68</v>
    </nc>
  </rcc>
  <rcc rId="3939" sId="1" xfDxf="1" dxf="1" numFmtId="4">
    <nc r="Z30">
      <v>54675.96</v>
    </nc>
    <ndxf>
      <font>
        <sz val="12"/>
        <color auto="1"/>
      </font>
      <numFmt numFmtId="4" formatCode="#,##0.00"/>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ndxf>
  </rcc>
  <rcc rId="3940" sId="1" numFmtId="4">
    <nc r="U30">
      <v>0</v>
    </nc>
  </rcc>
  <rcc rId="3941" sId="1">
    <nc r="V30">
      <f>W30+X30</f>
    </nc>
  </rcc>
  <rcc rId="3942" sId="1">
    <nc r="V31">
      <f>W31+X31</f>
    </nc>
  </rcc>
  <rcc rId="3943" sId="1">
    <nc r="S30">
      <f>T30+U30</f>
    </nc>
  </rcc>
  <rcc rId="3944" sId="1">
    <nc r="S31">
      <f>T31+U31</f>
    </nc>
  </rcc>
  <rcc rId="3945" sId="1">
    <nc r="X30">
      <v>0</v>
    </nc>
  </rcc>
  <rcc rId="3946" sId="1" numFmtId="4">
    <nc r="Y30">
      <f>Z30+AA30</f>
    </nc>
  </rcc>
  <rcc rId="3947" sId="1">
    <nc r="Y31">
      <f>Z31+AA31</f>
    </nc>
  </rcc>
  <rcc rId="3948" sId="1" numFmtId="4">
    <nc r="AA30">
      <v>0</v>
    </nc>
  </rcc>
  <rcc rId="3949" sId="1" numFmtId="4">
    <nc r="AB30">
      <f>AC30+AD30</f>
    </nc>
  </rcc>
  <rcc rId="3950" sId="1">
    <nc r="AB31">
      <f>AC31+AD31</f>
    </nc>
  </rcc>
  <rcc rId="3951" sId="1" numFmtId="4">
    <nc r="AC30">
      <v>0</v>
    </nc>
  </rcc>
  <rcc rId="3952" sId="1" numFmtId="4">
    <nc r="AD30">
      <v>0</v>
    </nc>
  </rcc>
  <rcc rId="3953" sId="1">
    <nc r="AE30">
      <f>S30+W30+Z30</f>
    </nc>
  </rcc>
  <rcc rId="3954" sId="1">
    <nc r="AE31">
      <f>S31+W31+Z31</f>
    </nc>
  </rcc>
  <rcc rId="3955" sId="1">
    <nc r="AG30">
      <f>AE30+AF30</f>
    </nc>
  </rcc>
  <rcc rId="3956" sId="1">
    <nc r="AG31">
      <f>AE31+AF31</f>
    </nc>
  </rcc>
  <rcc rId="3957" sId="1" numFmtId="4">
    <nc r="AF30">
      <v>80920</v>
    </nc>
  </rcc>
  <rcc rId="3958" sId="1">
    <nc r="AH30" t="inlineStr">
      <is>
        <t xml:space="preserve"> în implementare</t>
      </is>
    </nc>
  </rcc>
</revisions>
</file>

<file path=xl/revisions/revisionLog2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59" sId="1" numFmtId="19">
    <oc r="L30">
      <v>43169</v>
    </oc>
    <nc r="L30">
      <v>44265</v>
    </nc>
  </rcc>
  <rrc rId="3960" sId="1" ref="A61:XFD61" action="insertRow">
    <undo index="65535" exp="area" ref3D="1" dr="$H$1:$N$1048576" dn="Z_65B035E3_87FA_46C5_996E_864F2C8D0EBC_.wvu.Cols" sId="1"/>
  </rrc>
  <rrc rId="3961" sId="1" ref="A61:XFD61" action="insertRow">
    <undo index="65535" exp="area" ref3D="1" dr="$H$1:$N$1048576" dn="Z_65B035E3_87FA_46C5_996E_864F2C8D0EBC_.wvu.Cols" sId="1"/>
  </rrc>
  <rrc rId="3962" sId="1" ref="A61:XFD62" action="insertRow">
    <undo index="65535" exp="area" ref3D="1" dr="$H$1:$N$1048576" dn="Z_65B035E3_87FA_46C5_996E_864F2C8D0EBC_.wvu.Cols" sId="1"/>
  </rrc>
  <rfmt sheetId="1" sqref="F61" start="0" length="0">
    <dxf>
      <font>
        <b val="0"/>
        <sz val="12"/>
        <color auto="1"/>
      </font>
      <alignment horizontal="general"/>
    </dxf>
  </rfmt>
  <rfmt sheetId="1" sqref="G61" start="0" length="0">
    <dxf>
      <font>
        <sz val="12"/>
        <color auto="1"/>
      </font>
      <alignment horizontal="left"/>
      <border outline="0">
        <left style="thin">
          <color indexed="64"/>
        </left>
        <right style="thin">
          <color indexed="64"/>
        </right>
        <top style="thin">
          <color indexed="64"/>
        </top>
        <bottom style="thin">
          <color indexed="64"/>
        </bottom>
      </border>
    </dxf>
  </rfmt>
  <rfmt sheetId="1" sqref="H61" start="0" length="0">
    <dxf>
      <font>
        <sz val="12"/>
        <color auto="1"/>
      </font>
    </dxf>
  </rfmt>
  <rfmt sheetId="1" sqref="F62" start="0" length="0">
    <dxf>
      <font>
        <b val="0"/>
        <sz val="12"/>
        <color auto="1"/>
      </font>
      <alignment horizontal="general"/>
    </dxf>
  </rfmt>
  <rfmt sheetId="1" sqref="G62" start="0" length="0">
    <dxf>
      <font>
        <sz val="12"/>
        <color auto="1"/>
      </font>
      <alignment horizontal="left"/>
      <border outline="0">
        <left style="thin">
          <color indexed="64"/>
        </left>
        <right style="thin">
          <color indexed="64"/>
        </right>
        <top style="thin">
          <color indexed="64"/>
        </top>
        <bottom style="thin">
          <color indexed="64"/>
        </bottom>
      </border>
    </dxf>
  </rfmt>
  <rfmt sheetId="1" sqref="H62" start="0" length="0">
    <dxf>
      <font>
        <sz val="12"/>
        <color auto="1"/>
      </font>
    </dxf>
  </rfmt>
  <rfmt sheetId="1" sqref="F63" start="0" length="0">
    <dxf>
      <font>
        <b val="0"/>
        <sz val="12"/>
        <color auto="1"/>
      </font>
      <alignment horizontal="general"/>
    </dxf>
  </rfmt>
  <rfmt sheetId="1" sqref="G63" start="0" length="0">
    <dxf>
      <font>
        <sz val="12"/>
        <color auto="1"/>
      </font>
      <alignment horizontal="left"/>
      <border outline="0">
        <left style="thin">
          <color indexed="64"/>
        </left>
        <right style="thin">
          <color indexed="64"/>
        </right>
        <top style="thin">
          <color indexed="64"/>
        </top>
        <bottom style="thin">
          <color indexed="64"/>
        </bottom>
      </border>
    </dxf>
  </rfmt>
  <rfmt sheetId="1" sqref="H63" start="0" length="0">
    <dxf>
      <font>
        <sz val="12"/>
        <color auto="1"/>
      </font>
    </dxf>
  </rfmt>
  <rfmt sheetId="1" sqref="F64" start="0" length="0">
    <dxf>
      <font>
        <b val="0"/>
        <sz val="12"/>
        <color auto="1"/>
      </font>
      <alignment horizontal="general"/>
    </dxf>
  </rfmt>
  <rfmt sheetId="1" sqref="G64" start="0" length="0">
    <dxf>
      <font>
        <sz val="12"/>
        <color auto="1"/>
      </font>
      <alignment horizontal="left"/>
      <border outline="0">
        <left style="thin">
          <color indexed="64"/>
        </left>
        <right style="thin">
          <color indexed="64"/>
        </right>
        <top style="thin">
          <color indexed="64"/>
        </top>
        <bottom style="thin">
          <color indexed="64"/>
        </bottom>
      </border>
    </dxf>
  </rfmt>
  <rfmt sheetId="1" sqref="H64" start="0" length="0">
    <dxf>
      <font>
        <sz val="12"/>
        <color auto="1"/>
      </font>
    </dxf>
  </rfmt>
  <rfmt sheetId="1" sqref="K65" start="0" length="0">
    <dxf>
      <font>
        <b/>
        <sz val="12"/>
        <color auto="1"/>
      </font>
      <numFmt numFmtId="0" formatCode="General"/>
      <fill>
        <patternFill>
          <bgColor theme="9" tint="0.59999389629810485"/>
        </patternFill>
      </fill>
    </dxf>
  </rfmt>
  <rcc rId="3963" sId="1">
    <nc r="M61">
      <f>S61/AE61*100</f>
    </nc>
  </rcc>
  <rcc rId="3964" sId="1">
    <nc r="M62">
      <f>S62/AE62*100</f>
    </nc>
  </rcc>
  <rcc rId="3965" sId="1">
    <nc r="M63">
      <f>S63/AE63*100</f>
    </nc>
  </rcc>
  <rcc rId="3966" sId="1">
    <nc r="M64">
      <f>S64/AE64*100</f>
    </nc>
  </rcc>
  <rcc rId="3967" sId="1">
    <nc r="S61">
      <f>T61+U61</f>
    </nc>
  </rcc>
  <rcc rId="3968" sId="1">
    <nc r="S62">
      <f>T62+U62</f>
    </nc>
  </rcc>
  <rcc rId="3969" sId="1">
    <nc r="S63">
      <f>T63+U63</f>
    </nc>
  </rcc>
  <rcc rId="3970" sId="1">
    <nc r="S64">
      <f>T64+U64</f>
    </nc>
  </rcc>
  <rcc rId="3971" sId="1">
    <nc r="V61">
      <f>W61+X61</f>
    </nc>
  </rcc>
  <rcc rId="3972" sId="1">
    <nc r="V62">
      <f>W62+X62</f>
    </nc>
  </rcc>
  <rcc rId="3973" sId="1">
    <nc r="V63">
      <f>W63+X63</f>
    </nc>
  </rcc>
  <rcc rId="3974" sId="1">
    <nc r="V64">
      <f>W64+X64</f>
    </nc>
  </rcc>
  <rcc rId="3975" sId="1">
    <nc r="Y61">
      <f>Z61+AA61</f>
    </nc>
  </rcc>
  <rcc rId="3976" sId="1">
    <nc r="Y62">
      <f>Z62+AA62</f>
    </nc>
  </rcc>
  <rcc rId="3977" sId="1">
    <nc r="Y63">
      <f>Z63+AA63</f>
    </nc>
  </rcc>
  <rcc rId="3978" sId="1">
    <nc r="Y64">
      <f>Z64+AA64</f>
    </nc>
  </rcc>
  <rcc rId="3979" sId="1">
    <nc r="AB61">
      <f>AC61+AD61</f>
    </nc>
  </rcc>
  <rcc rId="3980" sId="1">
    <nc r="AB62">
      <f>AC62+AD62</f>
    </nc>
  </rcc>
  <rcc rId="3981" sId="1">
    <nc r="AB63">
      <f>AC63+AD63</f>
    </nc>
  </rcc>
  <rcc rId="3982" sId="1">
    <nc r="AB64">
      <f>AC64+AD64</f>
    </nc>
  </rcc>
  <rcc rId="3983" sId="1">
    <nc r="AE61">
      <f>S61+V61+Y61</f>
    </nc>
  </rcc>
  <rcc rId="3984" sId="1">
    <nc r="AE62">
      <f>S62+V62+Y62</f>
    </nc>
  </rcc>
  <rcc rId="3985" sId="1">
    <nc r="AE63">
      <f>S63+V63+Y63</f>
    </nc>
  </rcc>
  <rcc rId="3986" sId="1">
    <nc r="AE64">
      <f>S64+V64+Y64</f>
    </nc>
  </rcc>
  <rcc rId="3987" sId="1">
    <nc r="AG61">
      <f>AE61+AF61+AC61</f>
    </nc>
  </rcc>
  <rcc rId="3988" sId="1">
    <nc r="AG62">
      <f>AE62+AF62+AC62</f>
    </nc>
  </rcc>
  <rcc rId="3989" sId="1">
    <nc r="AG63">
      <f>AE63+AF63+AC63</f>
    </nc>
  </rcc>
  <rcc rId="3990" sId="1">
    <nc r="AG64">
      <f>AE64+AF64+AC64</f>
    </nc>
  </rcc>
</revisions>
</file>

<file path=xl/revisions/revisionLog2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991" sId="1" ref="A88:XFD88" action="insertRow">
    <undo index="65535" exp="area" ref3D="1" dr="$H$1:$N$1048576" dn="Z_65B035E3_87FA_46C5_996E_864F2C8D0EBC_.wvu.Cols" sId="1"/>
  </rrc>
  <rrc rId="3992" sId="1" ref="A89:XFD89" action="insertRow">
    <undo index="65535" exp="area" ref3D="1" dr="$H$1:$N$1048576" dn="Z_65B035E3_87FA_46C5_996E_864F2C8D0EBC_.wvu.Cols" sId="1"/>
  </rrc>
  <rrc rId="3993" sId="1" ref="A89:XFD89" action="insertRow">
    <undo index="65535" exp="area" ref3D="1" dr="$H$1:$N$1048576" dn="Z_65B035E3_87FA_46C5_996E_864F2C8D0EBC_.wvu.Cols" sId="1"/>
  </rrc>
  <rcc rId="3994" sId="1">
    <nc r="M88">
      <f>S88/AE88*100</f>
    </nc>
  </rcc>
  <rcc rId="3995" sId="1">
    <nc r="M89">
      <f>S89/AE89*100</f>
    </nc>
  </rcc>
  <rcc rId="3996" sId="1">
    <nc r="M90">
      <f>S90/AE90*100</f>
    </nc>
  </rcc>
  <rcc rId="3997" sId="1">
    <oc r="M91">
      <f>S91/AE91*100</f>
    </oc>
    <nc r="M91">
      <f>S91/AE91*100</f>
    </nc>
  </rcc>
  <rcc rId="3998" sId="1">
    <nc r="S88">
      <f>T88+U88</f>
    </nc>
  </rcc>
  <rcc rId="3999" sId="1">
    <nc r="S89">
      <f>T89+U89</f>
    </nc>
  </rcc>
  <rcc rId="4000" sId="1">
    <nc r="S90">
      <f>T90+U90</f>
    </nc>
  </rcc>
  <rcc rId="4001" sId="1" odxf="1" dxf="1">
    <nc r="S91">
      <f>T91+U91</f>
    </nc>
    <odxf>
      <font>
        <b/>
        <sz val="12"/>
        <color auto="1"/>
      </font>
      <numFmt numFmtId="0" formatCode="General"/>
    </odxf>
    <ndxf>
      <font>
        <b val="0"/>
        <sz val="12"/>
        <color auto="1"/>
      </font>
      <numFmt numFmtId="4" formatCode="#,##0.00"/>
    </ndxf>
  </rcc>
  <rcc rId="4002" sId="1">
    <nc r="V88">
      <f>W88+X88</f>
    </nc>
  </rcc>
  <rcc rId="4003" sId="1">
    <nc r="V89">
      <f>W89+X89</f>
    </nc>
  </rcc>
  <rcc rId="4004" sId="1">
    <nc r="V90">
      <f>W90+X90</f>
    </nc>
  </rcc>
  <rcc rId="4005" sId="1">
    <nc r="Y88">
      <f>Z87:Z88+AA88</f>
    </nc>
  </rcc>
  <rcc rId="4006" sId="1">
    <nc r="Y89">
      <f>Z88:Z89+AA89</f>
    </nc>
  </rcc>
  <rcc rId="4007" sId="1">
    <nc r="Y90">
      <f>Z89:Z90+AA90</f>
    </nc>
  </rcc>
  <rcc rId="4008" sId="1">
    <nc r="AB88">
      <f>AC88+AD88</f>
    </nc>
  </rcc>
  <rcc rId="4009" sId="1">
    <nc r="AB89">
      <f>AC89+AD89</f>
    </nc>
  </rcc>
  <rcc rId="4010" sId="1">
    <nc r="AB90">
      <f>AC90+AD90</f>
    </nc>
  </rcc>
  <rcc rId="4011" sId="1">
    <nc r="AE88">
      <f>S88+V88+Y88+AB88</f>
    </nc>
  </rcc>
  <rcc rId="4012" sId="1">
    <nc r="AE89">
      <f>S89+V89+Y89+AB89</f>
    </nc>
  </rcc>
  <rcc rId="4013" sId="1">
    <nc r="AE90">
      <f>S90+V90+Y90+AB90</f>
    </nc>
  </rcc>
  <rcc rId="4014" sId="1">
    <nc r="AG88">
      <f>AE88+AF88</f>
    </nc>
  </rcc>
  <rcc rId="4015" sId="1">
    <nc r="AG89">
      <f>AE89+AF89</f>
    </nc>
  </rcc>
  <rcc rId="4016" sId="1">
    <nc r="AG90">
      <f>AE90+AF90</f>
    </nc>
  </rcc>
  <rrc rId="4017" sId="1" ref="A110:XFD110" action="insertRow">
    <undo index="65535" exp="area" ref3D="1" dr="$H$1:$N$1048576" dn="Z_65B035E3_87FA_46C5_996E_864F2C8D0EBC_.wvu.Cols" sId="1"/>
  </rrc>
  <rrc rId="4018" sId="1" ref="A110:XFD110" action="insertRow">
    <undo index="65535" exp="area" ref3D="1" dr="$H$1:$N$1048576" dn="Z_65B035E3_87FA_46C5_996E_864F2C8D0EBC_.wvu.Cols" sId="1"/>
  </rrc>
  <rrc rId="4019" sId="1" ref="A110:XFD111" action="insertRow">
    <undo index="65535" exp="area" ref3D="1" dr="$H$1:$N$1048576" dn="Z_65B035E3_87FA_46C5_996E_864F2C8D0EBC_.wvu.Cols" sId="1"/>
  </rrc>
  <rfmt sheetId="1" sqref="B109" start="0" length="0">
    <dxf>
      <fill>
        <patternFill patternType="solid">
          <bgColor rgb="FFFFFF00"/>
        </patternFill>
      </fill>
    </dxf>
  </rfmt>
  <rfmt sheetId="1" sqref="C109" start="0" length="0">
    <dxf>
      <fill>
        <patternFill patternType="solid">
          <bgColor rgb="FFFFFF00"/>
        </patternFill>
      </fill>
    </dxf>
  </rfmt>
  <rfmt sheetId="1" sqref="D109" start="0" length="0">
    <dxf>
      <fill>
        <patternFill patternType="solid">
          <bgColor rgb="FFFFFF00"/>
        </patternFill>
      </fill>
    </dxf>
  </rfmt>
  <rfmt sheetId="1" sqref="E109" start="0" length="0">
    <dxf>
      <font>
        <sz val="12"/>
        <color auto="1"/>
      </font>
      <fill>
        <patternFill patternType="solid">
          <bgColor theme="0"/>
        </patternFill>
      </fill>
    </dxf>
  </rfmt>
  <rfmt sheetId="1" sqref="F109" start="0" length="0">
    <dxf>
      <fill>
        <patternFill patternType="solid">
          <bgColor rgb="FFFFFF00"/>
        </patternFill>
      </fill>
    </dxf>
  </rfmt>
  <rfmt sheetId="1" sqref="I109" start="0" length="0">
    <dxf>
      <fill>
        <patternFill patternType="solid">
          <bgColor rgb="FFFFFF00"/>
        </patternFill>
      </fill>
    </dxf>
  </rfmt>
  <rfmt sheetId="1" sqref="K109" start="0" length="0">
    <dxf>
      <fill>
        <patternFill patternType="solid">
          <bgColor theme="0"/>
        </patternFill>
      </fill>
    </dxf>
  </rfmt>
  <rcc rId="4020" sId="1" odxf="1" dxf="1">
    <oc r="M109">
      <f>S109/AE109*100</f>
    </oc>
    <nc r="M109">
      <f>S109/AE109*100</f>
    </nc>
    <odxf>
      <font>
        <sz val="12"/>
        <color auto="1"/>
      </font>
    </odxf>
    <ndxf>
      <font>
        <sz val="12"/>
        <color auto="1"/>
      </font>
    </ndxf>
  </rcc>
  <rfmt sheetId="1" sqref="O109" start="0" length="0">
    <dxf>
      <fill>
        <patternFill patternType="solid">
          <bgColor theme="0"/>
        </patternFill>
      </fill>
    </dxf>
  </rfmt>
  <rfmt sheetId="1" sqref="P109" start="0" length="0">
    <dxf>
      <fill>
        <patternFill patternType="solid">
          <bgColor theme="0"/>
        </patternFill>
      </fill>
    </dxf>
  </rfmt>
  <rfmt sheetId="1" sqref="Q109" start="0" length="0">
    <dxf>
      <fill>
        <patternFill patternType="solid">
          <bgColor theme="0"/>
        </patternFill>
      </fill>
    </dxf>
  </rfmt>
  <rfmt sheetId="1" sqref="R109" start="0" length="0">
    <dxf>
      <fill>
        <patternFill patternType="solid">
          <bgColor theme="0"/>
        </patternFill>
      </fill>
    </dxf>
  </rfmt>
  <rcc rId="4021" sId="1">
    <oc r="S109">
      <f>T109+U109</f>
    </oc>
    <nc r="S109">
      <f>T109+U109</f>
    </nc>
  </rcc>
  <rfmt sheetId="1" sqref="T109" start="0" length="0">
    <dxf>
      <fill>
        <patternFill patternType="solid">
          <bgColor rgb="FFFFFF00"/>
        </patternFill>
      </fill>
    </dxf>
  </rfmt>
  <rfmt sheetId="1" sqref="U109" start="0" length="0">
    <dxf>
      <fill>
        <patternFill patternType="solid">
          <bgColor rgb="FFFFFF00"/>
        </patternFill>
      </fill>
    </dxf>
  </rfmt>
  <rcc rId="4022" sId="1" odxf="1" dxf="1">
    <oc r="V109">
      <f>W109+X109</f>
    </oc>
    <nc r="V109">
      <f>W109+X109</f>
    </nc>
    <odxf>
      <font>
        <sz val="12"/>
        <color auto="1"/>
      </font>
    </odxf>
    <ndxf>
      <font>
        <sz val="12"/>
        <color auto="1"/>
      </font>
    </ndxf>
  </rcc>
  <rfmt sheetId="1" sqref="W109" start="0" length="0">
    <dxf>
      <fill>
        <patternFill patternType="solid">
          <bgColor rgb="FFFFFF00"/>
        </patternFill>
      </fill>
    </dxf>
  </rfmt>
  <rfmt sheetId="1" sqref="X109" start="0" length="0">
    <dxf>
      <fill>
        <patternFill patternType="solid">
          <bgColor rgb="FFFFFF00"/>
        </patternFill>
      </fill>
    </dxf>
  </rfmt>
  <rcc rId="4023" sId="1">
    <oc r="Y109">
      <f>Z109+AA109</f>
    </oc>
    <nc r="Y109">
      <f>Z109+AA109</f>
    </nc>
  </rcc>
  <rfmt sheetId="1" sqref="Z109" start="0" length="0">
    <dxf>
      <fill>
        <patternFill patternType="solid">
          <bgColor rgb="FFFFFF00"/>
        </patternFill>
      </fill>
    </dxf>
  </rfmt>
  <rfmt sheetId="1" sqref="AA109" start="0" length="0">
    <dxf>
      <fill>
        <patternFill patternType="solid">
          <bgColor rgb="FFFFFF00"/>
        </patternFill>
      </fill>
    </dxf>
  </rfmt>
  <rcc rId="4024" sId="1">
    <oc r="AB109">
      <f>AC109+AD109</f>
    </oc>
    <nc r="AB109">
      <f>AC109+AD109</f>
    </nc>
  </rcc>
  <rfmt sheetId="1" sqref="AC109" start="0" length="0">
    <dxf>
      <fill>
        <patternFill patternType="solid">
          <bgColor rgb="FFFFFF00"/>
        </patternFill>
      </fill>
    </dxf>
  </rfmt>
  <rfmt sheetId="1" sqref="AD109" start="0" length="0">
    <dxf>
      <fill>
        <patternFill patternType="solid">
          <bgColor rgb="FFFFFF00"/>
        </patternFill>
      </fill>
    </dxf>
  </rfmt>
  <rcc rId="4025" sId="1" odxf="1" dxf="1">
    <oc r="AE109">
      <f>S109+V109+Y109+AB109</f>
    </oc>
    <nc r="AE109">
      <f>S109+V109+Y109+AB109</f>
    </nc>
    <odxf>
      <fill>
        <patternFill patternType="none">
          <bgColor indexed="65"/>
        </patternFill>
      </fill>
    </odxf>
    <ndxf>
      <fill>
        <patternFill patternType="solid">
          <bgColor theme="0"/>
        </patternFill>
      </fill>
    </ndxf>
  </rcc>
  <rcc rId="4026" sId="1">
    <oc r="AG109">
      <f>AE109+AF109</f>
    </oc>
    <nc r="AG109">
      <f>AE109+AF109</f>
    </nc>
  </rcc>
  <rfmt sheetId="1" sqref="AL109" start="0" length="0">
    <dxf/>
  </rfmt>
  <rfmt sheetId="1" sqref="A110" start="0" length="0">
    <dxf>
      <border outline="0">
        <left style="medium">
          <color indexed="64"/>
        </left>
      </border>
    </dxf>
  </rfmt>
  <rfmt sheetId="1" sqref="B110" start="0" length="0">
    <dxf>
      <fill>
        <patternFill patternType="solid">
          <bgColor rgb="FFFFFF00"/>
        </patternFill>
      </fill>
    </dxf>
  </rfmt>
  <rfmt sheetId="1" sqref="C110" start="0" length="0">
    <dxf>
      <fill>
        <patternFill patternType="solid">
          <bgColor rgb="FFFFFF00"/>
        </patternFill>
      </fill>
    </dxf>
  </rfmt>
  <rfmt sheetId="1" sqref="D110" start="0" length="0">
    <dxf>
      <fill>
        <patternFill patternType="solid">
          <bgColor rgb="FFFFFF00"/>
        </patternFill>
      </fill>
    </dxf>
  </rfmt>
  <rfmt sheetId="1" sqref="E110" start="0" length="0">
    <dxf>
      <font>
        <sz val="12"/>
        <color auto="1"/>
      </font>
      <fill>
        <patternFill patternType="solid">
          <bgColor theme="0"/>
        </patternFill>
      </fill>
    </dxf>
  </rfmt>
  <rfmt sheetId="1" sqref="F110" start="0" length="0">
    <dxf>
      <fill>
        <patternFill patternType="solid">
          <bgColor rgb="FFFFFF00"/>
        </patternFill>
      </fill>
    </dxf>
  </rfmt>
  <rfmt sheetId="1" sqref="H110" start="0" length="0">
    <dxf>
      <border outline="0">
        <left style="thin">
          <color indexed="64"/>
        </left>
      </border>
    </dxf>
  </rfmt>
  <rfmt sheetId="1" sqref="I110" start="0" length="0">
    <dxf>
      <fill>
        <patternFill patternType="solid">
          <bgColor rgb="FFFFFF00"/>
        </patternFill>
      </fill>
    </dxf>
  </rfmt>
  <rfmt sheetId="1" sqref="K110" start="0" length="0">
    <dxf>
      <fill>
        <patternFill patternType="solid">
          <bgColor theme="0"/>
        </patternFill>
      </fill>
    </dxf>
  </rfmt>
  <rcc rId="4027" sId="1" odxf="1" dxf="1">
    <nc r="M110">
      <f>S110/AE110*100</f>
    </nc>
    <ndxf>
      <font>
        <sz val="12"/>
        <color auto="1"/>
      </font>
    </ndxf>
  </rcc>
  <rfmt sheetId="1" sqref="O110" start="0" length="0">
    <dxf>
      <fill>
        <patternFill patternType="solid">
          <bgColor theme="0"/>
        </patternFill>
      </fill>
    </dxf>
  </rfmt>
  <rfmt sheetId="1" sqref="P110" start="0" length="0">
    <dxf>
      <fill>
        <patternFill patternType="solid">
          <bgColor theme="0"/>
        </patternFill>
      </fill>
    </dxf>
  </rfmt>
  <rfmt sheetId="1" sqref="Q110" start="0" length="0">
    <dxf>
      <fill>
        <patternFill patternType="solid">
          <bgColor theme="0"/>
        </patternFill>
      </fill>
    </dxf>
  </rfmt>
  <rfmt sheetId="1" sqref="R110" start="0" length="0">
    <dxf>
      <fill>
        <patternFill patternType="solid">
          <bgColor theme="0"/>
        </patternFill>
      </fill>
    </dxf>
  </rfmt>
  <rcc rId="4028" sId="1">
    <nc r="S110">
      <f>T110+U110</f>
    </nc>
  </rcc>
  <rfmt sheetId="1" sqref="T110" start="0" length="0">
    <dxf>
      <fill>
        <patternFill patternType="solid">
          <bgColor rgb="FFFFFF00"/>
        </patternFill>
      </fill>
    </dxf>
  </rfmt>
  <rfmt sheetId="1" sqref="U110" start="0" length="0">
    <dxf>
      <fill>
        <patternFill patternType="solid">
          <bgColor rgb="FFFFFF00"/>
        </patternFill>
      </fill>
    </dxf>
  </rfmt>
  <rfmt sheetId="1" sqref="V110" start="0" length="0">
    <dxf>
      <font>
        <sz val="12"/>
        <color auto="1"/>
      </font>
    </dxf>
  </rfmt>
  <rfmt sheetId="1" sqref="W110" start="0" length="0">
    <dxf>
      <fill>
        <patternFill patternType="solid">
          <bgColor rgb="FFFFFF00"/>
        </patternFill>
      </fill>
    </dxf>
  </rfmt>
  <rfmt sheetId="1" sqref="X110" start="0" length="0">
    <dxf>
      <fill>
        <patternFill patternType="solid">
          <bgColor rgb="FFFFFF00"/>
        </patternFill>
      </fill>
    </dxf>
  </rfmt>
  <rfmt sheetId="1" sqref="Z110" start="0" length="0">
    <dxf>
      <fill>
        <patternFill patternType="solid">
          <bgColor rgb="FFFFFF00"/>
        </patternFill>
      </fill>
    </dxf>
  </rfmt>
  <rfmt sheetId="1" sqref="AA110" start="0" length="0">
    <dxf>
      <fill>
        <patternFill patternType="solid">
          <bgColor rgb="FFFFFF00"/>
        </patternFill>
      </fill>
    </dxf>
  </rfmt>
  <rfmt sheetId="1" sqref="AC110" start="0" length="0">
    <dxf>
      <fill>
        <patternFill patternType="solid">
          <bgColor rgb="FFFFFF00"/>
        </patternFill>
      </fill>
    </dxf>
  </rfmt>
  <rfmt sheetId="1" sqref="AD110" start="0" length="0">
    <dxf>
      <fill>
        <patternFill patternType="solid">
          <bgColor rgb="FFFFFF00"/>
        </patternFill>
      </fill>
    </dxf>
  </rfmt>
  <rfmt sheetId="1" sqref="AE110" start="0" length="0">
    <dxf>
      <fill>
        <patternFill patternType="solid">
          <bgColor theme="0"/>
        </patternFill>
      </fill>
    </dxf>
  </rfmt>
  <rfmt sheetId="1" sqref="AL110" start="0" length="0">
    <dxf/>
  </rfmt>
  <rfmt sheetId="1" sqref="A111" start="0" length="0">
    <dxf>
      <border outline="0">
        <left style="medium">
          <color indexed="64"/>
        </left>
      </border>
    </dxf>
  </rfmt>
  <rfmt sheetId="1" sqref="B111" start="0" length="0">
    <dxf>
      <fill>
        <patternFill patternType="solid">
          <bgColor rgb="FFFFFF00"/>
        </patternFill>
      </fill>
    </dxf>
  </rfmt>
  <rfmt sheetId="1" sqref="C111" start="0" length="0">
    <dxf>
      <fill>
        <patternFill patternType="solid">
          <bgColor rgb="FFFFFF00"/>
        </patternFill>
      </fill>
    </dxf>
  </rfmt>
  <rfmt sheetId="1" sqref="D111" start="0" length="0">
    <dxf>
      <fill>
        <patternFill patternType="solid">
          <bgColor rgb="FFFFFF00"/>
        </patternFill>
      </fill>
    </dxf>
  </rfmt>
  <rfmt sheetId="1" sqref="E111" start="0" length="0">
    <dxf>
      <font>
        <sz val="12"/>
        <color auto="1"/>
      </font>
      <fill>
        <patternFill patternType="solid">
          <bgColor theme="0"/>
        </patternFill>
      </fill>
    </dxf>
  </rfmt>
  <rfmt sheetId="1" sqref="F111" start="0" length="0">
    <dxf>
      <fill>
        <patternFill patternType="solid">
          <bgColor rgb="FFFFFF00"/>
        </patternFill>
      </fill>
    </dxf>
  </rfmt>
  <rfmt sheetId="1" sqref="H111" start="0" length="0">
    <dxf>
      <border outline="0">
        <left style="thin">
          <color indexed="64"/>
        </left>
      </border>
    </dxf>
  </rfmt>
  <rfmt sheetId="1" sqref="I111" start="0" length="0">
    <dxf>
      <fill>
        <patternFill patternType="solid">
          <bgColor rgb="FFFFFF00"/>
        </patternFill>
      </fill>
    </dxf>
  </rfmt>
  <rfmt sheetId="1" sqref="K111" start="0" length="0">
    <dxf>
      <fill>
        <patternFill patternType="solid">
          <bgColor theme="0"/>
        </patternFill>
      </fill>
    </dxf>
  </rfmt>
  <rcc rId="4029" sId="1" odxf="1" dxf="1">
    <nc r="M111">
      <f>S111/AE111*100</f>
    </nc>
    <ndxf>
      <font>
        <sz val="12"/>
        <color auto="1"/>
      </font>
    </ndxf>
  </rcc>
  <rfmt sheetId="1" sqref="O111" start="0" length="0">
    <dxf>
      <fill>
        <patternFill patternType="solid">
          <bgColor theme="0"/>
        </patternFill>
      </fill>
    </dxf>
  </rfmt>
  <rfmt sheetId="1" sqref="P111" start="0" length="0">
    <dxf>
      <fill>
        <patternFill patternType="solid">
          <bgColor theme="0"/>
        </patternFill>
      </fill>
    </dxf>
  </rfmt>
  <rfmt sheetId="1" sqref="Q111" start="0" length="0">
    <dxf>
      <fill>
        <patternFill patternType="solid">
          <bgColor theme="0"/>
        </patternFill>
      </fill>
    </dxf>
  </rfmt>
  <rfmt sheetId="1" sqref="R111" start="0" length="0">
    <dxf>
      <fill>
        <patternFill patternType="solid">
          <bgColor theme="0"/>
        </patternFill>
      </fill>
    </dxf>
  </rfmt>
  <rcc rId="4030" sId="1">
    <nc r="S111">
      <f>T111+U111</f>
    </nc>
  </rcc>
  <rfmt sheetId="1" sqref="T111" start="0" length="0">
    <dxf>
      <fill>
        <patternFill patternType="solid">
          <bgColor rgb="FFFFFF00"/>
        </patternFill>
      </fill>
    </dxf>
  </rfmt>
  <rfmt sheetId="1" sqref="U111" start="0" length="0">
    <dxf>
      <fill>
        <patternFill patternType="solid">
          <bgColor rgb="FFFFFF00"/>
        </patternFill>
      </fill>
    </dxf>
  </rfmt>
  <rfmt sheetId="1" sqref="V111" start="0" length="0">
    <dxf>
      <font>
        <sz val="12"/>
        <color auto="1"/>
      </font>
    </dxf>
  </rfmt>
  <rfmt sheetId="1" sqref="W111" start="0" length="0">
    <dxf>
      <fill>
        <patternFill patternType="solid">
          <bgColor rgb="FFFFFF00"/>
        </patternFill>
      </fill>
    </dxf>
  </rfmt>
  <rfmt sheetId="1" sqref="X111" start="0" length="0">
    <dxf>
      <fill>
        <patternFill patternType="solid">
          <bgColor rgb="FFFFFF00"/>
        </patternFill>
      </fill>
    </dxf>
  </rfmt>
  <rfmt sheetId="1" sqref="Z111" start="0" length="0">
    <dxf>
      <fill>
        <patternFill patternType="solid">
          <bgColor rgb="FFFFFF00"/>
        </patternFill>
      </fill>
    </dxf>
  </rfmt>
  <rfmt sheetId="1" sqref="AA111" start="0" length="0">
    <dxf>
      <fill>
        <patternFill patternType="solid">
          <bgColor rgb="FFFFFF00"/>
        </patternFill>
      </fill>
    </dxf>
  </rfmt>
  <rfmt sheetId="1" sqref="AC111" start="0" length="0">
    <dxf>
      <fill>
        <patternFill patternType="solid">
          <bgColor rgb="FFFFFF00"/>
        </patternFill>
      </fill>
    </dxf>
  </rfmt>
  <rfmt sheetId="1" sqref="AD111" start="0" length="0">
    <dxf>
      <fill>
        <patternFill patternType="solid">
          <bgColor rgb="FFFFFF00"/>
        </patternFill>
      </fill>
    </dxf>
  </rfmt>
  <rfmt sheetId="1" sqref="AE111" start="0" length="0">
    <dxf>
      <fill>
        <patternFill patternType="solid">
          <bgColor theme="0"/>
        </patternFill>
      </fill>
    </dxf>
  </rfmt>
  <rfmt sheetId="1" sqref="AL111" start="0" length="0">
    <dxf/>
  </rfmt>
  <rfmt sheetId="1" sqref="A112" start="0" length="0">
    <dxf>
      <border outline="0">
        <left style="medium">
          <color indexed="64"/>
        </left>
      </border>
    </dxf>
  </rfmt>
  <rfmt sheetId="1" sqref="B112" start="0" length="0">
    <dxf>
      <fill>
        <patternFill patternType="solid">
          <bgColor rgb="FFFFFF00"/>
        </patternFill>
      </fill>
    </dxf>
  </rfmt>
  <rfmt sheetId="1" sqref="C112" start="0" length="0">
    <dxf>
      <fill>
        <patternFill patternType="solid">
          <bgColor rgb="FFFFFF00"/>
        </patternFill>
      </fill>
    </dxf>
  </rfmt>
  <rfmt sheetId="1" sqref="D112" start="0" length="0">
    <dxf>
      <fill>
        <patternFill patternType="solid">
          <bgColor rgb="FFFFFF00"/>
        </patternFill>
      </fill>
    </dxf>
  </rfmt>
  <rfmt sheetId="1" sqref="E112" start="0" length="0">
    <dxf>
      <font>
        <sz val="12"/>
        <color auto="1"/>
      </font>
      <fill>
        <patternFill patternType="solid">
          <bgColor theme="0"/>
        </patternFill>
      </fill>
    </dxf>
  </rfmt>
  <rfmt sheetId="1" sqref="F112" start="0" length="0">
    <dxf>
      <fill>
        <patternFill patternType="solid">
          <bgColor rgb="FFFFFF00"/>
        </patternFill>
      </fill>
    </dxf>
  </rfmt>
  <rfmt sheetId="1" sqref="H112" start="0" length="0">
    <dxf>
      <border outline="0">
        <left style="thin">
          <color indexed="64"/>
        </left>
      </border>
    </dxf>
  </rfmt>
  <rfmt sheetId="1" sqref="I112" start="0" length="0">
    <dxf>
      <fill>
        <patternFill patternType="solid">
          <bgColor rgb="FFFFFF00"/>
        </patternFill>
      </fill>
    </dxf>
  </rfmt>
  <rfmt sheetId="1" sqref="K112" start="0" length="0">
    <dxf>
      <fill>
        <patternFill patternType="solid">
          <bgColor theme="0"/>
        </patternFill>
      </fill>
    </dxf>
  </rfmt>
  <rcc rId="4031" sId="1" odxf="1" dxf="1">
    <nc r="M112">
      <f>S112/AE112*100</f>
    </nc>
    <ndxf>
      <font>
        <sz val="12"/>
        <color auto="1"/>
      </font>
    </ndxf>
  </rcc>
  <rfmt sheetId="1" sqref="O112" start="0" length="0">
    <dxf>
      <fill>
        <patternFill patternType="solid">
          <bgColor theme="0"/>
        </patternFill>
      </fill>
    </dxf>
  </rfmt>
  <rfmt sheetId="1" sqref="P112" start="0" length="0">
    <dxf>
      <fill>
        <patternFill patternType="solid">
          <bgColor theme="0"/>
        </patternFill>
      </fill>
    </dxf>
  </rfmt>
  <rfmt sheetId="1" sqref="Q112" start="0" length="0">
    <dxf>
      <fill>
        <patternFill patternType="solid">
          <bgColor theme="0"/>
        </patternFill>
      </fill>
    </dxf>
  </rfmt>
  <rfmt sheetId="1" sqref="R112" start="0" length="0">
    <dxf>
      <fill>
        <patternFill patternType="solid">
          <bgColor theme="0"/>
        </patternFill>
      </fill>
    </dxf>
  </rfmt>
  <rcc rId="4032" sId="1">
    <nc r="S112">
      <f>T112+U112</f>
    </nc>
  </rcc>
  <rfmt sheetId="1" sqref="T112" start="0" length="0">
    <dxf>
      <fill>
        <patternFill patternType="solid">
          <bgColor rgb="FFFFFF00"/>
        </patternFill>
      </fill>
    </dxf>
  </rfmt>
  <rfmt sheetId="1" sqref="U112" start="0" length="0">
    <dxf>
      <fill>
        <patternFill patternType="solid">
          <bgColor rgb="FFFFFF00"/>
        </patternFill>
      </fill>
    </dxf>
  </rfmt>
  <rfmt sheetId="1" sqref="V112" start="0" length="0">
    <dxf>
      <font>
        <sz val="12"/>
        <color auto="1"/>
      </font>
    </dxf>
  </rfmt>
  <rfmt sheetId="1" sqref="W112" start="0" length="0">
    <dxf>
      <fill>
        <patternFill patternType="solid">
          <bgColor rgb="FFFFFF00"/>
        </patternFill>
      </fill>
    </dxf>
  </rfmt>
  <rfmt sheetId="1" sqref="X112" start="0" length="0">
    <dxf>
      <fill>
        <patternFill patternType="solid">
          <bgColor rgb="FFFFFF00"/>
        </patternFill>
      </fill>
    </dxf>
  </rfmt>
  <rfmt sheetId="1" sqref="Z112" start="0" length="0">
    <dxf>
      <fill>
        <patternFill patternType="solid">
          <bgColor rgb="FFFFFF00"/>
        </patternFill>
      </fill>
    </dxf>
  </rfmt>
  <rfmt sheetId="1" sqref="AA112" start="0" length="0">
    <dxf>
      <fill>
        <patternFill patternType="solid">
          <bgColor rgb="FFFFFF00"/>
        </patternFill>
      </fill>
    </dxf>
  </rfmt>
  <rfmt sheetId="1" sqref="AC112" start="0" length="0">
    <dxf>
      <fill>
        <patternFill patternType="solid">
          <bgColor rgb="FFFFFF00"/>
        </patternFill>
      </fill>
    </dxf>
  </rfmt>
  <rfmt sheetId="1" sqref="AD112" start="0" length="0">
    <dxf>
      <fill>
        <patternFill patternType="solid">
          <bgColor rgb="FFFFFF00"/>
        </patternFill>
      </fill>
    </dxf>
  </rfmt>
  <rfmt sheetId="1" sqref="AE112" start="0" length="0">
    <dxf>
      <fill>
        <patternFill patternType="solid">
          <bgColor theme="0"/>
        </patternFill>
      </fill>
    </dxf>
  </rfmt>
  <rfmt sheetId="1" sqref="AL112" start="0" length="0">
    <dxf/>
  </rfmt>
  <rfmt sheetId="1" sqref="A113" start="0" length="0">
    <dxf>
      <border outline="0">
        <left style="medium">
          <color indexed="64"/>
        </left>
      </border>
    </dxf>
  </rfmt>
  <rfmt sheetId="1" sqref="B113" start="0" length="0">
    <dxf>
      <fill>
        <patternFill patternType="solid">
          <bgColor rgb="FFFFFF00"/>
        </patternFill>
      </fill>
    </dxf>
  </rfmt>
  <rfmt sheetId="1" sqref="C113" start="0" length="0">
    <dxf>
      <fill>
        <patternFill patternType="solid">
          <bgColor rgb="FFFFFF00"/>
        </patternFill>
      </fill>
    </dxf>
  </rfmt>
  <rfmt sheetId="1" sqref="D113" start="0" length="0">
    <dxf>
      <fill>
        <patternFill patternType="solid">
          <bgColor rgb="FFFFFF00"/>
        </patternFill>
      </fill>
    </dxf>
  </rfmt>
  <rfmt sheetId="1" sqref="E113" start="0" length="0">
    <dxf>
      <font>
        <sz val="12"/>
        <color auto="1"/>
      </font>
      <fill>
        <patternFill patternType="solid">
          <bgColor theme="0"/>
        </patternFill>
      </fill>
    </dxf>
  </rfmt>
  <rfmt sheetId="1" sqref="F113" start="0" length="0">
    <dxf>
      <fill>
        <patternFill patternType="solid">
          <bgColor rgb="FFFFFF00"/>
        </patternFill>
      </fill>
    </dxf>
  </rfmt>
  <rfmt sheetId="1" sqref="H113" start="0" length="0">
    <dxf>
      <border outline="0">
        <left style="thin">
          <color indexed="64"/>
        </left>
      </border>
    </dxf>
  </rfmt>
  <rfmt sheetId="1" sqref="I113" start="0" length="0">
    <dxf>
      <fill>
        <patternFill patternType="solid">
          <bgColor rgb="FFFFFF00"/>
        </patternFill>
      </fill>
    </dxf>
  </rfmt>
  <rfmt sheetId="1" sqref="K113" start="0" length="0">
    <dxf>
      <fill>
        <patternFill patternType="solid">
          <bgColor theme="0"/>
        </patternFill>
      </fill>
    </dxf>
  </rfmt>
  <rcc rId="4033" sId="1" odxf="1" dxf="1">
    <nc r="M113">
      <f>S113/AE113*100</f>
    </nc>
    <ndxf>
      <font>
        <sz val="12"/>
        <color auto="1"/>
      </font>
    </ndxf>
  </rcc>
  <rfmt sheetId="1" sqref="O113" start="0" length="0">
    <dxf>
      <fill>
        <patternFill patternType="solid">
          <bgColor theme="0"/>
        </patternFill>
      </fill>
    </dxf>
  </rfmt>
  <rfmt sheetId="1" sqref="P113" start="0" length="0">
    <dxf>
      <fill>
        <patternFill patternType="solid">
          <bgColor theme="0"/>
        </patternFill>
      </fill>
    </dxf>
  </rfmt>
  <rfmt sheetId="1" sqref="Q113" start="0" length="0">
    <dxf>
      <fill>
        <patternFill patternType="solid">
          <bgColor theme="0"/>
        </patternFill>
      </fill>
    </dxf>
  </rfmt>
  <rfmt sheetId="1" sqref="R113" start="0" length="0">
    <dxf>
      <fill>
        <patternFill patternType="solid">
          <bgColor theme="0"/>
        </patternFill>
      </fill>
    </dxf>
  </rfmt>
  <rcc rId="4034" sId="1">
    <nc r="S113">
      <f>T113+U113</f>
    </nc>
  </rcc>
  <rfmt sheetId="1" sqref="T113" start="0" length="0">
    <dxf>
      <fill>
        <patternFill patternType="solid">
          <bgColor rgb="FFFFFF00"/>
        </patternFill>
      </fill>
    </dxf>
  </rfmt>
  <rfmt sheetId="1" sqref="U113" start="0" length="0">
    <dxf>
      <fill>
        <patternFill patternType="solid">
          <bgColor rgb="FFFFFF00"/>
        </patternFill>
      </fill>
    </dxf>
  </rfmt>
  <rfmt sheetId="1" sqref="V113" start="0" length="0">
    <dxf>
      <font>
        <sz val="12"/>
        <color auto="1"/>
      </font>
    </dxf>
  </rfmt>
  <rfmt sheetId="1" sqref="W113" start="0" length="0">
    <dxf>
      <fill>
        <patternFill patternType="solid">
          <bgColor rgb="FFFFFF00"/>
        </patternFill>
      </fill>
    </dxf>
  </rfmt>
  <rfmt sheetId="1" sqref="X113" start="0" length="0">
    <dxf>
      <fill>
        <patternFill patternType="solid">
          <bgColor rgb="FFFFFF00"/>
        </patternFill>
      </fill>
    </dxf>
  </rfmt>
  <rfmt sheetId="1" sqref="Z113" start="0" length="0">
    <dxf>
      <fill>
        <patternFill patternType="solid">
          <bgColor rgb="FFFFFF00"/>
        </patternFill>
      </fill>
    </dxf>
  </rfmt>
  <rfmt sheetId="1" sqref="AA113" start="0" length="0">
    <dxf>
      <fill>
        <patternFill patternType="solid">
          <bgColor rgb="FFFFFF00"/>
        </patternFill>
      </fill>
    </dxf>
  </rfmt>
  <rfmt sheetId="1" sqref="AC113" start="0" length="0">
    <dxf>
      <fill>
        <patternFill patternType="solid">
          <bgColor rgb="FFFFFF00"/>
        </patternFill>
      </fill>
    </dxf>
  </rfmt>
  <rfmt sheetId="1" sqref="AD113" start="0" length="0">
    <dxf>
      <fill>
        <patternFill patternType="solid">
          <bgColor rgb="FFFFFF00"/>
        </patternFill>
      </fill>
    </dxf>
  </rfmt>
  <rfmt sheetId="1" sqref="AE113" start="0" length="0">
    <dxf>
      <fill>
        <patternFill patternType="solid">
          <bgColor theme="0"/>
        </patternFill>
      </fill>
    </dxf>
  </rfmt>
  <rfmt sheetId="1" sqref="AL113" start="0" length="0">
    <dxf/>
  </rfmt>
  <rcc rId="4035" sId="1">
    <nc r="V110">
      <f>W110+X110</f>
    </nc>
  </rcc>
  <rcc rId="4036" sId="1">
    <nc r="V111">
      <f>W111+X111</f>
    </nc>
  </rcc>
  <rcc rId="4037" sId="1">
    <nc r="V112">
      <f>W112+X112</f>
    </nc>
  </rcc>
  <rcc rId="4038" sId="1">
    <nc r="V113">
      <f>W113+X113</f>
    </nc>
  </rcc>
  <rcc rId="4039" sId="1">
    <nc r="Y110">
      <f>Z110+AA110</f>
    </nc>
  </rcc>
  <rcc rId="4040" sId="1">
    <nc r="Y111">
      <f>Z111+AA111</f>
    </nc>
  </rcc>
  <rcc rId="4041" sId="1">
    <nc r="Y112">
      <f>Z112+AA112</f>
    </nc>
  </rcc>
  <rcc rId="4042" sId="1">
    <nc r="Y113">
      <f>Z113+AA113</f>
    </nc>
  </rcc>
  <rcc rId="4043" sId="1">
    <nc r="AB110">
      <f>AC110+AD110</f>
    </nc>
  </rcc>
  <rcc rId="4044" sId="1">
    <nc r="AB111">
      <f>AC111+AD111</f>
    </nc>
  </rcc>
  <rcc rId="4045" sId="1">
    <nc r="AB112">
      <f>AC112+AD112</f>
    </nc>
  </rcc>
  <rcc rId="4046" sId="1">
    <nc r="AB113">
      <f>AC113+AD113</f>
    </nc>
  </rcc>
  <rcc rId="4047" sId="1">
    <nc r="AE110">
      <f>S110+V110+Y110+AB110</f>
    </nc>
  </rcc>
  <rcc rId="4048" sId="1">
    <nc r="AE111">
      <f>S111+V111+Y111+AB111</f>
    </nc>
  </rcc>
  <rcc rId="4049" sId="1">
    <nc r="AE112">
      <f>S112+V112+Y112+AB112</f>
    </nc>
  </rcc>
  <rcc rId="4050" sId="1">
    <nc r="AE113">
      <f>S113+V113+Y113+AB113</f>
    </nc>
  </rcc>
  <rcc rId="4051" sId="1">
    <nc r="AG110">
      <f>AE110+AF110</f>
    </nc>
  </rcc>
  <rcc rId="4052" sId="1">
    <nc r="AG111">
      <f>AE111+AF111</f>
    </nc>
  </rcc>
  <rcc rId="4053" sId="1">
    <nc r="AG112">
      <f>AE112+AF112</f>
    </nc>
  </rcc>
  <rcc rId="4054" sId="1">
    <nc r="AG113">
      <f>AE113+AF113</f>
    </nc>
  </rcc>
  <rrc rId="4055" sId="1" ref="A123:XFD123" action="insertRow">
    <undo index="65535" exp="area" ref3D="1" dr="$H$1:$N$1048576" dn="Z_65B035E3_87FA_46C5_996E_864F2C8D0EBC_.wvu.Cols" sId="1"/>
  </rrc>
  <rrc rId="4056" sId="1" ref="A123:XFD124" action="insertRow">
    <undo index="65535" exp="area" ref3D="1" dr="$H$1:$N$1048576" dn="Z_65B035E3_87FA_46C5_996E_864F2C8D0EBC_.wvu.Cols" sId="1"/>
  </rrc>
  <rcc rId="4057" sId="1">
    <nc r="M123">
      <f>S123/AE123*100</f>
    </nc>
  </rcc>
  <rcc rId="4058" sId="1">
    <nc r="M124">
      <f>S124/AE124*100</f>
    </nc>
  </rcc>
  <rcc rId="4059" sId="1">
    <nc r="M125">
      <f>S125/AE125*100</f>
    </nc>
  </rcc>
  <rcc rId="4060" sId="1">
    <nc r="S123">
      <f>T123+U123</f>
    </nc>
  </rcc>
  <rcc rId="4061" sId="1">
    <nc r="S124">
      <f>T124+U124</f>
    </nc>
  </rcc>
  <rcc rId="4062" sId="1">
    <nc r="S125">
      <f>T125+U125</f>
    </nc>
  </rcc>
  <rcc rId="4063" sId="1">
    <nc r="V123">
      <f>W123+X123</f>
    </nc>
  </rcc>
  <rcc rId="4064" sId="1">
    <nc r="V124">
      <f>W124+X124</f>
    </nc>
  </rcc>
  <rcc rId="4065" sId="1">
    <nc r="V125">
      <f>W125+X125</f>
    </nc>
  </rcc>
  <rcc rId="4066" sId="1">
    <nc r="Y123">
      <f>Z123+AA123</f>
    </nc>
  </rcc>
  <rcc rId="4067" sId="1">
    <nc r="Y124">
      <f>Z124+AA124</f>
    </nc>
  </rcc>
  <rcc rId="4068" sId="1">
    <nc r="Y125">
      <f>Z125+AA125</f>
    </nc>
  </rcc>
  <rcc rId="4069" sId="1">
    <nc r="AB123">
      <f>AC123+AD123</f>
    </nc>
  </rcc>
  <rcc rId="4070" sId="1">
    <nc r="AB124">
      <f>AC124+AD124</f>
    </nc>
  </rcc>
  <rcc rId="4071" sId="1">
    <nc r="AB125">
      <f>AC125+AD125</f>
    </nc>
  </rcc>
  <rcc rId="4072" sId="1">
    <nc r="AE123">
      <f>S123+V123+Y123+AB123</f>
    </nc>
  </rcc>
  <rcc rId="4073" sId="1">
    <nc r="AE124">
      <f>S124+V124+Y124+AB124</f>
    </nc>
  </rcc>
  <rcc rId="4074" sId="1">
    <nc r="AE125">
      <f>S125+V125+Y125+AB125</f>
    </nc>
  </rcc>
  <rcc rId="4075" sId="1">
    <nc r="AG123">
      <f>AE123+AF123</f>
    </nc>
  </rcc>
  <rcc rId="4076" sId="1">
    <nc r="AG124">
      <f>AE124+AF124</f>
    </nc>
  </rcc>
  <rcc rId="4077" sId="1">
    <nc r="AG125">
      <f>AE125+AF125</f>
    </nc>
  </rcc>
  <rrc rId="4078" sId="1" ref="A135:XFD135" action="insertRow">
    <undo index="65535" exp="area" ref3D="1" dr="$H$1:$N$1048576" dn="Z_65B035E3_87FA_46C5_996E_864F2C8D0EBC_.wvu.Cols" sId="1"/>
  </rrc>
  <rrc rId="4079" sId="1" ref="A135:XFD135" action="insertRow">
    <undo index="65535" exp="area" ref3D="1" dr="$H$1:$N$1048576" dn="Z_65B035E3_87FA_46C5_996E_864F2C8D0EBC_.wvu.Cols" sId="1"/>
  </rrc>
  <rrc rId="4080" sId="1" ref="A136:XFD136" action="insertRow">
    <undo index="65535" exp="area" ref3D="1" dr="$H$1:$N$1048576" dn="Z_65B035E3_87FA_46C5_996E_864F2C8D0EBC_.wvu.Cols" sId="1"/>
  </rrc>
  <rrc rId="4081" sId="1" ref="A136:XFD137" action="insertRow">
    <undo index="65535" exp="area" ref3D="1" dr="$H$1:$N$1048576" dn="Z_65B035E3_87FA_46C5_996E_864F2C8D0EBC_.wvu.Cols" sId="1"/>
  </rrc>
  <rfmt sheetId="1" sqref="G140" start="0" length="0">
    <dxf>
      <border outline="0">
        <left/>
        <right/>
      </border>
    </dxf>
  </rfmt>
  <rcc rId="4082" sId="1">
    <oc r="G140" t="inlineStr">
      <is>
        <t>Cetatenii BANIEI</t>
      </is>
    </oc>
    <nc r="G140" t="inlineStr">
      <is>
        <t>TOTAL DOLJ</t>
      </is>
    </nc>
  </rcc>
  <rfmt sheetId="1" sqref="B134:C134">
    <dxf>
      <numFmt numFmtId="171" formatCode="#,##0.000"/>
    </dxf>
  </rfmt>
  <rfmt sheetId="1" sqref="B134:C134">
    <dxf>
      <numFmt numFmtId="4" formatCode="#,##0.00"/>
    </dxf>
  </rfmt>
  <rfmt sheetId="1" sqref="B134:C134">
    <dxf>
      <numFmt numFmtId="172" formatCode="#,##0.0"/>
    </dxf>
  </rfmt>
  <rfmt sheetId="1" sqref="B134:C134">
    <dxf>
      <numFmt numFmtId="3" formatCode="#,##0"/>
    </dxf>
  </rfmt>
  <rfmt sheetId="1" sqref="A134">
    <dxf>
      <numFmt numFmtId="172" formatCode="#,##0.0"/>
    </dxf>
  </rfmt>
  <rfmt sheetId="1" sqref="A134">
    <dxf>
      <numFmt numFmtId="3" formatCode="#,##0"/>
    </dxf>
  </rfmt>
  <rfmt sheetId="1" sqref="N134">
    <dxf>
      <numFmt numFmtId="172" formatCode="#,##0.0"/>
    </dxf>
  </rfmt>
  <rfmt sheetId="1" sqref="N134">
    <dxf>
      <numFmt numFmtId="3" formatCode="#,##0"/>
    </dxf>
  </rfmt>
  <rcc rId="4083" sId="1" odxf="1" dxf="1">
    <oc r="M134">
      <f>S134/AE134*100</f>
    </oc>
    <nc r="M134">
      <f>S134/AE134*100</f>
    </nc>
    <odxf>
      <numFmt numFmtId="4" formatCode="#,##0.00"/>
    </odxf>
    <ndxf>
      <numFmt numFmtId="164" formatCode="0.000000000"/>
    </ndxf>
  </rcc>
  <rcc rId="4084" sId="1" odxf="1" dxf="1">
    <nc r="M135">
      <f>S135/AE135*100</f>
    </nc>
    <odxf>
      <numFmt numFmtId="4" formatCode="#,##0.00"/>
    </odxf>
    <ndxf>
      <numFmt numFmtId="164" formatCode="0.000000000"/>
    </ndxf>
  </rcc>
  <rcc rId="4085" sId="1" odxf="1" dxf="1">
    <nc r="M136">
      <f>S136/AE136*100</f>
    </nc>
    <odxf>
      <numFmt numFmtId="4" formatCode="#,##0.00"/>
    </odxf>
    <ndxf>
      <numFmt numFmtId="164" formatCode="0.000000000"/>
    </ndxf>
  </rcc>
  <rcc rId="4086" sId="1" odxf="1" dxf="1">
    <nc r="M137">
      <f>S137/AE137*100</f>
    </nc>
    <odxf>
      <numFmt numFmtId="4" formatCode="#,##0.00"/>
    </odxf>
    <ndxf>
      <numFmt numFmtId="164" formatCode="0.000000000"/>
    </ndxf>
  </rcc>
  <rcc rId="4087" sId="1" odxf="1" dxf="1">
    <nc r="M138">
      <f>S138/AE138*100</f>
    </nc>
    <odxf>
      <numFmt numFmtId="4" formatCode="#,##0.00"/>
    </odxf>
    <ndxf>
      <numFmt numFmtId="164" formatCode="0.000000000"/>
    </ndxf>
  </rcc>
  <rcc rId="4088" sId="1">
    <nc r="S135">
      <f>T135+U135</f>
    </nc>
  </rcc>
  <rcc rId="4089" sId="1">
    <nc r="S136">
      <f>T136+U136</f>
    </nc>
  </rcc>
  <rcc rId="4090" sId="1">
    <nc r="S137">
      <f>T137+U137</f>
    </nc>
  </rcc>
  <rcc rId="4091" sId="1">
    <nc r="S138">
      <f>T138+U138</f>
    </nc>
  </rcc>
  <rcc rId="4092" sId="1">
    <nc r="V135">
      <f>W135+X135</f>
    </nc>
  </rcc>
  <rcc rId="4093" sId="1">
    <nc r="V136">
      <f>W136+X136</f>
    </nc>
  </rcc>
  <rcc rId="4094" sId="1">
    <nc r="V137">
      <f>W137+X137</f>
    </nc>
  </rcc>
  <rcc rId="4095" sId="1">
    <nc r="V138">
      <f>W138+X138</f>
    </nc>
  </rcc>
  <rcc rId="4096" sId="1">
    <nc r="Y135">
      <f>Z135+AA135</f>
    </nc>
  </rcc>
  <rcc rId="4097" sId="1">
    <nc r="Y136">
      <f>Z136+AA136</f>
    </nc>
  </rcc>
  <rcc rId="4098" sId="1">
    <nc r="Y137">
      <f>Z137+AA137</f>
    </nc>
  </rcc>
  <rcc rId="4099" sId="1">
    <nc r="Y138">
      <f>Z138+AA138</f>
    </nc>
  </rcc>
  <rcc rId="4100" sId="1" numFmtId="4">
    <nc r="AB135">
      <v>0</v>
    </nc>
  </rcc>
  <rcc rId="4101" sId="1" numFmtId="4">
    <nc r="AB136">
      <v>0</v>
    </nc>
  </rcc>
  <rcc rId="4102" sId="1" numFmtId="4">
    <nc r="AB137">
      <v>0</v>
    </nc>
  </rcc>
  <rcc rId="4103" sId="1" numFmtId="4">
    <nc r="AB138">
      <v>0</v>
    </nc>
  </rcc>
  <rcc rId="4104" sId="1">
    <nc r="AE135">
      <f>S135+V135+Y135+AB135</f>
    </nc>
  </rcc>
  <rcc rId="4105" sId="1">
    <nc r="AE136">
      <f>S136+V136+Y136+AB136</f>
    </nc>
  </rcc>
  <rcc rId="4106" sId="1">
    <nc r="AE137">
      <f>S137+V137+Y137+AB137</f>
    </nc>
  </rcc>
  <rcc rId="4107" sId="1">
    <nc r="AE138">
      <f>S138+V138+Y138+AB138</f>
    </nc>
  </rcc>
  <rcc rId="4108" sId="1">
    <nc r="AG135">
      <f>AE135+AF135</f>
    </nc>
  </rcc>
  <rcc rId="4109" sId="1">
    <nc r="AG136">
      <f>AE136+AF136</f>
    </nc>
  </rcc>
  <rcc rId="4110" sId="1">
    <nc r="AG137">
      <f>AE137+AF137</f>
    </nc>
  </rcc>
  <rcc rId="4111" sId="1">
    <nc r="AG138">
      <f>AE138+AF138</f>
    </nc>
  </rcc>
  <rcc rId="4112" sId="1" odxf="1" dxf="1">
    <nc r="M139">
      <f>S139/AE139*100</f>
    </nc>
    <odxf>
      <numFmt numFmtId="4" formatCode="#,##0.00"/>
    </odxf>
    <ndxf>
      <numFmt numFmtId="164" formatCode="0.000000000"/>
    </ndxf>
  </rcc>
  <rcc rId="4113" sId="1">
    <nc r="S139">
      <f>T139+U139</f>
    </nc>
  </rcc>
  <rcc rId="4114" sId="1">
    <nc r="V139">
      <f>W139+X139</f>
    </nc>
  </rcc>
  <rcc rId="4115" sId="1">
    <nc r="Y139">
      <f>Z139+AA139</f>
    </nc>
  </rcc>
  <rcc rId="4116" sId="1" numFmtId="4">
    <nc r="AB139">
      <v>0</v>
    </nc>
  </rcc>
  <rcc rId="4117" sId="1">
    <nc r="AE139">
      <f>S139+V139+Y139+AB139</f>
    </nc>
  </rcc>
  <rcc rId="4118" sId="1">
    <nc r="AG139">
      <f>AE139+AF139</f>
    </nc>
  </rcc>
  <rrc rId="4119" sId="1" ref="A145:XFD145" action="insertRow">
    <undo index="65535" exp="area" ref3D="1" dr="$H$1:$N$1048576" dn="Z_65B035E3_87FA_46C5_996E_864F2C8D0EBC_.wvu.Cols" sId="1"/>
  </rrc>
  <rrc rId="4120" sId="1" ref="A146:XFD146" action="insertRow">
    <undo index="65535" exp="area" ref3D="1" dr="$H$1:$N$1048576" dn="Z_65B035E3_87FA_46C5_996E_864F2C8D0EBC_.wvu.Cols" sId="1"/>
  </rrc>
  <rrc rId="4121" sId="1" ref="A146:XFD146" action="insertRow">
    <undo index="65535" exp="area" ref3D="1" dr="$H$1:$N$1048576" dn="Z_65B035E3_87FA_46C5_996E_864F2C8D0EBC_.wvu.Cols" sId="1"/>
  </rrc>
  <rfmt sheetId="1" sqref="A145" start="0" length="0">
    <dxf>
      <font>
        <b/>
        <sz val="12"/>
        <color auto="1"/>
      </font>
      <fill>
        <patternFill patternType="none">
          <bgColor indexed="65"/>
        </patternFill>
      </fill>
      <border outline="0">
        <left style="medium">
          <color indexed="64"/>
        </left>
      </border>
    </dxf>
  </rfmt>
  <rfmt sheetId="1" sqref="B145" start="0" length="0">
    <dxf>
      <font>
        <b/>
        <sz val="12"/>
        <color auto="1"/>
      </font>
    </dxf>
  </rfmt>
  <rfmt sheetId="1" sqref="C145" start="0" length="0">
    <dxf>
      <border outline="0">
        <left style="thin">
          <color indexed="64"/>
        </left>
      </border>
    </dxf>
  </rfmt>
  <rfmt sheetId="1" sqref="D145" start="0" length="0">
    <dxf>
      <font>
        <b/>
        <sz val="12"/>
        <color auto="1"/>
      </font>
      <border outline="0">
        <left style="thin">
          <color indexed="64"/>
        </left>
      </border>
    </dxf>
  </rfmt>
  <rfmt sheetId="1" sqref="E145" start="0" length="0">
    <dxf>
      <font>
        <b/>
        <sz val="12"/>
        <color auto="1"/>
      </font>
    </dxf>
  </rfmt>
  <rfmt sheetId="1" sqref="F145" start="0" length="0">
    <dxf>
      <font>
        <b/>
        <sz val="12"/>
        <color auto="1"/>
      </font>
      <alignment horizontal="center"/>
    </dxf>
  </rfmt>
  <rfmt sheetId="1" sqref="G145" start="0" length="0">
    <dxf>
      <font>
        <b/>
        <sz val="12"/>
        <color auto="1"/>
      </font>
    </dxf>
  </rfmt>
  <rfmt sheetId="1" sqref="H145" start="0" length="0">
    <dxf>
      <font>
        <b/>
        <sz val="12"/>
        <color auto="1"/>
        <charset val="1"/>
      </font>
    </dxf>
  </rfmt>
  <rfmt sheetId="1" sqref="I145" start="0" length="0">
    <dxf>
      <font>
        <b/>
        <sz val="12"/>
        <color auto="1"/>
      </font>
    </dxf>
  </rfmt>
  <rfmt sheetId="1" sqref="J145" start="0" length="0">
    <dxf>
      <font>
        <b/>
        <sz val="12"/>
        <color auto="1"/>
      </font>
      <alignment horizontal="center" vertical="center"/>
    </dxf>
  </rfmt>
  <rfmt sheetId="1" sqref="K145" start="0" length="0">
    <dxf>
      <numFmt numFmtId="19" formatCode="dd/mm/yyyy"/>
      <fill>
        <patternFill patternType="solid">
          <bgColor theme="0"/>
        </patternFill>
      </fill>
      <border outline="0">
        <left style="thin">
          <color indexed="64"/>
        </left>
      </border>
    </dxf>
  </rfmt>
  <rfmt sheetId="1" sqref="L145" start="0" length="0">
    <dxf>
      <font>
        <b/>
        <sz val="12"/>
        <color auto="1"/>
      </font>
      <fill>
        <patternFill patternType="none">
          <bgColor indexed="65"/>
        </patternFill>
      </fill>
      <border outline="0">
        <left style="thin">
          <color indexed="64"/>
        </left>
      </border>
    </dxf>
  </rfmt>
  <rfmt sheetId="1" sqref="N145" start="0" length="0">
    <dxf>
      <font>
        <b/>
        <sz val="12"/>
        <color auto="1"/>
      </font>
      <fill>
        <patternFill patternType="none">
          <bgColor indexed="65"/>
        </patternFill>
      </fill>
      <border outline="0">
        <left style="thin">
          <color indexed="64"/>
        </left>
      </border>
    </dxf>
  </rfmt>
  <rfmt sheetId="1" sqref="O145" start="0" length="0">
    <dxf>
      <font>
        <b/>
        <sz val="12"/>
        <color auto="1"/>
      </font>
    </dxf>
  </rfmt>
  <rfmt sheetId="1" sqref="P145" start="0" length="0">
    <dxf>
      <font>
        <b/>
        <sz val="12"/>
        <color auto="1"/>
      </font>
      <fill>
        <patternFill patternType="none">
          <bgColor indexed="65"/>
        </patternFill>
      </fill>
    </dxf>
  </rfmt>
  <rfmt sheetId="1" sqref="Q145" start="0" length="0">
    <dxf>
      <font>
        <b/>
        <sz val="12"/>
        <color auto="1"/>
        <charset val="1"/>
      </font>
      <border outline="0">
        <left style="thin">
          <color indexed="64"/>
        </left>
      </border>
    </dxf>
  </rfmt>
  <rfmt sheetId="1" sqref="R145" start="0" length="0">
    <dxf>
      <font>
        <b/>
        <sz val="12"/>
        <color auto="1"/>
        <charset val="1"/>
      </font>
    </dxf>
  </rfmt>
  <rfmt sheetId="1" s="1" sqref="S145" start="0" length="0">
    <dxf>
      <font>
        <sz val="12"/>
        <color auto="1"/>
        <name val="Calibri"/>
        <family val="2"/>
        <charset val="238"/>
        <scheme val="minor"/>
      </font>
      <numFmt numFmtId="165" formatCode="#,##0.00_ ;\-#,##0.00\ "/>
      <fill>
        <patternFill patternType="none">
          <bgColor indexed="65"/>
        </patternFill>
      </fill>
      <alignment horizontal="right"/>
    </dxf>
  </rfmt>
  <rfmt sheetId="1" sqref="T145" start="0" length="0">
    <dxf>
      <font>
        <b/>
        <sz val="12"/>
        <color auto="1"/>
      </font>
      <numFmt numFmtId="0" formatCode="General"/>
    </dxf>
  </rfmt>
  <rfmt sheetId="1" sqref="U145" start="0" length="0">
    <dxf>
      <font>
        <b/>
        <sz val="12"/>
        <color auto="1"/>
      </font>
      <numFmt numFmtId="0" formatCode="General"/>
    </dxf>
  </rfmt>
  <rfmt sheetId="1" s="1" sqref="W145" start="0" length="0">
    <dxf>
      <font>
        <b/>
        <sz val="12"/>
        <color auto="1"/>
        <name val="Calibri"/>
        <family val="2"/>
        <charset val="238"/>
        <scheme val="minor"/>
      </font>
      <numFmt numFmtId="0" formatCode="General"/>
    </dxf>
  </rfmt>
  <rfmt sheetId="1" sqref="X145" start="0" length="0">
    <dxf>
      <font>
        <b/>
        <sz val="12"/>
        <color auto="1"/>
      </font>
      <alignment horizontal="right"/>
      <border outline="0">
        <left style="thin">
          <color indexed="64"/>
        </left>
      </border>
    </dxf>
  </rfmt>
  <rfmt sheetId="1" sqref="Y145" start="0" length="0">
    <dxf>
      <font>
        <b/>
        <sz val="12"/>
        <color auto="1"/>
      </font>
      <numFmt numFmtId="0" formatCode="General"/>
      <alignment horizontal="right"/>
    </dxf>
  </rfmt>
  <rfmt sheetId="1" sqref="Z145" start="0" length="0">
    <dxf>
      <font>
        <b/>
        <sz val="12"/>
        <color auto="1"/>
      </font>
      <numFmt numFmtId="4" formatCode="#,##0.00"/>
      <alignment horizontal="right"/>
    </dxf>
  </rfmt>
  <rfmt sheetId="1" sqref="AA145" start="0" length="0">
    <dxf>
      <font>
        <b/>
        <sz val="12"/>
        <color auto="1"/>
      </font>
    </dxf>
  </rfmt>
  <rfmt sheetId="1" s="1" sqref="AB145" start="0" length="0">
    <dxf>
      <font>
        <sz val="12"/>
        <color auto="1"/>
        <name val="Calibri"/>
        <family val="2"/>
        <charset val="238"/>
        <scheme val="minor"/>
      </font>
      <numFmt numFmtId="165" formatCode="#,##0.00_ ;\-#,##0.00\ "/>
      <alignment horizontal="right"/>
    </dxf>
  </rfmt>
  <rfmt sheetId="1" sqref="AC145" start="0" length="0">
    <dxf>
      <font>
        <b/>
        <sz val="12"/>
        <color auto="1"/>
      </font>
      <alignment horizontal="right"/>
    </dxf>
  </rfmt>
  <rfmt sheetId="1" sqref="AD145" start="0" length="0">
    <dxf>
      <font>
        <b/>
        <sz val="12"/>
        <color auto="1"/>
      </font>
      <numFmt numFmtId="0" formatCode="General"/>
    </dxf>
  </rfmt>
  <rfmt sheetId="1" sqref="AF145" start="0" length="0">
    <dxf>
      <font>
        <b/>
        <sz val="12"/>
        <color auto="1"/>
      </font>
      <numFmt numFmtId="3" formatCode="#,##0"/>
      <fill>
        <patternFill patternType="none">
          <bgColor indexed="65"/>
        </patternFill>
      </fill>
      <alignment horizontal="right"/>
      <border outline="0">
        <left style="thin">
          <color indexed="64"/>
        </left>
      </border>
    </dxf>
  </rfmt>
  <rfmt sheetId="1" sqref="AH145" start="0" length="0">
    <dxf>
      <font>
        <sz val="12"/>
        <color auto="1"/>
      </font>
      <numFmt numFmtId="3" formatCode="#,##0"/>
      <fill>
        <patternFill patternType="none">
          <bgColor indexed="65"/>
        </patternFill>
      </fill>
      <alignment horizontal="right"/>
      <border outline="0">
        <left style="thin">
          <color indexed="64"/>
        </left>
      </border>
    </dxf>
  </rfmt>
  <rfmt sheetId="1" sqref="AJ145" start="0" length="0">
    <dxf>
      <numFmt numFmtId="3" formatCode="#,##0"/>
    </dxf>
  </rfmt>
  <rfmt sheetId="1" sqref="AK145" start="0" length="0">
    <dxf>
      <numFmt numFmtId="3" formatCode="#,##0"/>
    </dxf>
  </rfmt>
  <rfmt sheetId="1" sqref="A146" start="0" length="0">
    <dxf>
      <font>
        <b/>
        <sz val="12"/>
        <color auto="1"/>
      </font>
      <fill>
        <patternFill patternType="none">
          <bgColor indexed="65"/>
        </patternFill>
      </fill>
      <border outline="0">
        <left style="medium">
          <color indexed="64"/>
        </left>
      </border>
    </dxf>
  </rfmt>
  <rfmt sheetId="1" sqref="B146" start="0" length="0">
    <dxf>
      <font>
        <b/>
        <sz val="12"/>
        <color auto="1"/>
      </font>
    </dxf>
  </rfmt>
  <rfmt sheetId="1" sqref="C146" start="0" length="0">
    <dxf>
      <border outline="0">
        <left style="thin">
          <color indexed="64"/>
        </left>
      </border>
    </dxf>
  </rfmt>
  <rfmt sheetId="1" sqref="D146" start="0" length="0">
    <dxf>
      <font>
        <b/>
        <sz val="12"/>
        <color auto="1"/>
      </font>
      <border outline="0">
        <left style="thin">
          <color indexed="64"/>
        </left>
      </border>
    </dxf>
  </rfmt>
  <rfmt sheetId="1" sqref="E146" start="0" length="0">
    <dxf>
      <font>
        <b/>
        <sz val="12"/>
        <color auto="1"/>
      </font>
    </dxf>
  </rfmt>
  <rfmt sheetId="1" sqref="F146" start="0" length="0">
    <dxf>
      <font>
        <b/>
        <sz val="12"/>
        <color auto="1"/>
      </font>
      <alignment horizontal="center"/>
    </dxf>
  </rfmt>
  <rfmt sheetId="1" sqref="G146" start="0" length="0">
    <dxf>
      <font>
        <b/>
        <sz val="12"/>
        <color auto="1"/>
      </font>
    </dxf>
  </rfmt>
  <rfmt sheetId="1" sqref="H146" start="0" length="0">
    <dxf>
      <font>
        <b/>
        <sz val="12"/>
        <color auto="1"/>
        <charset val="1"/>
      </font>
    </dxf>
  </rfmt>
  <rfmt sheetId="1" sqref="I146" start="0" length="0">
    <dxf>
      <font>
        <b/>
        <sz val="12"/>
        <color auto="1"/>
      </font>
    </dxf>
  </rfmt>
  <rfmt sheetId="1" sqref="J146" start="0" length="0">
    <dxf>
      <font>
        <b/>
        <sz val="12"/>
        <color auto="1"/>
      </font>
      <alignment horizontal="center" vertical="center"/>
    </dxf>
  </rfmt>
  <rfmt sheetId="1" sqref="K146" start="0" length="0">
    <dxf>
      <numFmt numFmtId="19" formatCode="dd/mm/yyyy"/>
      <fill>
        <patternFill patternType="solid">
          <bgColor theme="0"/>
        </patternFill>
      </fill>
      <border outline="0">
        <left style="thin">
          <color indexed="64"/>
        </left>
      </border>
    </dxf>
  </rfmt>
  <rfmt sheetId="1" sqref="L146" start="0" length="0">
    <dxf>
      <font>
        <b/>
        <sz val="12"/>
        <color auto="1"/>
      </font>
      <fill>
        <patternFill patternType="none">
          <bgColor indexed="65"/>
        </patternFill>
      </fill>
      <border outline="0">
        <left style="thin">
          <color indexed="64"/>
        </left>
      </border>
    </dxf>
  </rfmt>
  <rfmt sheetId="1" sqref="N146" start="0" length="0">
    <dxf>
      <font>
        <b/>
        <sz val="12"/>
        <color auto="1"/>
      </font>
      <fill>
        <patternFill patternType="none">
          <bgColor indexed="65"/>
        </patternFill>
      </fill>
      <border outline="0">
        <left style="thin">
          <color indexed="64"/>
        </left>
      </border>
    </dxf>
  </rfmt>
  <rfmt sheetId="1" sqref="O146" start="0" length="0">
    <dxf>
      <font>
        <b/>
        <sz val="12"/>
        <color auto="1"/>
      </font>
    </dxf>
  </rfmt>
  <rfmt sheetId="1" sqref="P146" start="0" length="0">
    <dxf>
      <font>
        <b/>
        <sz val="12"/>
        <color auto="1"/>
      </font>
      <fill>
        <patternFill patternType="none">
          <bgColor indexed="65"/>
        </patternFill>
      </fill>
    </dxf>
  </rfmt>
  <rfmt sheetId="1" sqref="Q146" start="0" length="0">
    <dxf>
      <font>
        <b/>
        <sz val="12"/>
        <color auto="1"/>
        <charset val="1"/>
      </font>
      <border outline="0">
        <left style="thin">
          <color indexed="64"/>
        </left>
      </border>
    </dxf>
  </rfmt>
  <rfmt sheetId="1" sqref="R146" start="0" length="0">
    <dxf>
      <font>
        <b/>
        <sz val="12"/>
        <color auto="1"/>
        <charset val="1"/>
      </font>
    </dxf>
  </rfmt>
  <rfmt sheetId="1" s="1" sqref="S146" start="0" length="0">
    <dxf>
      <font>
        <sz val="12"/>
        <color auto="1"/>
        <name val="Calibri"/>
        <family val="2"/>
        <charset val="238"/>
        <scheme val="minor"/>
      </font>
      <numFmt numFmtId="165" formatCode="#,##0.00_ ;\-#,##0.00\ "/>
      <fill>
        <patternFill patternType="none">
          <bgColor indexed="65"/>
        </patternFill>
      </fill>
      <alignment horizontal="right"/>
    </dxf>
  </rfmt>
  <rfmt sheetId="1" sqref="T146" start="0" length="0">
    <dxf>
      <font>
        <b/>
        <sz val="12"/>
        <color auto="1"/>
      </font>
      <numFmt numFmtId="0" formatCode="General"/>
    </dxf>
  </rfmt>
  <rfmt sheetId="1" sqref="U146" start="0" length="0">
    <dxf>
      <font>
        <b/>
        <sz val="12"/>
        <color auto="1"/>
      </font>
      <numFmt numFmtId="0" formatCode="General"/>
    </dxf>
  </rfmt>
  <rfmt sheetId="1" s="1" sqref="W146" start="0" length="0">
    <dxf>
      <font>
        <b/>
        <sz val="12"/>
        <color auto="1"/>
        <name val="Calibri"/>
        <family val="2"/>
        <charset val="238"/>
        <scheme val="minor"/>
      </font>
      <numFmt numFmtId="0" formatCode="General"/>
    </dxf>
  </rfmt>
  <rfmt sheetId="1" sqref="X146" start="0" length="0">
    <dxf>
      <font>
        <b/>
        <sz val="12"/>
        <color auto="1"/>
      </font>
      <alignment horizontal="right"/>
      <border outline="0">
        <left style="thin">
          <color indexed="64"/>
        </left>
      </border>
    </dxf>
  </rfmt>
  <rfmt sheetId="1" sqref="Y146" start="0" length="0">
    <dxf>
      <font>
        <b/>
        <sz val="12"/>
        <color auto="1"/>
      </font>
      <numFmt numFmtId="0" formatCode="General"/>
      <alignment horizontal="right"/>
    </dxf>
  </rfmt>
  <rfmt sheetId="1" sqref="Z146" start="0" length="0">
    <dxf>
      <font>
        <b/>
        <sz val="12"/>
        <color auto="1"/>
      </font>
      <numFmt numFmtId="4" formatCode="#,##0.00"/>
      <alignment horizontal="right"/>
    </dxf>
  </rfmt>
  <rfmt sheetId="1" sqref="AA146" start="0" length="0">
    <dxf>
      <font>
        <b/>
        <sz val="12"/>
        <color auto="1"/>
      </font>
    </dxf>
  </rfmt>
  <rfmt sheetId="1" s="1" sqref="AB146" start="0" length="0">
    <dxf>
      <font>
        <sz val="12"/>
        <color auto="1"/>
        <name val="Calibri"/>
        <family val="2"/>
        <charset val="238"/>
        <scheme val="minor"/>
      </font>
      <numFmt numFmtId="165" formatCode="#,##0.00_ ;\-#,##0.00\ "/>
      <alignment horizontal="right"/>
    </dxf>
  </rfmt>
  <rfmt sheetId="1" sqref="AC146" start="0" length="0">
    <dxf>
      <font>
        <b/>
        <sz val="12"/>
        <color auto="1"/>
      </font>
      <alignment horizontal="right"/>
    </dxf>
  </rfmt>
  <rfmt sheetId="1" sqref="AD146" start="0" length="0">
    <dxf>
      <font>
        <b/>
        <sz val="12"/>
        <color auto="1"/>
      </font>
      <numFmt numFmtId="0" formatCode="General"/>
    </dxf>
  </rfmt>
  <rfmt sheetId="1" sqref="AF146" start="0" length="0">
    <dxf>
      <font>
        <b/>
        <sz val="12"/>
        <color auto="1"/>
      </font>
      <numFmt numFmtId="3" formatCode="#,##0"/>
      <fill>
        <patternFill patternType="none">
          <bgColor indexed="65"/>
        </patternFill>
      </fill>
      <alignment horizontal="right"/>
      <border outline="0">
        <left style="thin">
          <color indexed="64"/>
        </left>
      </border>
    </dxf>
  </rfmt>
  <rfmt sheetId="1" sqref="AH146" start="0" length="0">
    <dxf>
      <font>
        <sz val="12"/>
        <color auto="1"/>
      </font>
      <numFmt numFmtId="3" formatCode="#,##0"/>
      <fill>
        <patternFill patternType="none">
          <bgColor indexed="65"/>
        </patternFill>
      </fill>
      <alignment horizontal="right"/>
      <border outline="0">
        <left style="thin">
          <color indexed="64"/>
        </left>
      </border>
    </dxf>
  </rfmt>
  <rfmt sheetId="1" sqref="AJ146" start="0" length="0">
    <dxf>
      <numFmt numFmtId="3" formatCode="#,##0"/>
    </dxf>
  </rfmt>
  <rfmt sheetId="1" sqref="AK146" start="0" length="0">
    <dxf>
      <numFmt numFmtId="3" formatCode="#,##0"/>
    </dxf>
  </rfmt>
  <rfmt sheetId="1" sqref="A147" start="0" length="0">
    <dxf>
      <font>
        <b/>
        <sz val="12"/>
        <color auto="1"/>
      </font>
      <fill>
        <patternFill patternType="none">
          <bgColor indexed="65"/>
        </patternFill>
      </fill>
      <border outline="0">
        <left style="medium">
          <color indexed="64"/>
        </left>
      </border>
    </dxf>
  </rfmt>
  <rfmt sheetId="1" sqref="B147" start="0" length="0">
    <dxf>
      <font>
        <b/>
        <sz val="12"/>
        <color auto="1"/>
      </font>
    </dxf>
  </rfmt>
  <rfmt sheetId="1" sqref="C147" start="0" length="0">
    <dxf>
      <border outline="0">
        <left style="thin">
          <color indexed="64"/>
        </left>
      </border>
    </dxf>
  </rfmt>
  <rfmt sheetId="1" sqref="D147" start="0" length="0">
    <dxf>
      <font>
        <b/>
        <sz val="12"/>
        <color auto="1"/>
      </font>
      <border outline="0">
        <left style="thin">
          <color indexed="64"/>
        </left>
      </border>
    </dxf>
  </rfmt>
  <rfmt sheetId="1" sqref="E147" start="0" length="0">
    <dxf>
      <font>
        <b/>
        <sz val="12"/>
        <color auto="1"/>
      </font>
    </dxf>
  </rfmt>
  <rfmt sheetId="1" sqref="F147" start="0" length="0">
    <dxf>
      <font>
        <b/>
        <sz val="12"/>
        <color auto="1"/>
      </font>
      <alignment horizontal="center"/>
    </dxf>
  </rfmt>
  <rfmt sheetId="1" sqref="G147" start="0" length="0">
    <dxf>
      <font>
        <b/>
        <sz val="12"/>
        <color auto="1"/>
      </font>
    </dxf>
  </rfmt>
  <rfmt sheetId="1" sqref="H147" start="0" length="0">
    <dxf>
      <font>
        <b/>
        <sz val="12"/>
        <color auto="1"/>
        <charset val="1"/>
      </font>
    </dxf>
  </rfmt>
  <rfmt sheetId="1" sqref="I147" start="0" length="0">
    <dxf>
      <font>
        <b/>
        <sz val="12"/>
        <color auto="1"/>
      </font>
    </dxf>
  </rfmt>
  <rfmt sheetId="1" sqref="J147" start="0" length="0">
    <dxf>
      <font>
        <b/>
        <sz val="12"/>
        <color auto="1"/>
      </font>
      <alignment horizontal="center" vertical="center"/>
    </dxf>
  </rfmt>
  <rfmt sheetId="1" sqref="K147" start="0" length="0">
    <dxf>
      <numFmt numFmtId="19" formatCode="dd/mm/yyyy"/>
      <fill>
        <patternFill patternType="solid">
          <bgColor theme="0"/>
        </patternFill>
      </fill>
      <border outline="0">
        <left style="thin">
          <color indexed="64"/>
        </left>
      </border>
    </dxf>
  </rfmt>
  <rfmt sheetId="1" sqref="L147" start="0" length="0">
    <dxf>
      <font>
        <b/>
        <sz val="12"/>
        <color auto="1"/>
      </font>
      <fill>
        <patternFill patternType="none">
          <bgColor indexed="65"/>
        </patternFill>
      </fill>
      <border outline="0">
        <left style="thin">
          <color indexed="64"/>
        </left>
      </border>
    </dxf>
  </rfmt>
  <rfmt sheetId="1" sqref="N147" start="0" length="0">
    <dxf>
      <font>
        <b/>
        <sz val="12"/>
        <color auto="1"/>
      </font>
      <fill>
        <patternFill patternType="none">
          <bgColor indexed="65"/>
        </patternFill>
      </fill>
      <border outline="0">
        <left style="thin">
          <color indexed="64"/>
        </left>
      </border>
    </dxf>
  </rfmt>
  <rfmt sheetId="1" sqref="O147" start="0" length="0">
    <dxf>
      <font>
        <b/>
        <sz val="12"/>
        <color auto="1"/>
      </font>
    </dxf>
  </rfmt>
  <rfmt sheetId="1" sqref="P147" start="0" length="0">
    <dxf>
      <font>
        <b/>
        <sz val="12"/>
        <color auto="1"/>
      </font>
      <fill>
        <patternFill patternType="none">
          <bgColor indexed="65"/>
        </patternFill>
      </fill>
    </dxf>
  </rfmt>
  <rfmt sheetId="1" sqref="Q147" start="0" length="0">
    <dxf>
      <font>
        <b/>
        <sz val="12"/>
        <color auto="1"/>
        <charset val="1"/>
      </font>
      <border outline="0">
        <left style="thin">
          <color indexed="64"/>
        </left>
      </border>
    </dxf>
  </rfmt>
  <rfmt sheetId="1" sqref="R147" start="0" length="0">
    <dxf>
      <font>
        <b/>
        <sz val="12"/>
        <color auto="1"/>
        <charset val="1"/>
      </font>
    </dxf>
  </rfmt>
  <rfmt sheetId="1" s="1" sqref="S147" start="0" length="0">
    <dxf>
      <font>
        <sz val="12"/>
        <color auto="1"/>
        <name val="Calibri"/>
        <family val="2"/>
        <charset val="238"/>
        <scheme val="minor"/>
      </font>
      <numFmt numFmtId="165" formatCode="#,##0.00_ ;\-#,##0.00\ "/>
      <fill>
        <patternFill patternType="none">
          <bgColor indexed="65"/>
        </patternFill>
      </fill>
      <alignment horizontal="right"/>
    </dxf>
  </rfmt>
  <rfmt sheetId="1" sqref="T147" start="0" length="0">
    <dxf>
      <font>
        <b/>
        <sz val="12"/>
        <color auto="1"/>
      </font>
      <numFmt numFmtId="0" formatCode="General"/>
    </dxf>
  </rfmt>
  <rfmt sheetId="1" sqref="U147" start="0" length="0">
    <dxf>
      <font>
        <b/>
        <sz val="12"/>
        <color auto="1"/>
      </font>
      <numFmt numFmtId="0" formatCode="General"/>
    </dxf>
  </rfmt>
  <rfmt sheetId="1" s="1" sqref="W147" start="0" length="0">
    <dxf>
      <font>
        <b/>
        <sz val="12"/>
        <color auto="1"/>
        <name val="Calibri"/>
        <family val="2"/>
        <charset val="238"/>
        <scheme val="minor"/>
      </font>
      <numFmt numFmtId="0" formatCode="General"/>
    </dxf>
  </rfmt>
  <rfmt sheetId="1" sqref="X147" start="0" length="0">
    <dxf>
      <font>
        <b/>
        <sz val="12"/>
        <color auto="1"/>
      </font>
      <alignment horizontal="right"/>
      <border outline="0">
        <left style="thin">
          <color indexed="64"/>
        </left>
      </border>
    </dxf>
  </rfmt>
  <rfmt sheetId="1" sqref="Y147" start="0" length="0">
    <dxf>
      <font>
        <b/>
        <sz val="12"/>
        <color auto="1"/>
      </font>
      <numFmt numFmtId="0" formatCode="General"/>
      <alignment horizontal="right"/>
    </dxf>
  </rfmt>
  <rfmt sheetId="1" sqref="Z147" start="0" length="0">
    <dxf>
      <font>
        <b/>
        <sz val="12"/>
        <color auto="1"/>
      </font>
      <numFmt numFmtId="4" formatCode="#,##0.00"/>
      <alignment horizontal="right"/>
    </dxf>
  </rfmt>
  <rfmt sheetId="1" sqref="AA147" start="0" length="0">
    <dxf>
      <font>
        <b/>
        <sz val="12"/>
        <color auto="1"/>
      </font>
    </dxf>
  </rfmt>
  <rfmt sheetId="1" s="1" sqref="AB147" start="0" length="0">
    <dxf>
      <font>
        <sz val="12"/>
        <color auto="1"/>
        <name val="Calibri"/>
        <family val="2"/>
        <charset val="238"/>
        <scheme val="minor"/>
      </font>
      <numFmt numFmtId="165" formatCode="#,##0.00_ ;\-#,##0.00\ "/>
      <alignment horizontal="right"/>
    </dxf>
  </rfmt>
  <rfmt sheetId="1" sqref="AC147" start="0" length="0">
    <dxf>
      <font>
        <b/>
        <sz val="12"/>
        <color auto="1"/>
      </font>
      <alignment horizontal="right"/>
    </dxf>
  </rfmt>
  <rfmt sheetId="1" sqref="AD147" start="0" length="0">
    <dxf>
      <font>
        <b/>
        <sz val="12"/>
        <color auto="1"/>
      </font>
      <numFmt numFmtId="0" formatCode="General"/>
    </dxf>
  </rfmt>
  <rfmt sheetId="1" sqref="AF147" start="0" length="0">
    <dxf>
      <font>
        <b/>
        <sz val="12"/>
        <color auto="1"/>
      </font>
      <numFmt numFmtId="3" formatCode="#,##0"/>
      <fill>
        <patternFill patternType="none">
          <bgColor indexed="65"/>
        </patternFill>
      </fill>
      <alignment horizontal="right"/>
      <border outline="0">
        <left style="thin">
          <color indexed="64"/>
        </left>
      </border>
    </dxf>
  </rfmt>
  <rfmt sheetId="1" sqref="AH147" start="0" length="0">
    <dxf>
      <font>
        <sz val="12"/>
        <color auto="1"/>
      </font>
      <numFmt numFmtId="3" formatCode="#,##0"/>
      <fill>
        <patternFill patternType="none">
          <bgColor indexed="65"/>
        </patternFill>
      </fill>
      <alignment horizontal="right"/>
      <border outline="0">
        <left style="thin">
          <color indexed="64"/>
        </left>
      </border>
    </dxf>
  </rfmt>
  <rfmt sheetId="1" sqref="AJ147" start="0" length="0">
    <dxf>
      <numFmt numFmtId="3" formatCode="#,##0"/>
    </dxf>
  </rfmt>
  <rfmt sheetId="1" sqref="AK147" start="0" length="0">
    <dxf>
      <numFmt numFmtId="3" formatCode="#,##0"/>
    </dxf>
  </rfmt>
  <rcc rId="4122" sId="1" odxf="1" dxf="1">
    <nc r="A145">
      <v>4</v>
    </nc>
    <ndxf>
      <font>
        <b val="0"/>
        <sz val="12"/>
        <color auto="1"/>
      </font>
      <fill>
        <patternFill patternType="solid">
          <bgColor theme="0"/>
        </patternFill>
      </fill>
      <border outline="0">
        <left/>
      </border>
    </ndxf>
  </rcc>
  <rcc rId="4123" sId="1" odxf="1" dxf="1">
    <nc r="B145">
      <v>125256</v>
    </nc>
    <ndxf>
      <font>
        <b val="0"/>
        <sz val="12"/>
        <color auto="1"/>
      </font>
    </ndxf>
  </rcc>
  <rfmt sheetId="1" sqref="C145" start="0" length="0">
    <dxf>
      <border outline="0">
        <left/>
      </border>
    </dxf>
  </rfmt>
  <rfmt sheetId="1" sqref="D145" start="0" length="0">
    <dxf>
      <font>
        <b val="0"/>
        <sz val="12"/>
        <color auto="1"/>
      </font>
      <border outline="0">
        <left/>
      </border>
    </dxf>
  </rfmt>
  <rfmt sheetId="1" sqref="E145" start="0" length="0">
    <dxf>
      <font>
        <b val="0"/>
        <sz val="12"/>
        <color auto="1"/>
      </font>
    </dxf>
  </rfmt>
  <rfmt sheetId="1" sqref="F145" start="0" length="0">
    <dxf>
      <font>
        <b val="0"/>
        <sz val="12"/>
        <color auto="1"/>
      </font>
      <alignment horizontal="general"/>
    </dxf>
  </rfmt>
  <rfmt sheetId="1" sqref="G145" start="0" length="0">
    <dxf>
      <font>
        <b val="0"/>
        <sz val="12"/>
        <color auto="1"/>
      </font>
    </dxf>
  </rfmt>
  <rfmt sheetId="1" sqref="H145" start="0" length="0">
    <dxf>
      <font>
        <b val="0"/>
        <sz val="12"/>
        <color auto="1"/>
        <charset val="1"/>
      </font>
    </dxf>
  </rfmt>
  <rfmt sheetId="1" sqref="I145" start="0" length="0">
    <dxf>
      <font>
        <b val="0"/>
        <sz val="12"/>
        <color auto="1"/>
      </font>
    </dxf>
  </rfmt>
  <rfmt sheetId="1" sqref="J145" start="0" length="0">
    <dxf>
      <font>
        <b val="0"/>
        <sz val="12"/>
        <color auto="1"/>
      </font>
      <alignment horizontal="justify" vertical="top"/>
    </dxf>
  </rfmt>
  <rfmt sheetId="1" sqref="K145" start="0" length="0">
    <dxf>
      <numFmt numFmtId="0" formatCode="General"/>
      <fill>
        <patternFill patternType="none">
          <bgColor indexed="65"/>
        </patternFill>
      </fill>
      <border outline="0">
        <left style="medium">
          <color indexed="64"/>
        </left>
      </border>
    </dxf>
  </rfmt>
  <rfmt sheetId="1" sqref="L145" start="0" length="0">
    <dxf>
      <font>
        <b val="0"/>
        <sz val="12"/>
        <color auto="1"/>
      </font>
      <fill>
        <patternFill patternType="solid">
          <bgColor theme="0"/>
        </patternFill>
      </fill>
      <border outline="0">
        <left/>
      </border>
    </dxf>
  </rfmt>
  <rcc rId="4124" sId="1">
    <nc r="M145">
      <f>S145/AE145*100</f>
    </nc>
  </rcc>
  <rfmt sheetId="1" sqref="N145" start="0" length="0">
    <dxf>
      <font>
        <b val="0"/>
        <sz val="12"/>
        <color auto="1"/>
      </font>
      <fill>
        <patternFill patternType="solid">
          <bgColor theme="0"/>
        </patternFill>
      </fill>
      <border outline="0">
        <left/>
      </border>
    </dxf>
  </rfmt>
  <rfmt sheetId="1" sqref="O145" start="0" length="0">
    <dxf>
      <font>
        <b val="0"/>
        <sz val="12"/>
        <color auto="1"/>
      </font>
    </dxf>
  </rfmt>
  <rfmt sheetId="1" sqref="P145" start="0" length="0">
    <dxf>
      <font>
        <b val="0"/>
        <sz val="12"/>
        <color auto="1"/>
      </font>
      <fill>
        <patternFill patternType="solid">
          <bgColor theme="0"/>
        </patternFill>
      </fill>
    </dxf>
  </rfmt>
  <rfmt sheetId="1" sqref="Q145" start="0" length="0">
    <dxf>
      <font>
        <b val="0"/>
        <sz val="10"/>
        <color auto="1"/>
        <charset val="1"/>
      </font>
      <border outline="0">
        <left/>
      </border>
    </dxf>
  </rfmt>
  <rfmt sheetId="1" sqref="R145" start="0" length="0">
    <dxf>
      <font>
        <b val="0"/>
        <sz val="12"/>
        <color auto="1"/>
        <charset val="1"/>
      </font>
    </dxf>
  </rfmt>
  <rcc rId="4125" sId="1" odxf="1" s="1" dxf="1">
    <nc r="S145">
      <f>T145+U145</f>
    </nc>
    <ndxf>
      <font>
        <sz val="12"/>
        <color auto="1"/>
        <name val="Calibri"/>
        <family val="2"/>
        <charset val="238"/>
        <scheme val="minor"/>
      </font>
      <numFmt numFmtId="35" formatCode="_-* #,##0.00\ _l_e_i_-;\-* #,##0.00\ _l_e_i_-;_-* &quot;-&quot;??\ _l_e_i_-;_-@_-"/>
      <fill>
        <patternFill patternType="solid">
          <bgColor theme="0"/>
        </patternFill>
      </fill>
      <alignment horizontal="center"/>
    </ndxf>
  </rcc>
  <rfmt sheetId="1" sqref="T145" start="0" length="0">
    <dxf>
      <font>
        <b val="0"/>
        <sz val="12"/>
        <color auto="1"/>
      </font>
      <numFmt numFmtId="4" formatCode="#,##0.00"/>
    </dxf>
  </rfmt>
  <rfmt sheetId="1" sqref="U145" start="0" length="0">
    <dxf>
      <font>
        <b val="0"/>
        <sz val="12"/>
        <color auto="1"/>
      </font>
      <numFmt numFmtId="4" formatCode="#,##0.00"/>
    </dxf>
  </rfmt>
  <rcc rId="4126" sId="1">
    <nc r="V145">
      <f>W145+X145</f>
    </nc>
  </rcc>
  <rfmt sheetId="1" s="1" sqref="W145" start="0" length="0">
    <dxf>
      <font>
        <b val="0"/>
        <sz val="12"/>
        <color auto="1"/>
        <name val="Calibri"/>
        <family val="2"/>
        <charset val="238"/>
        <scheme val="minor"/>
      </font>
      <numFmt numFmtId="165" formatCode="#,##0.00_ ;\-#,##0.00\ "/>
    </dxf>
  </rfmt>
  <rfmt sheetId="1" sqref="X145" start="0" length="0">
    <dxf>
      <font>
        <b val="0"/>
        <sz val="12"/>
        <color auto="1"/>
      </font>
      <alignment horizontal="center"/>
      <border outline="0">
        <left/>
      </border>
    </dxf>
  </rfmt>
  <rfmt sheetId="1" sqref="Y145" start="0" length="0">
    <dxf>
      <font>
        <b val="0"/>
        <sz val="12"/>
        <color auto="1"/>
      </font>
      <numFmt numFmtId="4" formatCode="#,##0.00"/>
      <alignment horizontal="center"/>
    </dxf>
  </rfmt>
  <rfmt sheetId="1" sqref="Z145" start="0" length="0">
    <dxf>
      <font>
        <b val="0"/>
        <sz val="12"/>
        <color auto="1"/>
      </font>
      <numFmt numFmtId="35" formatCode="_-* #,##0.00\ _l_e_i_-;\-* #,##0.00\ _l_e_i_-;_-* &quot;-&quot;??\ _l_e_i_-;_-@_-"/>
      <alignment horizontal="center"/>
    </dxf>
  </rfmt>
  <rfmt sheetId="1" sqref="AA145" start="0" length="0">
    <dxf>
      <font>
        <b val="0"/>
        <sz val="12"/>
        <color auto="1"/>
      </font>
    </dxf>
  </rfmt>
  <rcc rId="4127" sId="1" odxf="1" s="1" dxf="1">
    <nc r="AB145">
      <f>AC145+AD145</f>
    </nc>
    <ndxf>
      <font>
        <sz val="12"/>
        <color auto="1"/>
        <name val="Calibri"/>
        <family val="2"/>
        <charset val="1"/>
        <scheme val="minor"/>
      </font>
      <numFmt numFmtId="0" formatCode="General"/>
      <alignment horizontal="center"/>
    </ndxf>
  </rcc>
  <rfmt sheetId="1" sqref="AC145" start="0" length="0">
    <dxf>
      <font>
        <b val="0"/>
        <sz val="12"/>
        <color auto="1"/>
      </font>
      <alignment horizontal="center"/>
    </dxf>
  </rfmt>
  <rfmt sheetId="1" sqref="AD145" start="0" length="0">
    <dxf>
      <font>
        <b val="0"/>
        <sz val="12"/>
        <color auto="1"/>
      </font>
      <numFmt numFmtId="4" formatCode="#,##0.00"/>
    </dxf>
  </rfmt>
  <rcc rId="4128" sId="1">
    <nc r="AE145">
      <f>S145+V145+Y145+AB145</f>
    </nc>
  </rcc>
  <rfmt sheetId="1" sqref="AF145" start="0" length="0">
    <dxf>
      <font>
        <b val="0"/>
        <sz val="12"/>
        <color auto="1"/>
      </font>
      <numFmt numFmtId="0" formatCode="General"/>
      <fill>
        <patternFill patternType="solid">
          <bgColor theme="0"/>
        </patternFill>
      </fill>
      <alignment horizontal="center"/>
      <border outline="0">
        <left/>
      </border>
    </dxf>
  </rfmt>
  <rcc rId="4129" sId="1">
    <nc r="AG145">
      <f>AE145+AF145</f>
    </nc>
  </rcc>
  <rfmt sheetId="1" sqref="AH145" start="0" length="0">
    <dxf>
      <font>
        <sz val="12"/>
        <color auto="1"/>
      </font>
      <numFmt numFmtId="0" formatCode="General"/>
      <fill>
        <patternFill patternType="solid">
          <bgColor theme="0"/>
        </patternFill>
      </fill>
      <alignment horizontal="center"/>
      <border outline="0">
        <left/>
      </border>
    </dxf>
  </rfmt>
  <rfmt sheetId="1" sqref="AJ145" start="0" length="0">
    <dxf>
      <numFmt numFmtId="4" formatCode="#,##0.00"/>
    </dxf>
  </rfmt>
  <rfmt sheetId="1" sqref="AK145" start="0" length="0">
    <dxf>
      <numFmt numFmtId="4" formatCode="#,##0.00"/>
    </dxf>
  </rfmt>
  <rfmt sheetId="1" sqref="A146" start="0" length="0">
    <dxf>
      <font>
        <b val="0"/>
        <sz val="12"/>
        <color auto="1"/>
      </font>
      <fill>
        <patternFill patternType="solid">
          <bgColor theme="0"/>
        </patternFill>
      </fill>
      <border outline="0">
        <left/>
      </border>
    </dxf>
  </rfmt>
  <rfmt sheetId="1" sqref="B146" start="0" length="0">
    <dxf>
      <font>
        <b val="0"/>
        <sz val="12"/>
        <color auto="1"/>
      </font>
    </dxf>
  </rfmt>
  <rfmt sheetId="1" sqref="C146" start="0" length="0">
    <dxf>
      <border outline="0">
        <left/>
      </border>
    </dxf>
  </rfmt>
  <rfmt sheetId="1" sqref="D146" start="0" length="0">
    <dxf>
      <font>
        <b val="0"/>
        <sz val="12"/>
        <color auto="1"/>
      </font>
      <border outline="0">
        <left/>
      </border>
    </dxf>
  </rfmt>
  <rfmt sheetId="1" sqref="E146" start="0" length="0">
    <dxf>
      <font>
        <b val="0"/>
        <sz val="12"/>
        <color auto="1"/>
      </font>
    </dxf>
  </rfmt>
  <rfmt sheetId="1" sqref="F146" start="0" length="0">
    <dxf>
      <font>
        <b val="0"/>
        <sz val="12"/>
        <color auto="1"/>
      </font>
      <alignment horizontal="general"/>
    </dxf>
  </rfmt>
  <rfmt sheetId="1" sqref="G146" start="0" length="0">
    <dxf>
      <font>
        <b val="0"/>
        <sz val="12"/>
        <color auto="1"/>
      </font>
    </dxf>
  </rfmt>
  <rfmt sheetId="1" sqref="H146" start="0" length="0">
    <dxf>
      <font>
        <b val="0"/>
        <sz val="12"/>
        <color auto="1"/>
        <charset val="1"/>
      </font>
    </dxf>
  </rfmt>
  <rfmt sheetId="1" sqref="I146" start="0" length="0">
    <dxf>
      <font>
        <b val="0"/>
        <sz val="12"/>
        <color auto="1"/>
      </font>
    </dxf>
  </rfmt>
  <rfmt sheetId="1" sqref="J146" start="0" length="0">
    <dxf>
      <font>
        <b val="0"/>
        <sz val="12"/>
        <color auto="1"/>
      </font>
      <alignment horizontal="justify" vertical="top"/>
    </dxf>
  </rfmt>
  <rfmt sheetId="1" sqref="K146" start="0" length="0">
    <dxf>
      <numFmt numFmtId="0" formatCode="General"/>
      <fill>
        <patternFill patternType="none">
          <bgColor indexed="65"/>
        </patternFill>
      </fill>
      <border outline="0">
        <left style="medium">
          <color indexed="64"/>
        </left>
      </border>
    </dxf>
  </rfmt>
  <rfmt sheetId="1" sqref="L146" start="0" length="0">
    <dxf>
      <font>
        <b val="0"/>
        <sz val="12"/>
        <color auto="1"/>
      </font>
      <fill>
        <patternFill patternType="solid">
          <bgColor theme="0"/>
        </patternFill>
      </fill>
      <border outline="0">
        <left/>
      </border>
    </dxf>
  </rfmt>
  <rcc rId="4130" sId="1">
    <nc r="M146">
      <f>S146/AE146*100</f>
    </nc>
  </rcc>
  <rfmt sheetId="1" sqref="N146" start="0" length="0">
    <dxf>
      <font>
        <b val="0"/>
        <sz val="12"/>
        <color auto="1"/>
      </font>
      <fill>
        <patternFill patternType="solid">
          <bgColor theme="0"/>
        </patternFill>
      </fill>
      <border outline="0">
        <left/>
      </border>
    </dxf>
  </rfmt>
  <rfmt sheetId="1" sqref="O146" start="0" length="0">
    <dxf>
      <font>
        <b val="0"/>
        <sz val="12"/>
        <color auto="1"/>
      </font>
    </dxf>
  </rfmt>
  <rfmt sheetId="1" sqref="P146" start="0" length="0">
    <dxf>
      <font>
        <b val="0"/>
        <sz val="12"/>
        <color auto="1"/>
      </font>
      <fill>
        <patternFill patternType="solid">
          <bgColor theme="0"/>
        </patternFill>
      </fill>
    </dxf>
  </rfmt>
  <rfmt sheetId="1" sqref="Q146" start="0" length="0">
    <dxf>
      <font>
        <b val="0"/>
        <sz val="10"/>
        <color auto="1"/>
        <charset val="1"/>
      </font>
      <border outline="0">
        <left/>
      </border>
    </dxf>
  </rfmt>
  <rfmt sheetId="1" sqref="R146" start="0" length="0">
    <dxf>
      <font>
        <b val="0"/>
        <sz val="12"/>
        <color auto="1"/>
        <charset val="1"/>
      </font>
    </dxf>
  </rfmt>
  <rcc rId="4131" sId="1" odxf="1" s="1" dxf="1">
    <nc r="S146">
      <f>T146+U146</f>
    </nc>
    <ndxf>
      <font>
        <sz val="12"/>
        <color auto="1"/>
        <name val="Calibri"/>
        <family val="2"/>
        <charset val="238"/>
        <scheme val="minor"/>
      </font>
      <numFmt numFmtId="35" formatCode="_-* #,##0.00\ _l_e_i_-;\-* #,##0.00\ _l_e_i_-;_-* &quot;-&quot;??\ _l_e_i_-;_-@_-"/>
      <fill>
        <patternFill patternType="solid">
          <bgColor theme="0"/>
        </patternFill>
      </fill>
      <alignment horizontal="center"/>
    </ndxf>
  </rcc>
  <rfmt sheetId="1" sqref="T146" start="0" length="0">
    <dxf>
      <font>
        <b val="0"/>
        <sz val="12"/>
        <color auto="1"/>
      </font>
      <numFmt numFmtId="4" formatCode="#,##0.00"/>
    </dxf>
  </rfmt>
  <rfmt sheetId="1" sqref="U146" start="0" length="0">
    <dxf>
      <font>
        <b val="0"/>
        <sz val="12"/>
        <color auto="1"/>
      </font>
      <numFmt numFmtId="4" formatCode="#,##0.00"/>
    </dxf>
  </rfmt>
  <rcc rId="4132" sId="1">
    <nc r="V146">
      <f>W146+X146</f>
    </nc>
  </rcc>
  <rfmt sheetId="1" s="1" sqref="W146" start="0" length="0">
    <dxf>
      <font>
        <b val="0"/>
        <sz val="12"/>
        <color auto="1"/>
        <name val="Calibri"/>
        <family val="2"/>
        <charset val="238"/>
        <scheme val="minor"/>
      </font>
      <numFmt numFmtId="165" formatCode="#,##0.00_ ;\-#,##0.00\ "/>
    </dxf>
  </rfmt>
  <rfmt sheetId="1" sqref="X146" start="0" length="0">
    <dxf>
      <font>
        <b val="0"/>
        <sz val="12"/>
        <color auto="1"/>
      </font>
      <alignment horizontal="center"/>
      <border outline="0">
        <left/>
      </border>
    </dxf>
  </rfmt>
  <rfmt sheetId="1" sqref="Y146" start="0" length="0">
    <dxf>
      <font>
        <b val="0"/>
        <sz val="12"/>
        <color auto="1"/>
      </font>
      <numFmt numFmtId="4" formatCode="#,##0.00"/>
      <alignment horizontal="center"/>
    </dxf>
  </rfmt>
  <rfmt sheetId="1" sqref="Z146" start="0" length="0">
    <dxf>
      <font>
        <b val="0"/>
        <sz val="12"/>
        <color auto="1"/>
      </font>
      <numFmt numFmtId="35" formatCode="_-* #,##0.00\ _l_e_i_-;\-* #,##0.00\ _l_e_i_-;_-* &quot;-&quot;??\ _l_e_i_-;_-@_-"/>
      <alignment horizontal="center"/>
    </dxf>
  </rfmt>
  <rfmt sheetId="1" sqref="AA146" start="0" length="0">
    <dxf>
      <font>
        <b val="0"/>
        <sz val="12"/>
        <color auto="1"/>
      </font>
    </dxf>
  </rfmt>
  <rcc rId="4133" sId="1" odxf="1" s="1" dxf="1">
    <nc r="AB146">
      <f>AC146+AD146</f>
    </nc>
    <ndxf>
      <font>
        <sz val="12"/>
        <color auto="1"/>
        <name val="Calibri"/>
        <family val="2"/>
        <charset val="1"/>
        <scheme val="minor"/>
      </font>
      <numFmt numFmtId="0" formatCode="General"/>
      <alignment horizontal="center"/>
    </ndxf>
  </rcc>
  <rfmt sheetId="1" sqref="AC146" start="0" length="0">
    <dxf>
      <font>
        <b val="0"/>
        <sz val="12"/>
        <color auto="1"/>
      </font>
      <alignment horizontal="center"/>
    </dxf>
  </rfmt>
  <rfmt sheetId="1" sqref="AD146" start="0" length="0">
    <dxf>
      <font>
        <b val="0"/>
        <sz val="12"/>
        <color auto="1"/>
      </font>
      <numFmt numFmtId="4" formatCode="#,##0.00"/>
    </dxf>
  </rfmt>
  <rcc rId="4134" sId="1">
    <nc r="AE146">
      <f>S146+V146+Y146+AB146</f>
    </nc>
  </rcc>
  <rfmt sheetId="1" sqref="AF146" start="0" length="0">
    <dxf>
      <font>
        <b val="0"/>
        <sz val="12"/>
        <color auto="1"/>
      </font>
      <numFmt numFmtId="0" formatCode="General"/>
      <fill>
        <patternFill patternType="solid">
          <bgColor theme="0"/>
        </patternFill>
      </fill>
      <alignment horizontal="center"/>
      <border outline="0">
        <left/>
      </border>
    </dxf>
  </rfmt>
  <rcc rId="4135" sId="1">
    <nc r="AG146">
      <f>AE146+AF146</f>
    </nc>
  </rcc>
  <rfmt sheetId="1" sqref="AH146" start="0" length="0">
    <dxf>
      <font>
        <sz val="12"/>
        <color auto="1"/>
      </font>
      <numFmt numFmtId="0" formatCode="General"/>
      <fill>
        <patternFill patternType="solid">
          <bgColor theme="0"/>
        </patternFill>
      </fill>
      <alignment horizontal="center"/>
      <border outline="0">
        <left/>
      </border>
    </dxf>
  </rfmt>
  <rfmt sheetId="1" sqref="AJ146" start="0" length="0">
    <dxf>
      <numFmt numFmtId="4" formatCode="#,##0.00"/>
    </dxf>
  </rfmt>
  <rfmt sheetId="1" sqref="AK146" start="0" length="0">
    <dxf>
      <numFmt numFmtId="4" formatCode="#,##0.00"/>
    </dxf>
  </rfmt>
  <rfmt sheetId="1" sqref="A147" start="0" length="0">
    <dxf>
      <font>
        <b val="0"/>
        <sz val="12"/>
        <color auto="1"/>
      </font>
      <fill>
        <patternFill patternType="solid">
          <bgColor theme="0"/>
        </patternFill>
      </fill>
      <border outline="0">
        <left/>
      </border>
    </dxf>
  </rfmt>
  <rfmt sheetId="1" sqref="B147" start="0" length="0">
    <dxf>
      <font>
        <b val="0"/>
        <sz val="12"/>
        <color auto="1"/>
      </font>
    </dxf>
  </rfmt>
  <rfmt sheetId="1" sqref="C147" start="0" length="0">
    <dxf>
      <border outline="0">
        <left/>
      </border>
    </dxf>
  </rfmt>
  <rfmt sheetId="1" sqref="D147" start="0" length="0">
    <dxf>
      <font>
        <b val="0"/>
        <sz val="12"/>
        <color auto="1"/>
      </font>
      <border outline="0">
        <left/>
      </border>
    </dxf>
  </rfmt>
  <rfmt sheetId="1" sqref="E147" start="0" length="0">
    <dxf>
      <font>
        <b val="0"/>
        <sz val="12"/>
        <color auto="1"/>
      </font>
    </dxf>
  </rfmt>
  <rfmt sheetId="1" sqref="F147" start="0" length="0">
    <dxf>
      <font>
        <b val="0"/>
        <sz val="12"/>
        <color auto="1"/>
      </font>
      <alignment horizontal="general"/>
    </dxf>
  </rfmt>
  <rfmt sheetId="1" sqref="G147" start="0" length="0">
    <dxf>
      <font>
        <b val="0"/>
        <sz val="12"/>
        <color auto="1"/>
      </font>
    </dxf>
  </rfmt>
  <rfmt sheetId="1" sqref="H147" start="0" length="0">
    <dxf>
      <font>
        <b val="0"/>
        <sz val="12"/>
        <color auto="1"/>
        <charset val="1"/>
      </font>
    </dxf>
  </rfmt>
  <rfmt sheetId="1" sqref="I147" start="0" length="0">
    <dxf>
      <font>
        <b val="0"/>
        <sz val="12"/>
        <color auto="1"/>
      </font>
    </dxf>
  </rfmt>
  <rfmt sheetId="1" sqref="J147" start="0" length="0">
    <dxf>
      <font>
        <b val="0"/>
        <sz val="12"/>
        <color auto="1"/>
      </font>
      <alignment horizontal="justify" vertical="top"/>
    </dxf>
  </rfmt>
  <rfmt sheetId="1" sqref="K147" start="0" length="0">
    <dxf>
      <numFmt numFmtId="0" formatCode="General"/>
      <fill>
        <patternFill patternType="none">
          <bgColor indexed="65"/>
        </patternFill>
      </fill>
      <border outline="0">
        <left style="medium">
          <color indexed="64"/>
        </left>
      </border>
    </dxf>
  </rfmt>
  <rfmt sheetId="1" sqref="L147" start="0" length="0">
    <dxf>
      <font>
        <b val="0"/>
        <sz val="12"/>
        <color auto="1"/>
      </font>
      <fill>
        <patternFill patternType="solid">
          <bgColor theme="0"/>
        </patternFill>
      </fill>
      <border outline="0">
        <left/>
      </border>
    </dxf>
  </rfmt>
  <rcc rId="4136" sId="1">
    <nc r="M147">
      <f>S147/AE147*100</f>
    </nc>
  </rcc>
  <rfmt sheetId="1" sqref="N147" start="0" length="0">
    <dxf>
      <font>
        <b val="0"/>
        <sz val="12"/>
        <color auto="1"/>
      </font>
      <fill>
        <patternFill patternType="solid">
          <bgColor theme="0"/>
        </patternFill>
      </fill>
      <border outline="0">
        <left/>
      </border>
    </dxf>
  </rfmt>
  <rfmt sheetId="1" sqref="O147" start="0" length="0">
    <dxf>
      <font>
        <b val="0"/>
        <sz val="12"/>
        <color auto="1"/>
      </font>
    </dxf>
  </rfmt>
  <rfmt sheetId="1" sqref="P147" start="0" length="0">
    <dxf>
      <font>
        <b val="0"/>
        <sz val="12"/>
        <color auto="1"/>
      </font>
      <fill>
        <patternFill patternType="solid">
          <bgColor theme="0"/>
        </patternFill>
      </fill>
    </dxf>
  </rfmt>
  <rfmt sheetId="1" sqref="Q147" start="0" length="0">
    <dxf>
      <font>
        <b val="0"/>
        <sz val="10"/>
        <color auto="1"/>
        <charset val="1"/>
      </font>
      <border outline="0">
        <left/>
      </border>
    </dxf>
  </rfmt>
  <rfmt sheetId="1" sqref="R147" start="0" length="0">
    <dxf>
      <font>
        <b val="0"/>
        <sz val="12"/>
        <color auto="1"/>
        <charset val="1"/>
      </font>
    </dxf>
  </rfmt>
  <rcc rId="4137" sId="1" odxf="1" s="1" dxf="1">
    <nc r="S147">
      <f>T147+U147</f>
    </nc>
    <ndxf>
      <font>
        <sz val="12"/>
        <color auto="1"/>
        <name val="Calibri"/>
        <family val="2"/>
        <charset val="238"/>
        <scheme val="minor"/>
      </font>
      <numFmt numFmtId="35" formatCode="_-* #,##0.00\ _l_e_i_-;\-* #,##0.00\ _l_e_i_-;_-* &quot;-&quot;??\ _l_e_i_-;_-@_-"/>
      <fill>
        <patternFill patternType="solid">
          <bgColor theme="0"/>
        </patternFill>
      </fill>
      <alignment horizontal="center"/>
    </ndxf>
  </rcc>
  <rfmt sheetId="1" sqref="T147" start="0" length="0">
    <dxf>
      <font>
        <b val="0"/>
        <sz val="12"/>
        <color auto="1"/>
      </font>
      <numFmt numFmtId="4" formatCode="#,##0.00"/>
    </dxf>
  </rfmt>
  <rfmt sheetId="1" sqref="U147" start="0" length="0">
    <dxf>
      <font>
        <b val="0"/>
        <sz val="12"/>
        <color auto="1"/>
      </font>
      <numFmt numFmtId="4" formatCode="#,##0.00"/>
    </dxf>
  </rfmt>
  <rcc rId="4138" sId="1">
    <nc r="V147">
      <f>W147+X147</f>
    </nc>
  </rcc>
  <rfmt sheetId="1" s="1" sqref="W147" start="0" length="0">
    <dxf>
      <font>
        <b val="0"/>
        <sz val="12"/>
        <color auto="1"/>
        <name val="Calibri"/>
        <family val="2"/>
        <charset val="238"/>
        <scheme val="minor"/>
      </font>
      <numFmt numFmtId="165" formatCode="#,##0.00_ ;\-#,##0.00\ "/>
    </dxf>
  </rfmt>
  <rfmt sheetId="1" sqref="X147" start="0" length="0">
    <dxf>
      <font>
        <b val="0"/>
        <sz val="12"/>
        <color auto="1"/>
      </font>
      <alignment horizontal="center"/>
      <border outline="0">
        <left/>
      </border>
    </dxf>
  </rfmt>
  <rfmt sheetId="1" sqref="Y147" start="0" length="0">
    <dxf>
      <font>
        <b val="0"/>
        <sz val="12"/>
        <color auto="1"/>
      </font>
      <numFmt numFmtId="4" formatCode="#,##0.00"/>
      <alignment horizontal="center"/>
    </dxf>
  </rfmt>
  <rfmt sheetId="1" sqref="Z147" start="0" length="0">
    <dxf>
      <font>
        <b val="0"/>
        <sz val="12"/>
        <color auto="1"/>
      </font>
      <numFmt numFmtId="35" formatCode="_-* #,##0.00\ _l_e_i_-;\-* #,##0.00\ _l_e_i_-;_-* &quot;-&quot;??\ _l_e_i_-;_-@_-"/>
      <alignment horizontal="center"/>
    </dxf>
  </rfmt>
  <rfmt sheetId="1" sqref="AA147" start="0" length="0">
    <dxf>
      <font>
        <b val="0"/>
        <sz val="12"/>
        <color auto="1"/>
      </font>
    </dxf>
  </rfmt>
  <rcc rId="4139" sId="1" odxf="1" s="1" dxf="1">
    <nc r="AB147">
      <f>AC147+AD147</f>
    </nc>
    <ndxf>
      <font>
        <sz val="12"/>
        <color auto="1"/>
        <name val="Calibri"/>
        <family val="2"/>
        <charset val="1"/>
        <scheme val="minor"/>
      </font>
      <numFmt numFmtId="0" formatCode="General"/>
      <alignment horizontal="center"/>
    </ndxf>
  </rcc>
  <rfmt sheetId="1" sqref="AC147" start="0" length="0">
    <dxf>
      <font>
        <b val="0"/>
        <sz val="12"/>
        <color auto="1"/>
      </font>
      <alignment horizontal="center"/>
    </dxf>
  </rfmt>
  <rfmt sheetId="1" sqref="AD147" start="0" length="0">
    <dxf>
      <font>
        <b val="0"/>
        <sz val="12"/>
        <color auto="1"/>
      </font>
      <numFmt numFmtId="4" formatCode="#,##0.00"/>
    </dxf>
  </rfmt>
  <rcc rId="4140" sId="1">
    <nc r="AE147">
      <f>S147+V147+Y147+AB147</f>
    </nc>
  </rcc>
  <rfmt sheetId="1" sqref="AF147" start="0" length="0">
    <dxf>
      <font>
        <b val="0"/>
        <sz val="12"/>
        <color auto="1"/>
      </font>
      <numFmt numFmtId="0" formatCode="General"/>
      <fill>
        <patternFill patternType="solid">
          <bgColor theme="0"/>
        </patternFill>
      </fill>
      <alignment horizontal="center"/>
      <border outline="0">
        <left/>
      </border>
    </dxf>
  </rfmt>
  <rcc rId="4141" sId="1">
    <nc r="AG147">
      <f>AE147+AF147</f>
    </nc>
  </rcc>
  <rfmt sheetId="1" sqref="AH147" start="0" length="0">
    <dxf>
      <font>
        <sz val="12"/>
        <color auto="1"/>
      </font>
      <numFmt numFmtId="0" formatCode="General"/>
      <fill>
        <patternFill patternType="solid">
          <bgColor theme="0"/>
        </patternFill>
      </fill>
      <alignment horizontal="center"/>
      <border outline="0">
        <left/>
      </border>
    </dxf>
  </rfmt>
  <rfmt sheetId="1" sqref="AJ147" start="0" length="0">
    <dxf>
      <numFmt numFmtId="4" formatCode="#,##0.00"/>
    </dxf>
  </rfmt>
  <rfmt sheetId="1" sqref="AK147" start="0" length="0">
    <dxf>
      <numFmt numFmtId="4" formatCode="#,##0.00"/>
    </dxf>
  </rfmt>
  <rfmt sheetId="1" sqref="A148" start="0" length="0">
    <dxf>
      <font>
        <b val="0"/>
        <sz val="12"/>
        <color auto="1"/>
      </font>
      <fill>
        <patternFill patternType="solid">
          <bgColor theme="0"/>
        </patternFill>
      </fill>
      <border outline="0">
        <left/>
      </border>
    </dxf>
  </rfmt>
  <rfmt sheetId="1" sqref="B148" start="0" length="0">
    <dxf>
      <font>
        <b val="0"/>
        <sz val="12"/>
        <color auto="1"/>
      </font>
    </dxf>
  </rfmt>
  <rfmt sheetId="1" sqref="C148" start="0" length="0">
    <dxf>
      <border outline="0">
        <left/>
      </border>
    </dxf>
  </rfmt>
  <rfmt sheetId="1" sqref="D148" start="0" length="0">
    <dxf>
      <font>
        <b val="0"/>
        <sz val="12"/>
        <color auto="1"/>
      </font>
      <border outline="0">
        <left/>
      </border>
    </dxf>
  </rfmt>
  <rfmt sheetId="1" sqref="E148" start="0" length="0">
    <dxf>
      <font>
        <b val="0"/>
        <sz val="12"/>
        <color auto="1"/>
      </font>
    </dxf>
  </rfmt>
  <rfmt sheetId="1" sqref="F148" start="0" length="0">
    <dxf>
      <font>
        <b val="0"/>
        <sz val="12"/>
        <color auto="1"/>
      </font>
      <alignment horizontal="general"/>
    </dxf>
  </rfmt>
  <rfmt sheetId="1" sqref="G148" start="0" length="0">
    <dxf>
      <font>
        <b val="0"/>
        <sz val="12"/>
        <color auto="1"/>
      </font>
    </dxf>
  </rfmt>
  <rfmt sheetId="1" sqref="H148" start="0" length="0">
    <dxf>
      <font>
        <b val="0"/>
        <sz val="12"/>
        <color auto="1"/>
        <charset val="1"/>
      </font>
    </dxf>
  </rfmt>
  <rfmt sheetId="1" sqref="I148" start="0" length="0">
    <dxf>
      <font>
        <b val="0"/>
        <sz val="12"/>
        <color auto="1"/>
      </font>
    </dxf>
  </rfmt>
  <rfmt sheetId="1" sqref="J148" start="0" length="0">
    <dxf>
      <font>
        <b val="0"/>
        <sz val="12"/>
        <color auto="1"/>
      </font>
      <alignment horizontal="justify" vertical="top"/>
    </dxf>
  </rfmt>
  <rfmt sheetId="1" sqref="K148" start="0" length="0">
    <dxf>
      <numFmt numFmtId="0" formatCode="General"/>
      <fill>
        <patternFill patternType="none">
          <bgColor indexed="65"/>
        </patternFill>
      </fill>
      <border outline="0">
        <left style="medium">
          <color indexed="64"/>
        </left>
      </border>
    </dxf>
  </rfmt>
  <rfmt sheetId="1" sqref="L148" start="0" length="0">
    <dxf>
      <font>
        <b val="0"/>
        <sz val="12"/>
        <color auto="1"/>
      </font>
      <fill>
        <patternFill patternType="solid">
          <bgColor theme="0"/>
        </patternFill>
      </fill>
      <border outline="0">
        <left/>
      </border>
    </dxf>
  </rfmt>
  <rcc rId="4142" sId="1">
    <oc r="M148">
      <f>S148/AE148*100</f>
    </oc>
    <nc r="M148">
      <f>S148/AE148*100</f>
    </nc>
  </rcc>
  <rfmt sheetId="1" sqref="N148" start="0" length="0">
    <dxf>
      <font>
        <b val="0"/>
        <sz val="12"/>
        <color auto="1"/>
      </font>
      <fill>
        <patternFill patternType="solid">
          <bgColor theme="0"/>
        </patternFill>
      </fill>
      <border outline="0">
        <left/>
      </border>
    </dxf>
  </rfmt>
  <rfmt sheetId="1" sqref="O148" start="0" length="0">
    <dxf>
      <font>
        <b val="0"/>
        <sz val="12"/>
        <color auto="1"/>
      </font>
    </dxf>
  </rfmt>
  <rfmt sheetId="1" sqref="P148" start="0" length="0">
    <dxf>
      <font>
        <b val="0"/>
        <sz val="12"/>
        <color auto="1"/>
      </font>
      <fill>
        <patternFill patternType="solid">
          <bgColor theme="0"/>
        </patternFill>
      </fill>
    </dxf>
  </rfmt>
  <rfmt sheetId="1" sqref="Q148" start="0" length="0">
    <dxf>
      <font>
        <b val="0"/>
        <sz val="10"/>
        <color auto="1"/>
        <charset val="1"/>
      </font>
      <border outline="0">
        <left/>
      </border>
    </dxf>
  </rfmt>
  <rfmt sheetId="1" sqref="R148" start="0" length="0">
    <dxf>
      <font>
        <b val="0"/>
        <sz val="12"/>
        <color auto="1"/>
        <charset val="1"/>
      </font>
    </dxf>
  </rfmt>
  <rcc rId="4143" sId="1" odxf="1" s="1" dxf="1">
    <oc r="S148">
      <f>T148+U148</f>
    </oc>
    <nc r="S148">
      <f>T148+U148</f>
    </nc>
    <odxf>
      <font>
        <b val="0"/>
        <i val="0"/>
        <strike val="0"/>
        <condense val="0"/>
        <extend val="0"/>
        <outline val="0"/>
        <shadow val="0"/>
        <u val="none"/>
        <vertAlign val="baseline"/>
        <sz val="12"/>
        <color auto="1"/>
        <name val="Calibri"/>
        <family val="2"/>
        <charset val="238"/>
        <scheme val="minor"/>
      </font>
      <numFmt numFmtId="165" formatCode="#,##0.00_ ;\-#,##0.00\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2"/>
        <color auto="1"/>
        <name val="Calibri"/>
        <family val="2"/>
        <charset val="238"/>
        <scheme val="minor"/>
      </font>
      <numFmt numFmtId="35" formatCode="_-* #,##0.00\ _l_e_i_-;\-* #,##0.00\ _l_e_i_-;_-* &quot;-&quot;??\ _l_e_i_-;_-@_-"/>
      <fill>
        <patternFill patternType="solid">
          <bgColor theme="0"/>
        </patternFill>
      </fill>
      <alignment horizontal="center"/>
    </ndxf>
  </rcc>
  <rfmt sheetId="1" sqref="T148" start="0" length="0">
    <dxf>
      <font>
        <b val="0"/>
        <sz val="12"/>
        <color auto="1"/>
      </font>
      <numFmt numFmtId="4" formatCode="#,##0.00"/>
    </dxf>
  </rfmt>
  <rfmt sheetId="1" sqref="U148" start="0" length="0">
    <dxf>
      <font>
        <b val="0"/>
        <sz val="12"/>
        <color auto="1"/>
      </font>
      <numFmt numFmtId="4" formatCode="#,##0.00"/>
    </dxf>
  </rfmt>
  <rcc rId="4144" sId="1">
    <oc r="V148">
      <f>W148+X148</f>
    </oc>
    <nc r="V148">
      <f>W148+X148</f>
    </nc>
  </rcc>
  <rfmt sheetId="1" s="1" sqref="W148" start="0" length="0">
    <dxf>
      <font>
        <b val="0"/>
        <sz val="12"/>
        <color auto="1"/>
        <name val="Calibri"/>
        <family val="2"/>
        <charset val="238"/>
        <scheme val="minor"/>
      </font>
      <numFmt numFmtId="165" formatCode="#,##0.00_ ;\-#,##0.00\ "/>
    </dxf>
  </rfmt>
  <rfmt sheetId="1" sqref="X148" start="0" length="0">
    <dxf>
      <font>
        <b val="0"/>
        <sz val="12"/>
        <color auto="1"/>
      </font>
      <alignment horizontal="center"/>
      <border outline="0">
        <left/>
      </border>
    </dxf>
  </rfmt>
  <rfmt sheetId="1" sqref="Y148" start="0" length="0">
    <dxf>
      <font>
        <b val="0"/>
        <sz val="12"/>
        <color auto="1"/>
      </font>
      <numFmt numFmtId="4" formatCode="#,##0.00"/>
      <alignment horizontal="center"/>
    </dxf>
  </rfmt>
  <rfmt sheetId="1" sqref="Z148" start="0" length="0">
    <dxf>
      <font>
        <b val="0"/>
        <sz val="12"/>
        <color auto="1"/>
      </font>
      <numFmt numFmtId="35" formatCode="_-* #,##0.00\ _l_e_i_-;\-* #,##0.00\ _l_e_i_-;_-* &quot;-&quot;??\ _l_e_i_-;_-@_-"/>
      <alignment horizontal="center"/>
    </dxf>
  </rfmt>
  <rfmt sheetId="1" sqref="AA148" start="0" length="0">
    <dxf>
      <font>
        <b val="0"/>
        <sz val="12"/>
        <color auto="1"/>
      </font>
    </dxf>
  </rfmt>
  <rcc rId="4145" sId="1" odxf="1" s="1" dxf="1">
    <oc r="AB148">
      <f>AC148+AD148</f>
    </oc>
    <nc r="AB148">
      <f>AC148+AD148</f>
    </nc>
    <odxf>
      <font>
        <b val="0"/>
        <i val="0"/>
        <strike val="0"/>
        <condense val="0"/>
        <extend val="0"/>
        <outline val="0"/>
        <shadow val="0"/>
        <u val="none"/>
        <vertAlign val="baseline"/>
        <sz val="12"/>
        <color auto="1"/>
        <name val="Calibri"/>
        <family val="2"/>
        <charset val="238"/>
        <scheme val="minor"/>
      </font>
      <numFmt numFmtId="165" formatCode="#,##0.00_ ;\-#,##0.00\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2"/>
        <color auto="1"/>
        <name val="Calibri"/>
        <family val="2"/>
        <charset val="1"/>
        <scheme val="minor"/>
      </font>
      <numFmt numFmtId="0" formatCode="General"/>
      <alignment horizontal="center"/>
    </ndxf>
  </rcc>
  <rfmt sheetId="1" sqref="AC148" start="0" length="0">
    <dxf>
      <font>
        <b val="0"/>
        <sz val="12"/>
        <color auto="1"/>
      </font>
      <alignment horizontal="center"/>
    </dxf>
  </rfmt>
  <rfmt sheetId="1" sqref="AD148" start="0" length="0">
    <dxf>
      <font>
        <b val="0"/>
        <sz val="12"/>
        <color auto="1"/>
      </font>
      <numFmt numFmtId="4" formatCode="#,##0.00"/>
    </dxf>
  </rfmt>
  <rcc rId="4146" sId="1">
    <oc r="AE148">
      <f>S148+V148+Y148+AB148</f>
    </oc>
    <nc r="AE148">
      <f>S148+V148+Y148+AB148</f>
    </nc>
  </rcc>
  <rfmt sheetId="1" sqref="AF148" start="0" length="0">
    <dxf>
      <font>
        <b val="0"/>
        <sz val="12"/>
        <color auto="1"/>
      </font>
      <numFmt numFmtId="0" formatCode="General"/>
      <fill>
        <patternFill patternType="solid">
          <bgColor theme="0"/>
        </patternFill>
      </fill>
      <alignment horizontal="center"/>
      <border outline="0">
        <left/>
      </border>
    </dxf>
  </rfmt>
  <rcc rId="4147" sId="1">
    <oc r="AG148">
      <f>AE148+AF148</f>
    </oc>
    <nc r="AG148">
      <f>AE148+AF148</f>
    </nc>
  </rcc>
  <rfmt sheetId="1" sqref="AH148" start="0" length="0">
    <dxf>
      <font>
        <sz val="12"/>
        <color auto="1"/>
      </font>
      <numFmt numFmtId="0" formatCode="General"/>
      <fill>
        <patternFill patternType="solid">
          <bgColor theme="0"/>
        </patternFill>
      </fill>
      <alignment horizontal="center"/>
      <border outline="0">
        <left/>
      </border>
    </dxf>
  </rfmt>
  <rfmt sheetId="1" sqref="AJ148" start="0" length="0">
    <dxf>
      <numFmt numFmtId="4" formatCode="#,##0.00"/>
    </dxf>
  </rfmt>
  <rfmt sheetId="1" sqref="AK148" start="0" length="0">
    <dxf>
      <numFmt numFmtId="4" formatCode="#,##0.00"/>
    </dxf>
  </rfmt>
  <rcc rId="4148" sId="1">
    <nc r="C145">
      <v>562</v>
    </nc>
  </rcc>
  <rcc rId="4149" sId="1">
    <nc r="D145" t="inlineStr">
      <is>
        <t>MN</t>
      </is>
    </nc>
  </rcc>
  <rcc rId="4150" sId="1">
    <nc r="E145" t="inlineStr">
      <is>
        <t>AP 2/11i/2.1</t>
      </is>
    </nc>
  </rcc>
  <rcc rId="4151" sId="1">
    <nc r="F145" t="inlineStr">
      <is>
        <t>CP10 less /2018</t>
      </is>
    </nc>
  </rcc>
  <rcv guid="{7C1B4D6D-D666-48DD-AB17-E00791B6F0B6}" action="delete"/>
  <rdn rId="0" localSheetId="1" customView="1" name="Z_7C1B4D6D_D666_48DD_AB17_E00791B6F0B6_.wvu.PrintArea" hidden="1" oldHidden="1">
    <formula>Sheet1!$A$1:$AL$488</formula>
    <oldFormula>Sheet1!$A$1:$AL$488</oldFormula>
  </rdn>
  <rdn rId="0" localSheetId="1" customView="1" name="Z_7C1B4D6D_D666_48DD_AB17_E00791B6F0B6_.wvu.FilterData" hidden="1" oldHidden="1">
    <formula>Sheet1!$A$7:$DG$463</formula>
    <oldFormula>Sheet1!$A$7:$DG$463</oldFormula>
  </rdn>
  <rcv guid="{7C1B4D6D-D666-48DD-AB17-E00791B6F0B6}" action="add"/>
</revisions>
</file>

<file path=xl/revisions/revisionLog2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54" sId="1">
    <nc r="J145" t="inlineStr">
      <is>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is>
    </nc>
  </rcc>
  <rcc rId="4155" sId="1">
    <nc r="I145" t="inlineStr">
      <is>
        <t>n.a</t>
      </is>
    </nc>
  </rcc>
  <rfmt sheetId="1" sqref="K144" start="0" length="0">
    <dxf>
      <font>
        <sz val="12"/>
        <color auto="1"/>
      </font>
      <numFmt numFmtId="19" formatCode="dd/mm/yyyy"/>
      <fill>
        <patternFill patternType="solid">
          <bgColor theme="0"/>
        </patternFill>
      </fill>
      <border outline="0">
        <left style="thin">
          <color indexed="64"/>
        </left>
      </border>
    </dxf>
  </rfmt>
  <rfmt sheetId="1" sqref="L144" start="0" length="0">
    <dxf>
      <font>
        <sz val="12"/>
        <color auto="1"/>
      </font>
      <numFmt numFmtId="19" formatCode="dd/mm/yyyy"/>
      <border outline="0">
        <left style="thin">
          <color indexed="64"/>
        </left>
      </border>
    </dxf>
  </rfmt>
  <rfmt sheetId="1" sqref="K145" start="0" length="0">
    <dxf>
      <font>
        <sz val="12"/>
        <color auto="1"/>
      </font>
      <numFmt numFmtId="19" formatCode="dd/mm/yyyy"/>
      <fill>
        <patternFill patternType="solid">
          <bgColor theme="0"/>
        </patternFill>
      </fill>
      <border outline="0">
        <left style="thin">
          <color indexed="64"/>
        </left>
      </border>
    </dxf>
  </rfmt>
  <rfmt sheetId="1" sqref="L145" start="0" length="0">
    <dxf>
      <font>
        <sz val="12"/>
        <color auto="1"/>
      </font>
      <numFmt numFmtId="19" formatCode="dd/mm/yyyy"/>
      <border outline="0">
        <left style="thin">
          <color indexed="64"/>
        </left>
      </border>
    </dxf>
  </rfmt>
  <rfmt sheetId="1" sqref="K146" start="0" length="0">
    <dxf>
      <font>
        <sz val="12"/>
        <color auto="1"/>
      </font>
      <numFmt numFmtId="19" formatCode="dd/mm/yyyy"/>
      <fill>
        <patternFill patternType="solid">
          <bgColor theme="0"/>
        </patternFill>
      </fill>
      <border outline="0">
        <left style="thin">
          <color indexed="64"/>
        </left>
      </border>
    </dxf>
  </rfmt>
  <rfmt sheetId="1" sqref="L146" start="0" length="0">
    <dxf>
      <font>
        <sz val="12"/>
        <color auto="1"/>
      </font>
      <numFmt numFmtId="19" formatCode="dd/mm/yyyy"/>
      <border outline="0">
        <left style="thin">
          <color indexed="64"/>
        </left>
      </border>
    </dxf>
  </rfmt>
  <rfmt sheetId="1" sqref="K147" start="0" length="0">
    <dxf>
      <font>
        <sz val="12"/>
        <color auto="1"/>
      </font>
      <numFmt numFmtId="19" formatCode="dd/mm/yyyy"/>
      <fill>
        <patternFill patternType="solid">
          <bgColor theme="0"/>
        </patternFill>
      </fill>
      <border outline="0">
        <left style="thin">
          <color indexed="64"/>
        </left>
      </border>
    </dxf>
  </rfmt>
  <rfmt sheetId="1" sqref="L147" start="0" length="0">
    <dxf>
      <font>
        <sz val="12"/>
        <color auto="1"/>
      </font>
      <numFmt numFmtId="19" formatCode="dd/mm/yyyy"/>
      <border outline="0">
        <left style="thin">
          <color indexed="64"/>
        </left>
      </border>
    </dxf>
  </rfmt>
  <rfmt sheetId="1" sqref="K148" start="0" length="0">
    <dxf>
      <font>
        <sz val="12"/>
        <color auto="1"/>
      </font>
      <numFmt numFmtId="19" formatCode="dd/mm/yyyy"/>
      <fill>
        <patternFill patternType="solid">
          <bgColor theme="0"/>
        </patternFill>
      </fill>
      <border outline="0">
        <left style="thin">
          <color indexed="64"/>
        </left>
      </border>
    </dxf>
  </rfmt>
  <rfmt sheetId="1" sqref="L148" start="0" length="0">
    <dxf>
      <font>
        <sz val="12"/>
        <color auto="1"/>
      </font>
      <numFmt numFmtId="19" formatCode="dd/mm/yyyy"/>
      <border outline="0">
        <left style="thin">
          <color indexed="64"/>
        </left>
      </border>
    </dxf>
  </rfmt>
  <rcc rId="4156" sId="1">
    <nc r="G145" t="inlineStr">
      <is>
        <t>Implementarea unui sistem informatic integrat de management al documentelor, arhivă electronică și managementul relației cu cetățenii și mediul de afaceri, elaborarea Strategiilor de Dezvoltare Durabilă și Smart City</t>
      </is>
    </nc>
  </rcc>
  <rfmt sheetId="1" sqref="H145" start="0" length="0">
    <dxf>
      <font>
        <sz val="11"/>
        <color theme="1"/>
        <name val="Calibri"/>
        <family val="2"/>
        <charset val="238"/>
        <scheme val="minor"/>
      </font>
      <alignment horizontal="general" vertical="bottom" wrapText="0"/>
      <border outline="0">
        <left/>
        <right/>
        <top/>
        <bottom/>
      </border>
    </dxf>
  </rfmt>
  <rfmt sheetId="1" sqref="H145" start="0" length="0">
    <dxf>
      <font>
        <b/>
        <sz val="11"/>
        <color theme="1"/>
        <name val="Trebuchet MS"/>
        <family val="2"/>
        <charset val="238"/>
        <scheme val="none"/>
      </font>
    </dxf>
  </rfmt>
  <rfmt sheetId="1" xfDxf="1" sqref="H145" start="0" length="0">
    <dxf>
      <font>
        <b/>
        <name val="Trebuchet MS"/>
        <scheme val="none"/>
      </font>
    </dxf>
  </rfmt>
  <rfmt sheetId="1" sqref="H145" start="0" length="0">
    <dxf>
      <font>
        <b val="0"/>
        <sz val="12"/>
        <color auto="1"/>
        <name val="Trebuchet MS"/>
        <charset val="1"/>
        <scheme val="none"/>
      </font>
      <alignment horizontal="left" vertical="center" wrapText="1"/>
      <border outline="0">
        <left style="thin">
          <color indexed="64"/>
        </left>
        <right style="thin">
          <color indexed="64"/>
        </right>
        <top style="thin">
          <color indexed="64"/>
        </top>
        <bottom style="thin">
          <color indexed="64"/>
        </bottom>
      </border>
    </dxf>
  </rfmt>
  <rfmt sheetId="1" sqref="H145" start="0" length="0">
    <dxf>
      <font>
        <sz val="12"/>
        <color auto="1"/>
        <charset val="1"/>
      </font>
    </dxf>
  </rfmt>
  <rcc rId="4157" sId="1" odxf="1" dxf="1">
    <nc r="H145" t="inlineStr">
      <is>
        <r>
          <t xml:space="preserve">Municipiului </t>
        </r>
        <r>
          <rPr>
            <b/>
            <sz val="12"/>
            <color theme="1"/>
            <rFont val="Times New Roman"/>
            <family val="1"/>
          </rPr>
          <t>Galați</t>
        </r>
      </is>
    </nc>
    <ndxf>
      <font>
        <sz val="12"/>
        <color auto="1"/>
        <charset val="1"/>
      </font>
    </ndxf>
  </rcc>
  <rfmt sheetId="1" sqref="H145" start="0" length="2147483647">
    <dxf>
      <font>
        <b/>
        <charset val="238"/>
      </font>
    </dxf>
  </rfmt>
  <rfmt sheetId="1" sqref="H145" start="0" length="2147483647">
    <dxf>
      <font>
        <b val="0"/>
        <charset val="238"/>
      </font>
    </dxf>
  </rfmt>
  <rcc rId="4158" sId="1" numFmtId="19">
    <nc r="K145">
      <v>43444</v>
    </nc>
  </rcc>
  <rcc rId="4159" sId="1" numFmtId="19">
    <nc r="L145">
      <v>43809</v>
    </nc>
  </rcc>
  <rcc rId="4160" sId="1">
    <nc r="N145">
      <v>2</v>
    </nc>
  </rcc>
  <rcc rId="4161" sId="1">
    <nc r="O145" t="inlineStr">
      <is>
        <t>Galați</t>
      </is>
    </nc>
  </rcc>
  <rcc rId="4162" sId="1" odxf="1" dxf="1">
    <nc r="P145" t="inlineStr">
      <is>
        <t>Galați</t>
      </is>
    </nc>
    <odxf>
      <font>
        <sz val="12"/>
        <color auto="1"/>
      </font>
      <fill>
        <patternFill patternType="solid">
          <bgColor theme="0"/>
        </patternFill>
      </fill>
    </odxf>
    <ndxf>
      <font>
        <sz val="12"/>
        <color auto="1"/>
      </font>
      <fill>
        <patternFill patternType="none">
          <bgColor indexed="65"/>
        </patternFill>
      </fill>
    </ndxf>
  </rcc>
  <rcc rId="4163" sId="1">
    <nc r="R145" t="inlineStr">
      <is>
        <t>119 - Investiții în capacitatea instituțională și în eficiența administrațiilor și a serviciilor publice la nivel național, regional și local, în perspectiva realizării de reforme, a unei mai bune legiferări și a bunei guvernanțe</t>
      </is>
    </nc>
  </rcc>
  <rcc rId="4164" sId="1">
    <nc r="Q145" t="inlineStr">
      <is>
        <t>APL</t>
      </is>
    </nc>
  </rcc>
  <rcc rId="4165" sId="1" numFmtId="4">
    <nc r="T145">
      <v>3236221.13</v>
    </nc>
  </rcc>
  <rcc rId="4166" sId="1" xfDxf="1" s="1" dxf="1" numFmtId="4">
    <nc r="W145">
      <v>494951.47</v>
    </nc>
    <ndxf>
      <font>
        <b val="0"/>
        <i val="0"/>
        <strike val="0"/>
        <condense val="0"/>
        <extend val="0"/>
        <outline val="0"/>
        <shadow val="0"/>
        <u val="none"/>
        <vertAlign val="baseline"/>
        <sz val="12"/>
        <color auto="1"/>
        <name val="Calibri"/>
        <family val="2"/>
        <charset val="238"/>
        <scheme val="minor"/>
      </font>
      <numFmt numFmtId="165" formatCode="#,##0.00_ ;\-#,##0.00\ "/>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cc rId="4167" sId="1" xfDxf="1" dxf="1" numFmtId="34">
    <nc r="Z145">
      <v>76146.38</v>
    </nc>
    <ndxf>
      <font>
        <sz val="12"/>
      </font>
      <numFmt numFmtId="35" formatCode="_-* #,##0.00\ _l_e_i_-;\-* #,##0.00\ _l_e_i_-;_-* &quot;-&quot;??\ _l_e_i_-;_-@_-"/>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4168" sId="1">
    <nc r="Y145">
      <f>Z145+AA145</f>
    </nc>
  </rcc>
  <rcc rId="4169" sId="1">
    <nc r="Y146">
      <f>Z146+AA146</f>
    </nc>
  </rcc>
  <rcc rId="4170" sId="1">
    <nc r="Y147">
      <f>Z147+AA147</f>
    </nc>
  </rcc>
  <rcc rId="4171" sId="1">
    <nc r="Y148">
      <f>Z148+AA148</f>
    </nc>
  </rcc>
  <rcc rId="4172" sId="1" numFmtId="4">
    <nc r="U145">
      <v>0</v>
    </nc>
  </rcc>
  <rcc rId="4173" sId="1" numFmtId="4">
    <nc r="AA145">
      <v>0</v>
    </nc>
  </rcc>
  <rfmt sheetId="1" sqref="X144" start="0" length="0">
    <dxf>
      <numFmt numFmtId="4" formatCode="#,##0.00"/>
      <alignment horizontal="right"/>
      <border outline="0">
        <left style="thin">
          <color indexed="64"/>
        </left>
      </border>
    </dxf>
  </rfmt>
  <rcc rId="4174" sId="1" odxf="1" dxf="1" numFmtId="4">
    <nc r="X145">
      <v>0</v>
    </nc>
    <ndxf>
      <numFmt numFmtId="4" formatCode="#,##0.00"/>
      <alignment horizontal="right"/>
      <border outline="0">
        <left style="thin">
          <color indexed="64"/>
        </left>
      </border>
    </ndxf>
  </rcc>
  <rfmt sheetId="1" sqref="AC144" start="0" length="0">
    <dxf>
      <font>
        <sz val="12"/>
        <color auto="1"/>
      </font>
      <numFmt numFmtId="4" formatCode="#,##0.00"/>
      <alignment horizontal="right"/>
    </dxf>
  </rfmt>
  <rfmt sheetId="1" sqref="AC145" start="0" length="0">
    <dxf>
      <font>
        <sz val="12"/>
        <color auto="1"/>
      </font>
      <numFmt numFmtId="4" formatCode="#,##0.00"/>
      <alignment horizontal="right"/>
    </dxf>
  </rfmt>
  <rcc rId="4175" sId="1" numFmtId="4">
    <nc r="AC145">
      <v>0</v>
    </nc>
  </rcc>
  <rcc rId="4176" sId="1" numFmtId="4">
    <nc r="AD145">
      <v>0</v>
    </nc>
  </rcc>
  <rcc rId="4177" sId="1" odxf="1" s="1" dxf="1">
    <oc r="AB144">
      <f>AC144+AD144</f>
    </oc>
    <nc r="AB144">
      <f>AC144+AD144</f>
    </nc>
    <odxf>
      <font>
        <b val="0"/>
        <i val="0"/>
        <strike val="0"/>
        <condense val="0"/>
        <extend val="0"/>
        <outline val="0"/>
        <shadow val="0"/>
        <u val="none"/>
        <vertAlign val="baseline"/>
        <sz val="12"/>
        <color auto="1"/>
        <name val="Calibri"/>
        <family val="2"/>
        <charset val="1"/>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2"/>
        <color auto="1"/>
        <name val="Calibri"/>
        <family val="2"/>
        <charset val="1"/>
        <scheme val="minor"/>
      </font>
      <numFmt numFmtId="165" formatCode="#,##0.00_ ;\-#,##0.00\ "/>
      <alignment horizontal="right"/>
    </ndxf>
  </rcc>
  <rcc rId="4178" sId="1" odxf="1" s="1" dxf="1">
    <oc r="AB145">
      <f>AC145+AD145</f>
    </oc>
    <nc r="AB145">
      <f>AC145+AD145</f>
    </nc>
    <odxf>
      <font>
        <b val="0"/>
        <i val="0"/>
        <strike val="0"/>
        <condense val="0"/>
        <extend val="0"/>
        <outline val="0"/>
        <shadow val="0"/>
        <u val="none"/>
        <vertAlign val="baseline"/>
        <sz val="12"/>
        <color auto="1"/>
        <name val="Calibri"/>
        <family val="2"/>
        <charset val="1"/>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2"/>
        <color auto="1"/>
        <name val="Calibri"/>
        <family val="2"/>
        <charset val="1"/>
        <scheme val="minor"/>
      </font>
      <numFmt numFmtId="165" formatCode="#,##0.00_ ;\-#,##0.00\ "/>
      <alignment horizontal="right"/>
    </ndxf>
  </rcc>
  <rcc rId="4179" sId="1" odxf="1" s="1" dxf="1">
    <oc r="AB146">
      <f>AC146+AD146</f>
    </oc>
    <nc r="AB146">
      <f>AC146+AD146</f>
    </nc>
    <odxf>
      <font>
        <b val="0"/>
        <i val="0"/>
        <strike val="0"/>
        <condense val="0"/>
        <extend val="0"/>
        <outline val="0"/>
        <shadow val="0"/>
        <u val="none"/>
        <vertAlign val="baseline"/>
        <sz val="12"/>
        <color auto="1"/>
        <name val="Calibri"/>
        <family val="2"/>
        <charset val="1"/>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2"/>
        <color auto="1"/>
        <name val="Calibri"/>
        <family val="2"/>
        <charset val="1"/>
        <scheme val="minor"/>
      </font>
      <numFmt numFmtId="165" formatCode="#,##0.00_ ;\-#,##0.00\ "/>
      <alignment horizontal="right"/>
    </ndxf>
  </rcc>
  <rcc rId="4180" sId="1" odxf="1" s="1" dxf="1">
    <oc r="AB147">
      <f>AC147+AD147</f>
    </oc>
    <nc r="AB147">
      <f>AC147+AD147</f>
    </nc>
    <odxf>
      <font>
        <b val="0"/>
        <i val="0"/>
        <strike val="0"/>
        <condense val="0"/>
        <extend val="0"/>
        <outline val="0"/>
        <shadow val="0"/>
        <u val="none"/>
        <vertAlign val="baseline"/>
        <sz val="12"/>
        <color auto="1"/>
        <name val="Calibri"/>
        <family val="2"/>
        <charset val="1"/>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2"/>
        <color auto="1"/>
        <name val="Calibri"/>
        <family val="2"/>
        <charset val="1"/>
        <scheme val="minor"/>
      </font>
      <numFmt numFmtId="165" formatCode="#,##0.00_ ;\-#,##0.00\ "/>
      <alignment horizontal="right"/>
    </ndxf>
  </rcc>
  <rcc rId="4181" sId="1" odxf="1" s="1" dxf="1">
    <oc r="AB148">
      <f>AC148+AD148</f>
    </oc>
    <nc r="AB148">
      <f>AC148+AD148</f>
    </nc>
    <odxf>
      <font>
        <b val="0"/>
        <i val="0"/>
        <strike val="0"/>
        <condense val="0"/>
        <extend val="0"/>
        <outline val="0"/>
        <shadow val="0"/>
        <u val="none"/>
        <vertAlign val="baseline"/>
        <sz val="12"/>
        <color auto="1"/>
        <name val="Calibri"/>
        <family val="2"/>
        <charset val="1"/>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2"/>
        <color auto="1"/>
        <name val="Calibri"/>
        <family val="2"/>
        <charset val="1"/>
        <scheme val="minor"/>
      </font>
      <numFmt numFmtId="165" formatCode="#,##0.00_ ;\-#,##0.00\ "/>
      <alignment horizontal="right"/>
    </ndxf>
  </rcc>
  <rcc rId="4182" sId="1">
    <nc r="AF145">
      <v>630578.23</v>
    </nc>
  </rcc>
</revisions>
</file>

<file path=xl/revisions/revisionLog2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183" sId="1" ref="A154:XFD154" action="insertRow">
    <undo index="65535" exp="area" ref3D="1" dr="$H$1:$N$1048576" dn="Z_65B035E3_87FA_46C5_996E_864F2C8D0EBC_.wvu.Cols" sId="1"/>
  </rrc>
  <rrc rId="4184" sId="1" ref="A154:XFD154" action="insertRow">
    <undo index="65535" exp="area" ref3D="1" dr="$H$1:$N$1048576" dn="Z_65B035E3_87FA_46C5_996E_864F2C8D0EBC_.wvu.Cols" sId="1"/>
  </rrc>
  <rrc rId="4185" sId="1" ref="A154:XFD154" action="insertRow">
    <undo index="65535" exp="area" ref3D="1" dr="$H$1:$N$1048576" dn="Z_65B035E3_87FA_46C5_996E_864F2C8D0EBC_.wvu.Cols" sId="1"/>
  </rrc>
  <rfmt sheetId="1" sqref="F153">
    <dxf>
      <alignment vertical="center"/>
    </dxf>
  </rfmt>
  <rfmt sheetId="1" sqref="A152" start="0" length="0">
    <dxf>
      <font>
        <sz val="12"/>
        <color auto="1"/>
        <name val="Calibri"/>
        <family val="2"/>
        <charset val="238"/>
        <scheme val="minor"/>
      </font>
      <border outline="0">
        <left style="thin">
          <color indexed="64"/>
        </left>
      </border>
    </dxf>
  </rfmt>
  <rfmt sheetId="1" sqref="B152" start="0" length="0">
    <dxf>
      <font>
        <sz val="12"/>
        <color auto="1"/>
        <name val="Calibri"/>
        <family val="2"/>
        <charset val="238"/>
        <scheme val="minor"/>
      </font>
      <border outline="0">
        <left style="thin">
          <color indexed="64"/>
        </left>
      </border>
    </dxf>
  </rfmt>
  <rfmt sheetId="1" sqref="C152" start="0" length="0">
    <dxf>
      <font>
        <b/>
        <sz val="12"/>
        <color auto="1"/>
        <name val="Calibri"/>
        <family val="2"/>
        <charset val="238"/>
        <scheme val="minor"/>
      </font>
    </dxf>
  </rfmt>
  <rfmt sheetId="1" sqref="D152" start="0" length="0">
    <dxf>
      <font>
        <sz val="12"/>
        <color auto="1"/>
        <name val="Calibri"/>
        <family val="2"/>
        <charset val="238"/>
        <scheme val="minor"/>
      </font>
    </dxf>
  </rfmt>
  <rfmt sheetId="1" sqref="E152" start="0" length="0">
    <dxf>
      <font>
        <sz val="12"/>
        <color auto="1"/>
        <name val="Calibri"/>
        <family val="2"/>
        <charset val="238"/>
        <scheme val="minor"/>
      </font>
    </dxf>
  </rfmt>
  <rfmt sheetId="1" sqref="F152" start="0" length="0">
    <dxf>
      <font>
        <sz val="12"/>
        <color theme="1"/>
        <name val="Calibri"/>
        <family val="2"/>
        <charset val="238"/>
        <scheme val="minor"/>
      </font>
      <alignment horizontal="general"/>
    </dxf>
  </rfmt>
  <rfmt sheetId="1" sqref="G152" start="0" length="0">
    <dxf>
      <font>
        <sz val="10"/>
        <color theme="1"/>
        <name val="Calibri"/>
        <family val="2"/>
        <charset val="1"/>
        <scheme val="minor"/>
      </font>
      <alignment horizontal="general"/>
    </dxf>
  </rfmt>
  <rfmt sheetId="1" sqref="H152" start="0" length="0">
    <dxf>
      <font>
        <sz val="12"/>
        <color auto="1"/>
        <name val="Calibri"/>
        <family val="2"/>
        <charset val="1"/>
        <scheme val="minor"/>
      </font>
    </dxf>
  </rfmt>
  <rfmt sheetId="1" sqref="I152" start="0" length="0">
    <dxf>
      <font>
        <sz val="12"/>
        <color auto="1"/>
        <name val="Calibri"/>
        <family val="2"/>
        <charset val="238"/>
        <scheme val="minor"/>
      </font>
    </dxf>
  </rfmt>
  <rfmt sheetId="1" sqref="J152" start="0" length="0">
    <dxf>
      <font>
        <sz val="12"/>
        <color auto="1"/>
        <name val="Calibri"/>
        <family val="2"/>
        <charset val="238"/>
        <scheme val="minor"/>
      </font>
      <alignment horizontal="justify" vertical="top"/>
    </dxf>
  </rfmt>
  <rfmt sheetId="1" sqref="K152" start="0" length="0">
    <dxf>
      <font>
        <sz val="12"/>
        <color auto="1"/>
        <name val="Calibri"/>
        <family val="2"/>
        <charset val="238"/>
        <scheme val="minor"/>
      </font>
    </dxf>
  </rfmt>
  <rfmt sheetId="1" sqref="L152" start="0" length="0">
    <dxf>
      <font>
        <sz val="12"/>
        <color auto="1"/>
        <name val="Calibri"/>
        <family val="2"/>
        <charset val="238"/>
        <scheme val="minor"/>
      </font>
    </dxf>
  </rfmt>
  <rcc rId="4186" sId="1" odxf="1" dxf="1">
    <oc r="M152">
      <f>S152/AE152*100</f>
    </oc>
    <nc r="M152">
      <f>S152/AE152*100</f>
    </nc>
    <odxf>
      <font>
        <sz val="11"/>
        <color theme="1"/>
        <name val="Calibri"/>
        <family val="2"/>
        <charset val="238"/>
        <scheme val="minor"/>
      </font>
      <fill>
        <patternFill patternType="none">
          <bgColor indexed="65"/>
        </patternFill>
      </fill>
    </odxf>
    <ndxf>
      <font>
        <sz val="12"/>
        <color auto="1"/>
        <name val="Calibri"/>
        <family val="2"/>
        <charset val="238"/>
        <scheme val="minor"/>
      </font>
      <fill>
        <patternFill patternType="solid">
          <bgColor theme="0"/>
        </patternFill>
      </fill>
    </ndxf>
  </rcc>
  <rfmt sheetId="1" sqref="N152" start="0" length="0">
    <dxf>
      <font>
        <sz val="12"/>
        <color auto="1"/>
        <name val="Calibri"/>
        <family val="2"/>
        <charset val="238"/>
        <scheme val="minor"/>
      </font>
      <fill>
        <patternFill patternType="solid">
          <bgColor theme="0"/>
        </patternFill>
      </fill>
    </dxf>
  </rfmt>
  <rfmt sheetId="1" sqref="O152" start="0" length="0">
    <dxf>
      <font>
        <sz val="12"/>
        <color auto="1"/>
        <name val="Calibri"/>
        <family val="2"/>
        <charset val="238"/>
        <scheme val="minor"/>
      </font>
    </dxf>
  </rfmt>
  <rfmt sheetId="1" sqref="P152" start="0" length="0">
    <dxf>
      <font>
        <sz val="12"/>
        <color auto="1"/>
        <name val="Calibri"/>
        <family val="2"/>
        <charset val="238"/>
        <scheme val="minor"/>
      </font>
    </dxf>
  </rfmt>
  <rfmt sheetId="1" sqref="Q152" start="0" length="0">
    <dxf>
      <font>
        <sz val="12"/>
        <color theme="1"/>
        <name val="Calibri"/>
        <family val="2"/>
        <charset val="238"/>
        <scheme val="minor"/>
      </font>
    </dxf>
  </rfmt>
  <rfmt sheetId="1" sqref="R152" start="0" length="0">
    <dxf>
      <font>
        <sz val="12"/>
        <color auto="1"/>
        <name val="Calibri"/>
        <family val="2"/>
        <charset val="238"/>
        <scheme val="minor"/>
      </font>
    </dxf>
  </rfmt>
  <rfmt sheetId="1" sqref="S152" start="0" length="0">
    <dxf>
      <font>
        <sz val="12"/>
        <color auto="1"/>
      </font>
      <numFmt numFmtId="4" formatCode="#,##0.00"/>
    </dxf>
  </rfmt>
  <rfmt sheetId="1" s="1" sqref="T152" start="0" length="0">
    <dxf>
      <font>
        <sz val="12"/>
        <color auto="1"/>
        <name val="Calibri"/>
        <family val="2"/>
        <charset val="238"/>
        <scheme val="minor"/>
      </font>
      <numFmt numFmtId="165" formatCode="#,##0.00_ ;\-#,##0.00\ "/>
    </dxf>
  </rfmt>
  <rfmt sheetId="1" s="1" sqref="U152" start="0" length="0">
    <dxf>
      <numFmt numFmtId="165" formatCode="#,##0.00_ ;\-#,##0.00\ "/>
    </dxf>
  </rfmt>
  <rfmt sheetId="1" sqref="V152" start="0" length="0">
    <dxf>
      <font>
        <sz val="12"/>
        <color auto="1"/>
      </font>
    </dxf>
  </rfmt>
  <rfmt sheetId="1" s="1" sqref="W152" start="0" length="0">
    <dxf>
      <font>
        <sz val="12"/>
        <color auto="1"/>
        <name val="Calibri"/>
        <family val="2"/>
        <charset val="238"/>
        <scheme val="minor"/>
      </font>
      <numFmt numFmtId="165" formatCode="#,##0.00_ ;\-#,##0.00\ "/>
    </dxf>
  </rfmt>
  <rfmt sheetId="1" s="1" sqref="X152" start="0" length="0">
    <dxf>
      <font>
        <sz val="12"/>
        <color auto="1"/>
        <name val="Calibri"/>
        <family val="2"/>
        <charset val="238"/>
        <scheme val="minor"/>
      </font>
      <numFmt numFmtId="165" formatCode="#,##0.00_ ;\-#,##0.00\ "/>
    </dxf>
  </rfmt>
  <rfmt sheetId="1" sqref="Y152" start="0" length="0">
    <dxf>
      <font>
        <sz val="12"/>
        <color auto="1"/>
      </font>
      <numFmt numFmtId="4" formatCode="#,##0.00"/>
    </dxf>
  </rfmt>
  <rfmt sheetId="1" s="1" sqref="Z152" start="0" length="0">
    <dxf>
      <font>
        <sz val="12"/>
        <color auto="1"/>
        <name val="Calibri"/>
        <family val="2"/>
        <charset val="238"/>
        <scheme val="minor"/>
      </font>
      <numFmt numFmtId="165" formatCode="#,##0.00_ ;\-#,##0.00\ "/>
    </dxf>
  </rfmt>
  <rfmt sheetId="1" s="1" sqref="AA152" start="0" length="0">
    <dxf>
      <font>
        <sz val="12"/>
        <color auto="1"/>
        <name val="Calibri"/>
        <family val="2"/>
        <charset val="238"/>
        <scheme val="minor"/>
      </font>
      <numFmt numFmtId="165" formatCode="#,##0.00_ ;\-#,##0.00\ "/>
    </dxf>
  </rfmt>
  <rcc rId="4187" sId="1" odxf="1" dxf="1">
    <oc r="AB152">
      <f>AC152+AD152</f>
    </oc>
    <nc r="AB152">
      <f>AC152+AD152</f>
    </nc>
    <odxf/>
    <ndxf>
      <font>
        <sz val="12"/>
        <color auto="1"/>
      </font>
    </ndxf>
  </rcc>
  <rfmt sheetId="1" s="1" sqref="AC152" start="0" length="0">
    <dxf>
      <font>
        <sz val="12"/>
        <color auto="1"/>
        <name val="Calibri"/>
        <family val="2"/>
        <charset val="238"/>
        <scheme val="minor"/>
      </font>
      <numFmt numFmtId="165" formatCode="#,##0.00_ ;\-#,##0.00\ "/>
    </dxf>
  </rfmt>
  <rfmt sheetId="1" s="1" sqref="AD152" start="0" length="0">
    <dxf>
      <font>
        <sz val="12"/>
        <color auto="1"/>
        <name val="Calibri"/>
        <family val="2"/>
        <charset val="238"/>
        <scheme val="minor"/>
      </font>
      <numFmt numFmtId="165" formatCode="#,##0.00_ ;\-#,##0.00\ "/>
    </dxf>
  </rfmt>
  <rcc rId="4188" sId="1" odxf="1" dxf="1">
    <oc r="AE152">
      <f>S152+V152+Y152+AB152</f>
    </oc>
    <nc r="AE152">
      <f>S152+V152+Y152+AB152</f>
    </nc>
    <odxf/>
    <ndxf>
      <font>
        <sz val="12"/>
        <color auto="1"/>
      </font>
    </ndxf>
  </rcc>
  <rfmt sheetId="1" s="1" sqref="AF152" start="0" length="0">
    <dxf>
      <font>
        <sz val="12"/>
        <color auto="1"/>
        <name val="Calibri"/>
        <family val="2"/>
        <charset val="238"/>
        <scheme val="minor"/>
      </font>
      <numFmt numFmtId="165" formatCode="#,##0.00_ ;\-#,##0.00\ "/>
    </dxf>
  </rfmt>
  <rcc rId="4189" sId="1" odxf="1" dxf="1">
    <oc r="AG152">
      <f>AE152+AF152</f>
    </oc>
    <nc r="AG152">
      <f>AE152+AF152</f>
    </nc>
    <odxf/>
    <ndxf>
      <font>
        <sz val="12"/>
        <color auto="1"/>
      </font>
    </ndxf>
  </rcc>
  <rfmt sheetId="1" sqref="AH152" start="0" length="0">
    <dxf>
      <font>
        <sz val="12"/>
        <color auto="1"/>
        <name val="Calibri"/>
        <family val="2"/>
        <charset val="238"/>
        <scheme val="minor"/>
      </font>
    </dxf>
  </rfmt>
  <rfmt sheetId="1" sqref="AI152" start="0" length="0">
    <dxf>
      <font>
        <sz val="12"/>
        <color theme="1"/>
        <name val="Trebuchet MS"/>
        <family val="2"/>
        <charset val="238"/>
        <scheme val="none"/>
      </font>
    </dxf>
  </rfmt>
  <rcc rId="4190" sId="1" odxf="1" dxf="1">
    <oc r="AJ152">
      <f>39681.48+14195.1</f>
    </oc>
    <nc r="AJ152">
      <f>39681.48+14195.1</f>
    </nc>
    <odxf>
      <font>
        <sz val="11"/>
        <color theme="1"/>
        <name val="Calibri"/>
        <family val="2"/>
        <charset val="238"/>
        <scheme val="minor"/>
      </font>
      <border outline="0">
        <top/>
      </border>
    </odxf>
    <ndxf>
      <font>
        <sz val="12"/>
        <color auto="1"/>
        <name val="Calibri"/>
        <family val="2"/>
        <charset val="238"/>
        <scheme val="minor"/>
      </font>
      <border outline="0">
        <top style="thin">
          <color indexed="64"/>
        </top>
      </border>
    </ndxf>
  </rcc>
  <rfmt sheetId="1" sqref="AK152" start="0" length="0">
    <dxf>
      <font>
        <sz val="12"/>
        <color auto="1"/>
        <name val="Calibri"/>
        <family val="2"/>
        <charset val="238"/>
        <scheme val="minor"/>
      </font>
    </dxf>
  </rfmt>
  <rfmt sheetId="1" sqref="AL152" start="0" length="0">
    <dxf>
      <font>
        <sz val="12"/>
        <color theme="1"/>
        <name val="Calibri"/>
        <family val="2"/>
        <charset val="238"/>
        <scheme val="minor"/>
      </font>
    </dxf>
  </rfmt>
  <rcc rId="4191" sId="1">
    <nc r="M154">
      <f>S154/AE154*100</f>
    </nc>
  </rcc>
  <rcc rId="4192" sId="1">
    <nc r="M155">
      <f>S155/AE155*100</f>
    </nc>
  </rcc>
  <rcc rId="4193" sId="1">
    <nc r="M156">
      <f>S156/AE156*100</f>
    </nc>
  </rcc>
  <rfmt sheetId="1" sqref="A153" start="0" length="0">
    <dxf>
      <font>
        <b val="0"/>
        <sz val="12"/>
        <color auto="1"/>
      </font>
      <border outline="0">
        <left style="thin">
          <color indexed="64"/>
        </left>
      </border>
    </dxf>
  </rfmt>
  <rfmt sheetId="1" sqref="B153" start="0" length="0">
    <dxf>
      <font>
        <b val="0"/>
        <sz val="12"/>
        <color auto="1"/>
      </font>
      <border outline="0">
        <left style="thin">
          <color indexed="64"/>
        </left>
      </border>
    </dxf>
  </rfmt>
  <rfmt sheetId="1" sqref="C153" start="0" length="0">
    <dxf/>
  </rfmt>
  <rfmt sheetId="1" sqref="D153" start="0" length="0">
    <dxf>
      <font>
        <b val="0"/>
        <sz val="12"/>
        <color auto="1"/>
      </font>
    </dxf>
  </rfmt>
  <rfmt sheetId="1" sqref="F153" start="0" length="0">
    <dxf>
      <alignment wrapText="1"/>
    </dxf>
  </rfmt>
  <rfmt sheetId="1" sqref="G153" start="0" length="0">
    <dxf>
      <font>
        <sz val="10"/>
        <color auto="1"/>
        <charset val="1"/>
      </font>
      <fill>
        <patternFill patternType="none">
          <bgColor indexed="65"/>
        </patternFill>
      </fill>
      <alignment horizontal="general"/>
    </dxf>
  </rfmt>
  <rfmt sheetId="1" sqref="H153" start="0" length="0">
    <dxf>
      <fill>
        <patternFill patternType="none">
          <bgColor indexed="65"/>
        </patternFill>
      </fill>
      <alignment horizontal="left"/>
    </dxf>
  </rfmt>
  <rfmt sheetId="1" sqref="I153" start="0" length="0">
    <dxf>
      <font>
        <b val="0"/>
        <sz val="12"/>
        <color auto="1"/>
      </font>
    </dxf>
  </rfmt>
  <rfmt sheetId="1" sqref="J153" start="0" length="0">
    <dxf>
      <font>
        <b val="0"/>
        <sz val="12"/>
        <color auto="1"/>
      </font>
      <alignment horizontal="justify" vertical="top"/>
    </dxf>
  </rfmt>
  <rfmt sheetId="1" sqref="L153" start="0" length="0">
    <dxf>
      <fill>
        <patternFill patternType="none">
          <bgColor indexed="65"/>
        </patternFill>
      </fill>
    </dxf>
  </rfmt>
  <rcc rId="4194" sId="1">
    <oc r="M153">
      <v>85</v>
    </oc>
    <nc r="M153">
      <f>S153/AE153*100</f>
    </nc>
  </rcc>
  <rfmt sheetId="1" sqref="N153" start="0" length="0">
    <dxf>
      <font>
        <b val="0"/>
        <sz val="12"/>
        <color auto="1"/>
      </font>
      <fill>
        <patternFill patternType="solid">
          <bgColor theme="0"/>
        </patternFill>
      </fill>
    </dxf>
  </rfmt>
  <rfmt sheetId="1" s="1" sqref="T153" start="0" length="0">
    <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1" sqref="U153" start="0" length="0">
    <dxf>
      <numFmt numFmtId="165" formatCode="#,##0.00_ ;\-#,##0.00\ "/>
    </dxf>
  </rfmt>
  <rfmt sheetId="1" s="1" sqref="V153" start="0" length="0">
    <dxf>
      <font>
        <sz val="12"/>
        <color auto="1"/>
        <name val="Calibri"/>
        <family val="2"/>
        <charset val="238"/>
        <scheme val="minor"/>
      </font>
      <numFmt numFmtId="4" formatCode="#,##0.00"/>
      <fill>
        <patternFill patternType="none">
          <bgColor indexed="65"/>
        </patternFill>
      </fill>
      <alignment horizontal="right" vertical="center" wrapText="1"/>
      <border outline="0">
        <left style="thin">
          <color indexed="64"/>
        </left>
        <right style="thin">
          <color indexed="64"/>
        </right>
        <top style="thin">
          <color indexed="64"/>
        </top>
        <bottom style="thin">
          <color indexed="64"/>
        </bottom>
      </border>
    </dxf>
  </rfmt>
  <rfmt sheetId="1" s="1" sqref="W153" start="0" length="0">
    <dxf>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1" sqref="X153" start="0" length="0">
    <dxf>
      <numFmt numFmtId="165" formatCode="#,##0.00_ ;\-#,##0.00\ "/>
    </dxf>
  </rfmt>
  <rfmt sheetId="1" s="1" sqref="Z153" start="0" length="0">
    <dxf>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1" sqref="AA153" start="0" length="0">
    <dxf>
      <numFmt numFmtId="165" formatCode="#,##0.00_ ;\-#,##0.00\ "/>
    </dxf>
  </rfmt>
  <rcc rId="4195" sId="1">
    <oc r="AB153">
      <f>AC153+AD153</f>
    </oc>
    <nc r="AB153">
      <f>AC153+AD153</f>
    </nc>
  </rcc>
  <rfmt sheetId="1" s="1" sqref="AC153" start="0" length="0">
    <dxf>
      <numFmt numFmtId="165" formatCode="#,##0.00_ ;\-#,##0.00\ "/>
    </dxf>
  </rfmt>
  <rfmt sheetId="1" s="1" sqref="AD153" start="0" length="0">
    <dxf>
      <numFmt numFmtId="165" formatCode="#,##0.00_ ;\-#,##0.00\ "/>
    </dxf>
  </rfmt>
  <rcc rId="4196" sId="1">
    <oc r="AE153">
      <f>S153+V153+Y153+AB153</f>
    </oc>
    <nc r="AE153">
      <f>S153+V153+Y153+AB153</f>
    </nc>
  </rcc>
  <rfmt sheetId="1" s="1" sqref="AF153" start="0" length="0">
    <dxf>
      <font>
        <b val="0"/>
        <sz val="12"/>
        <color auto="1"/>
        <name val="Calibri"/>
        <family val="2"/>
        <charset val="238"/>
        <scheme val="minor"/>
      </font>
      <numFmt numFmtId="165" formatCode="#,##0.00_ ;\-#,##0.00\ "/>
    </dxf>
  </rfmt>
  <rcc rId="4197" sId="1">
    <oc r="AG153">
      <f>AE153+AF153</f>
    </oc>
    <nc r="AG153">
      <f>AE153+AF153</f>
    </nc>
  </rcc>
  <rfmt sheetId="1" sqref="AJ153" start="0" length="0">
    <dxf>
      <font>
        <sz val="12"/>
        <color auto="1"/>
      </font>
      <border outline="0">
        <top style="thin">
          <color indexed="64"/>
        </top>
      </border>
    </dxf>
  </rfmt>
  <rfmt sheetId="1" sqref="AK153" start="0" length="0">
    <dxf>
      <border outline="0">
        <top style="thin">
          <color indexed="64"/>
        </top>
      </border>
    </dxf>
  </rfmt>
  <rcc rId="4198" sId="1">
    <nc r="AG154">
      <f>AE154+AF154</f>
    </nc>
  </rcc>
  <rcc rId="4199" sId="1">
    <nc r="AG155">
      <f>AE155+AF155</f>
    </nc>
  </rcc>
  <rcc rId="4200" sId="1">
    <nc r="AG156">
      <f>AE156+AF156</f>
    </nc>
  </rcc>
  <rcc rId="4201" sId="1">
    <nc r="AE154">
      <f>S154+V154+Y154+AB154</f>
    </nc>
  </rcc>
  <rcc rId="4202" sId="1">
    <nc r="AE155">
      <f>S155+V155+Y155+AB155</f>
    </nc>
  </rcc>
  <rcc rId="4203" sId="1">
    <nc r="AE156">
      <f>S156+V156+Y156+AB156</f>
    </nc>
  </rcc>
  <rcc rId="4204" sId="1">
    <nc r="AB154">
      <f>AC154+AD154</f>
    </nc>
  </rcc>
  <rcc rId="4205" sId="1">
    <nc r="AB155">
      <f>AC155+AD155</f>
    </nc>
  </rcc>
  <rcc rId="4206" sId="1">
    <nc r="AB156">
      <f>AC156+AD156</f>
    </nc>
  </rcc>
  <rcc rId="4207" sId="1" numFmtId="4">
    <oc r="Y153">
      <v>5993.87</v>
    </oc>
    <nc r="Y153">
      <f>Z153+AA153</f>
    </nc>
  </rcc>
  <rcc rId="4208" sId="1">
    <nc r="Y154">
      <f>Z154+AA154</f>
    </nc>
  </rcc>
  <rcc rId="4209" sId="1">
    <nc r="Y155">
      <f>Z155+AA155</f>
    </nc>
  </rcc>
  <rcc rId="4210" sId="1">
    <nc r="Y156">
      <f>Z156+AA156</f>
    </nc>
  </rcc>
  <rfmt sheetId="1" s="1" sqref="Z154" start="0" length="0">
    <dxf>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1" sqref="AA154" start="0" length="0">
    <dxf>
      <numFmt numFmtId="165" formatCode="#,##0.00_ ;\-#,##0.00\ "/>
    </dxf>
  </rfmt>
  <rfmt sheetId="1" s="1" sqref="Z155" start="0" length="0">
    <dxf>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1" sqref="AA155" start="0" length="0">
    <dxf>
      <numFmt numFmtId="165" formatCode="#,##0.00_ ;\-#,##0.00\ "/>
    </dxf>
  </rfmt>
  <rfmt sheetId="1" s="1" sqref="Z156" start="0" length="0">
    <dxf>
      <numFmt numFmtId="165" formatCode="#,##0.00_ ;\-#,##0.00\ "/>
      <alignment horizontal="right" vertical="center" wrapText="1"/>
      <border outline="0">
        <left style="thin">
          <color indexed="64"/>
        </left>
        <right style="thin">
          <color indexed="64"/>
        </right>
        <top style="thin">
          <color indexed="64"/>
        </top>
        <bottom style="thin">
          <color indexed="64"/>
        </bottom>
      </border>
    </dxf>
  </rfmt>
  <rfmt sheetId="1" s="1" sqref="AA156" start="0" length="0">
    <dxf>
      <numFmt numFmtId="165" formatCode="#,##0.00_ ;\-#,##0.00\ "/>
    </dxf>
  </rfmt>
  <rfmt sheetId="1" sqref="W154" start="0" length="0">
    <dxf>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55" start="0" length="0">
    <dxf>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56" start="0" length="0">
    <dxf>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T153" start="0" length="0">
    <dxf>
      <numFmt numFmtId="4" formatCode="#,##0.00"/>
    </dxf>
  </rfmt>
  <rfmt sheetId="1" sqref="T154"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T155"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T156" start="0" length="0">
    <dxf>
      <font>
        <sz val="12"/>
        <color auto="1"/>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V154:V156">
    <dxf>
      <border>
        <left style="thin">
          <color indexed="64"/>
        </left>
        <right style="thin">
          <color indexed="64"/>
        </right>
        <top style="thin">
          <color indexed="64"/>
        </top>
        <bottom style="thin">
          <color indexed="64"/>
        </bottom>
        <vertical style="thin">
          <color indexed="64"/>
        </vertical>
        <horizontal style="thin">
          <color indexed="64"/>
        </horizontal>
      </border>
    </dxf>
  </rfmt>
  <rcc rId="4211" sId="1" numFmtId="4">
    <nc r="AF153">
      <v>0</v>
    </nc>
  </rcc>
  <rcc rId="4212" sId="1" numFmtId="4">
    <nc r="AF151">
      <v>0</v>
    </nc>
  </rcc>
  <rcc rId="4213" sId="1" numFmtId="4">
    <nc r="AF152">
      <v>0</v>
    </nc>
  </rcc>
  <rrc rId="4214" sId="1" ref="A164:XFD164" action="insertRow">
    <undo index="65535" exp="area" ref3D="1" dr="$H$1:$N$1048576" dn="Z_65B035E3_87FA_46C5_996E_864F2C8D0EBC_.wvu.Cols" sId="1"/>
  </rrc>
  <rrc rId="4215" sId="1" ref="A164:XFD164" action="insertRow">
    <undo index="65535" exp="area" ref3D="1" dr="$H$1:$N$1048576" dn="Z_65B035E3_87FA_46C5_996E_864F2C8D0EBC_.wvu.Cols" sId="1"/>
  </rrc>
  <rrc rId="4216" sId="1" ref="A164:XFD165" action="insertRow">
    <undo index="65535" exp="area" ref3D="1" dr="$H$1:$N$1048576" dn="Z_65B035E3_87FA_46C5_996E_864F2C8D0EBC_.wvu.Cols" sId="1"/>
  </rrc>
  <rcc rId="4217" sId="1">
    <nc r="M164">
      <f>S164/AE164*100</f>
    </nc>
  </rcc>
  <rcc rId="4218" sId="1">
    <nc r="M165">
      <f>S165/AE165*100</f>
    </nc>
  </rcc>
  <rcc rId="4219" sId="1">
    <nc r="M166">
      <f>S166/AE166*100</f>
    </nc>
  </rcc>
  <rcc rId="4220" sId="1">
    <nc r="M167">
      <f>S167/AE167*100</f>
    </nc>
  </rcc>
  <rcc rId="4221" sId="1">
    <nc r="S164">
      <f>T164+U164</f>
    </nc>
  </rcc>
  <rcc rId="4222" sId="1">
    <nc r="S165">
      <f>T165+U165</f>
    </nc>
  </rcc>
  <rcc rId="4223" sId="1">
    <nc r="S166">
      <f>T166+U166</f>
    </nc>
  </rcc>
  <rcc rId="4224" sId="1">
    <nc r="S167">
      <f>T167+U167</f>
    </nc>
  </rcc>
  <rcc rId="4225" sId="1">
    <nc r="V164">
      <f>W164+X164</f>
    </nc>
  </rcc>
  <rcc rId="4226" sId="1">
    <nc r="V165">
      <f>W165+X165</f>
    </nc>
  </rcc>
  <rcc rId="4227" sId="1">
    <nc r="V166">
      <f>W166+X166</f>
    </nc>
  </rcc>
  <rcc rId="4228" sId="1">
    <nc r="V167">
      <f>W167+X167</f>
    </nc>
  </rcc>
  <rcc rId="4229" sId="1">
    <nc r="Y164">
      <f>Z164+AA164</f>
    </nc>
  </rcc>
  <rcc rId="4230" sId="1">
    <nc r="Y165">
      <f>Z165+AA165</f>
    </nc>
  </rcc>
  <rcc rId="4231" sId="1">
    <nc r="Y166">
      <f>Z166+AA166</f>
    </nc>
  </rcc>
  <rcc rId="4232" sId="1">
    <nc r="Y167">
      <f>Z167+AA167</f>
    </nc>
  </rcc>
  <rcc rId="4233" sId="1">
    <nc r="AB164">
      <f>AC164+AD164</f>
    </nc>
  </rcc>
  <rcc rId="4234" sId="1">
    <nc r="AB165">
      <f>AC165+AD165</f>
    </nc>
  </rcc>
  <rcc rId="4235" sId="1">
    <nc r="AB166">
      <f>AC166+AD166</f>
    </nc>
  </rcc>
  <rcc rId="4236" sId="1">
    <nc r="AB167">
      <f>AC167+AD167</f>
    </nc>
  </rcc>
  <rcc rId="4237" sId="1">
    <nc r="AE164">
      <f>S164+V164+Y164</f>
    </nc>
  </rcc>
  <rcc rId="4238" sId="1">
    <nc r="AE165">
      <f>S165+V165+Y165</f>
    </nc>
  </rcc>
  <rcc rId="4239" sId="1">
    <nc r="AE166">
      <f>S166+V166+Y166</f>
    </nc>
  </rcc>
  <rcc rId="4240" sId="1">
    <nc r="AE167">
      <f>S167+V167+Y167</f>
    </nc>
  </rcc>
  <rcc rId="4241" sId="1">
    <nc r="AG164">
      <f>AE164+AF164+AB164</f>
    </nc>
  </rcc>
  <rcc rId="4242" sId="1">
    <nc r="AG165">
      <f>AE165+AF165+AB165</f>
    </nc>
  </rcc>
  <rcc rId="4243" sId="1">
    <nc r="AG166">
      <f>AE166+AF166+AB166</f>
    </nc>
  </rcc>
  <rcc rId="4244" sId="1">
    <nc r="AG167">
      <f>AE167+AF167+AB167</f>
    </nc>
  </rcc>
</revisions>
</file>

<file path=xl/revisions/revisionLog2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45" sId="1">
    <oc r="A172">
      <v>4</v>
    </oc>
    <nc r="A172">
      <v>3</v>
    </nc>
  </rcc>
  <rrc rId="4246" sId="1" ref="A173:XFD173" action="insertRow">
    <undo index="65535" exp="area" ref3D="1" dr="$H$1:$N$1048576" dn="Z_65B035E3_87FA_46C5_996E_864F2C8D0EBC_.wvu.Cols" sId="1"/>
  </rrc>
  <rrc rId="4247" sId="1" ref="A174:XFD174" action="insertRow">
    <undo index="65535" exp="area" ref3D="1" dr="$H$1:$N$1048576" dn="Z_65B035E3_87FA_46C5_996E_864F2C8D0EBC_.wvu.Cols" sId="1"/>
  </rrc>
  <rcc rId="4248" sId="1">
    <nc r="M173">
      <f>S173/AE173*100</f>
    </nc>
  </rcc>
  <rcc rId="4249" sId="1">
    <nc r="M174">
      <f>S174/AE174*100</f>
    </nc>
  </rcc>
  <rfmt sheetId="1" sqref="A175" start="0" length="0">
    <dxf/>
  </rfmt>
  <rfmt sheetId="1" sqref="C175" start="0" length="0">
    <dxf/>
  </rfmt>
  <rfmt sheetId="1" sqref="D175" start="0" length="0">
    <dxf/>
  </rfmt>
  <rfmt sheetId="1" sqref="E175" start="0" length="0">
    <dxf/>
  </rfmt>
  <rfmt sheetId="1" sqref="F175" start="0" length="0">
    <dxf/>
  </rfmt>
  <rfmt sheetId="1" sqref="G175" start="0" length="0">
    <dxf/>
  </rfmt>
  <rfmt sheetId="1" sqref="H175" start="0" length="0">
    <dxf/>
  </rfmt>
  <rfmt sheetId="1" sqref="I175" start="0" length="0">
    <dxf/>
  </rfmt>
  <rfmt sheetId="1" sqref="J175" start="0" length="0">
    <dxf/>
  </rfmt>
  <rfmt sheetId="1" sqref="L175" start="0" length="0">
    <dxf/>
  </rfmt>
  <rcc rId="4250" sId="1">
    <oc r="M175">
      <f>S175/AE175*100</f>
    </oc>
    <nc r="M175">
      <f>S175/AE175*100</f>
    </nc>
  </rcc>
  <rfmt sheetId="1" sqref="N175" start="0" length="0">
    <dxf/>
  </rfmt>
  <rfmt sheetId="1" sqref="O175" start="0" length="0">
    <dxf/>
  </rfmt>
  <rfmt sheetId="1" sqref="P175" start="0" length="0">
    <dxf/>
  </rfmt>
  <rfmt sheetId="1" sqref="Q175" start="0" length="0">
    <dxf/>
  </rfmt>
  <rfmt sheetId="1" sqref="R175" start="0" length="0">
    <dxf/>
  </rfmt>
  <rcc rId="4251" sId="1">
    <oc r="S175">
      <f>T175+U175</f>
    </oc>
    <nc r="S175"/>
  </rcc>
  <rcc rId="4252" sId="1">
    <oc r="V175">
      <f>W175+X175</f>
    </oc>
    <nc r="V175"/>
  </rcc>
  <rcc rId="4253" sId="1">
    <oc r="Y175">
      <f>Z175+AA175</f>
    </oc>
    <nc r="Y175"/>
  </rcc>
  <rcc rId="4254" sId="1">
    <oc r="AB175">
      <f>AC175+AD175</f>
    </oc>
    <nc r="AB175"/>
  </rcc>
  <rcc rId="4255" sId="1">
    <oc r="AE175">
      <f>S175+V175+Y175+AB175</f>
    </oc>
    <nc r="AE175"/>
  </rcc>
  <rcc rId="4256" sId="1">
    <oc r="AG175">
      <f>AE175+AF175</f>
    </oc>
    <nc r="AG175"/>
  </rcc>
</revisions>
</file>

<file path=xl/revisions/revisionLog2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257" sId="1" ref="A181:XFD181" action="insertRow">
    <undo index="65535" exp="area" ref3D="1" dr="$H$1:$N$1048576" dn="Z_65B035E3_87FA_46C5_996E_864F2C8D0EBC_.wvu.Cols" sId="1"/>
  </rrc>
  <rrc rId="4258" sId="1" ref="A181:XFD181" action="insertRow">
    <undo index="65535" exp="area" ref3D="1" dr="$H$1:$N$1048576" dn="Z_65B035E3_87FA_46C5_996E_864F2C8D0EBC_.wvu.Cols" sId="1"/>
  </rrc>
  <rrc rId="4259" sId="1" ref="A182:XFD182" action="insertRow">
    <undo index="65535" exp="area" ref3D="1" dr="$H$1:$N$1048576" dn="Z_65B035E3_87FA_46C5_996E_864F2C8D0EBC_.wvu.Cols" sId="1"/>
  </rrc>
  <rrc rId="4260" sId="1" ref="A182:XFD182" action="insertRow">
    <undo index="65535" exp="area" ref3D="1" dr="$H$1:$N$1048576" dn="Z_65B035E3_87FA_46C5_996E_864F2C8D0EBC_.wvu.Cols" sId="1"/>
  </rrc>
  <rfmt sheetId="1" sqref="A181" start="0" length="0">
    <dxf>
      <border outline="0">
        <left style="medium">
          <color indexed="64"/>
        </left>
      </border>
    </dxf>
  </rfmt>
  <rfmt sheetId="1" sqref="B181" start="0" length="0">
    <dxf>
      <font>
        <b/>
        <sz val="12"/>
        <color auto="1"/>
      </font>
    </dxf>
  </rfmt>
  <rfmt sheetId="1" sqref="C181" start="0" length="0">
    <dxf>
      <font>
        <b/>
        <sz val="12"/>
        <color auto="1"/>
      </font>
      <border outline="0">
        <left style="thin">
          <color indexed="64"/>
        </left>
      </border>
    </dxf>
  </rfmt>
  <rfmt sheetId="1" sqref="D181" start="0" length="0">
    <dxf>
      <font>
        <b/>
        <sz val="12"/>
        <color auto="1"/>
      </font>
      <border outline="0">
        <left style="thin">
          <color indexed="64"/>
        </left>
      </border>
    </dxf>
  </rfmt>
  <rfmt sheetId="1" sqref="E181" start="0" length="0">
    <dxf>
      <font>
        <b/>
        <sz val="12"/>
        <color auto="1"/>
      </font>
      <fill>
        <patternFill patternType="none">
          <bgColor indexed="65"/>
        </patternFill>
      </fill>
      <alignment horizontal="center"/>
    </dxf>
  </rfmt>
  <rfmt sheetId="1" sqref="F181" start="0" length="0">
    <dxf>
      <font>
        <b/>
        <sz val="12"/>
        <color auto="1"/>
      </font>
      <alignment horizontal="center"/>
    </dxf>
  </rfmt>
  <rfmt sheetId="1" sqref="G181" start="0" length="0">
    <dxf>
      <font>
        <b/>
        <sz val="12"/>
        <color auto="1"/>
        <name val="Trebuchet MS"/>
        <scheme val="none"/>
      </font>
      <alignment horizontal="left"/>
    </dxf>
  </rfmt>
  <rfmt sheetId="1" sqref="H181" start="0" length="0">
    <dxf>
      <font>
        <b/>
        <sz val="12"/>
        <color auto="1"/>
        <name val="Trebuchet MS"/>
        <scheme val="none"/>
      </font>
      <alignment horizontal="left"/>
      <border outline="0">
        <left style="thin">
          <color indexed="64"/>
        </left>
        <right style="thin">
          <color indexed="64"/>
        </right>
        <top style="thin">
          <color indexed="64"/>
        </top>
        <bottom style="thin">
          <color indexed="64"/>
        </bottom>
      </border>
    </dxf>
  </rfmt>
  <rfmt sheetId="1" sqref="I181" start="0" length="0">
    <dxf>
      <font>
        <b/>
        <sz val="12"/>
        <color auto="1"/>
      </font>
    </dxf>
  </rfmt>
  <rfmt sheetId="1" sqref="J181" start="0" length="0">
    <dxf>
      <font>
        <b/>
        <sz val="12"/>
        <color auto="1"/>
      </font>
      <alignment horizontal="center"/>
    </dxf>
  </rfmt>
  <rfmt sheetId="1" sqref="L181" start="0" length="0">
    <dxf>
      <font>
        <b/>
        <sz val="12"/>
        <color auto="1"/>
      </font>
      <numFmt numFmtId="0" formatCode="General"/>
      <fill>
        <patternFill patternType="none">
          <bgColor indexed="65"/>
        </patternFill>
      </fill>
    </dxf>
  </rfmt>
  <rcc rId="4261" sId="1">
    <nc r="M181">
      <f>S181/AE181*100</f>
    </nc>
  </rcc>
  <rfmt sheetId="1" sqref="O181" start="0" length="0">
    <dxf>
      <font>
        <b/>
        <sz val="12"/>
        <color auto="1"/>
      </font>
    </dxf>
  </rfmt>
  <rfmt sheetId="1" sqref="P181" start="0" length="0">
    <dxf>
      <font>
        <b/>
        <sz val="12"/>
        <color auto="1"/>
      </font>
      <fill>
        <patternFill patternType="none">
          <bgColor indexed="65"/>
        </patternFill>
      </fill>
    </dxf>
  </rfmt>
  <rfmt sheetId="1" sqref="Q181" start="0" length="0">
    <dxf>
      <font>
        <b/>
        <sz val="12"/>
        <color auto="1"/>
      </font>
      <fill>
        <patternFill patternType="none">
          <bgColor indexed="65"/>
        </patternFill>
      </fill>
    </dxf>
  </rfmt>
  <rfmt sheetId="1" sqref="R181" start="0" length="0">
    <dxf>
      <font>
        <b/>
        <sz val="12"/>
        <color auto="1"/>
      </font>
      <fill>
        <patternFill patternType="none">
          <bgColor indexed="65"/>
        </patternFill>
      </fill>
    </dxf>
  </rfmt>
  <rfmt sheetId="1" sqref="T181" start="0" length="0">
    <dxf>
      <font>
        <b/>
        <sz val="12"/>
        <color auto="1"/>
      </font>
      <numFmt numFmtId="0" formatCode="General"/>
      <border outline="0">
        <left style="thin">
          <color indexed="64"/>
        </left>
        <right style="thin">
          <color indexed="64"/>
        </right>
        <top style="thin">
          <color indexed="64"/>
        </top>
        <bottom style="thin">
          <color indexed="64"/>
        </bottom>
      </border>
    </dxf>
  </rfmt>
  <rfmt sheetId="1" s="1" sqref="U181" start="0" length="0">
    <dxf>
      <font>
        <b/>
        <sz val="12"/>
        <color auto="1"/>
        <name val="Calibri"/>
        <family val="2"/>
        <charset val="238"/>
        <scheme val="minor"/>
      </font>
      <numFmt numFmtId="0" formatCode="General"/>
    </dxf>
  </rfmt>
  <rfmt sheetId="1" sqref="V181" start="0" length="0">
    <dxf>
      <font>
        <sz val="12"/>
        <color auto="1"/>
      </font>
      <numFmt numFmtId="4" formatCode="#,##0.00"/>
    </dxf>
  </rfmt>
  <rfmt sheetId="1" sqref="W181" start="0" length="0">
    <dxf>
      <font>
        <b/>
        <sz val="12"/>
        <color auto="1"/>
      </font>
      <numFmt numFmtId="0" formatCode="General"/>
      <border outline="0">
        <left style="thin">
          <color indexed="64"/>
        </left>
        <right style="thin">
          <color indexed="64"/>
        </right>
        <top style="thin">
          <color indexed="64"/>
        </top>
        <bottom style="thin">
          <color indexed="64"/>
        </bottom>
      </border>
    </dxf>
  </rfmt>
  <rfmt sheetId="1" s="1" sqref="X181" start="0" length="0">
    <dxf>
      <font>
        <b/>
        <sz val="12"/>
        <color auto="1"/>
        <name val="Calibri"/>
        <family val="2"/>
        <charset val="238"/>
        <scheme val="minor"/>
      </font>
      <numFmt numFmtId="0" formatCode="General"/>
    </dxf>
  </rfmt>
  <rfmt sheetId="1" sqref="Y181" start="0" length="0">
    <dxf>
      <font>
        <sz val="12"/>
        <color auto="1"/>
      </font>
      <numFmt numFmtId="165" formatCode="#,##0.00_ ;\-#,##0.00\ "/>
    </dxf>
  </rfmt>
  <rfmt sheetId="1" sqref="Z181" start="0" length="0">
    <dxf>
      <font>
        <b/>
        <sz val="12"/>
        <color auto="1"/>
      </font>
      <border outline="0">
        <left style="thin">
          <color indexed="64"/>
        </left>
        <right style="thin">
          <color indexed="64"/>
        </right>
        <top style="thin">
          <color indexed="64"/>
        </top>
        <bottom style="thin">
          <color indexed="64"/>
        </bottom>
      </border>
    </dxf>
  </rfmt>
  <rfmt sheetId="1" s="1" sqref="AA181" start="0" length="0">
    <dxf>
      <font>
        <b/>
        <sz val="12"/>
        <color auto="1"/>
        <name val="Calibri"/>
        <family val="2"/>
        <charset val="238"/>
        <scheme val="minor"/>
      </font>
    </dxf>
  </rfmt>
  <rfmt sheetId="1" s="1" sqref="AC181" start="0" length="0">
    <dxf>
      <font>
        <b/>
        <sz val="12"/>
        <color auto="1"/>
        <name val="Calibri"/>
        <family val="2"/>
        <charset val="238"/>
        <scheme val="minor"/>
      </font>
      <numFmt numFmtId="0" formatCode="General"/>
    </dxf>
  </rfmt>
  <rfmt sheetId="1" s="1" sqref="AD181" start="0" length="0">
    <dxf>
      <font>
        <b/>
        <sz val="12"/>
        <color auto="1"/>
        <name val="Calibri"/>
        <family val="2"/>
        <charset val="238"/>
        <scheme val="minor"/>
      </font>
      <numFmt numFmtId="0" formatCode="General"/>
    </dxf>
  </rfmt>
  <rfmt sheetId="1" sqref="AE181" start="0" length="0">
    <dxf>
      <fill>
        <patternFill patternType="solid">
          <bgColor theme="0"/>
        </patternFill>
      </fill>
    </dxf>
  </rfmt>
  <rfmt sheetId="1" s="1" sqref="AF181" start="0" length="0">
    <dxf>
      <font>
        <b/>
        <sz val="12"/>
        <color auto="1"/>
        <name val="Calibri"/>
        <family val="2"/>
        <charset val="238"/>
        <scheme val="minor"/>
      </font>
      <numFmt numFmtId="3" formatCode="#,##0"/>
    </dxf>
  </rfmt>
  <rfmt sheetId="1" sqref="AI181" start="0" length="0">
    <dxf>
      <font>
        <b/>
        <sz val="12"/>
        <color auto="1"/>
        <name val="Trebuchet MS"/>
        <scheme val="none"/>
      </font>
      <numFmt numFmtId="3" formatCode="#,##0"/>
    </dxf>
  </rfmt>
  <rfmt sheetId="1" sqref="AJ181" start="0" length="0">
    <dxf>
      <font>
        <b/>
        <sz val="12"/>
        <color auto="1"/>
      </font>
      <numFmt numFmtId="3" formatCode="#,##0"/>
    </dxf>
  </rfmt>
  <rfmt sheetId="1" sqref="AK181" start="0" length="0">
    <dxf>
      <font>
        <b/>
        <sz val="12"/>
        <color auto="1"/>
      </font>
      <numFmt numFmtId="3" formatCode="#,##0"/>
      <border outline="0">
        <top style="thin">
          <color indexed="64"/>
        </top>
      </border>
    </dxf>
  </rfmt>
  <rfmt sheetId="1" sqref="AL181" start="0" length="0">
    <dxf>
      <font>
        <sz val="12"/>
        <name val="Trebuchet MS"/>
        <scheme val="none"/>
      </font>
      <numFmt numFmtId="0" formatCode="General"/>
      <alignment horizontal="general" vertical="bottom" wrapText="0"/>
    </dxf>
  </rfmt>
  <rfmt sheetId="1" sqref="AM181" start="0" length="0">
    <dxf>
      <font>
        <sz val="11"/>
        <color theme="1"/>
        <name val="Calibri"/>
        <family val="2"/>
        <charset val="238"/>
        <scheme val="minor"/>
      </font>
      <numFmt numFmtId="0" formatCode="General"/>
      <alignment horizontal="general" vertical="bottom" wrapText="0"/>
    </dxf>
  </rfmt>
  <rfmt sheetId="1" sqref="AN181" start="0" length="0">
    <dxf>
      <font>
        <sz val="11"/>
        <color theme="1"/>
        <name val="Calibri"/>
        <family val="2"/>
        <charset val="238"/>
        <scheme val="minor"/>
      </font>
      <numFmt numFmtId="0" formatCode="General"/>
      <alignment horizontal="general" vertical="bottom" wrapText="0"/>
    </dxf>
  </rfmt>
  <rfmt sheetId="1" sqref="AO181" start="0" length="0">
    <dxf>
      <fill>
        <patternFill patternType="none">
          <bgColor indexed="65"/>
        </patternFill>
      </fill>
    </dxf>
  </rfmt>
  <rfmt sheetId="1" sqref="AP181" start="0" length="0">
    <dxf>
      <fill>
        <patternFill patternType="none">
          <bgColor indexed="65"/>
        </patternFill>
      </fill>
    </dxf>
  </rfmt>
  <rfmt sheetId="1" sqref="AQ181" start="0" length="0">
    <dxf>
      <fill>
        <patternFill patternType="none">
          <bgColor indexed="65"/>
        </patternFill>
      </fill>
    </dxf>
  </rfmt>
  <rfmt sheetId="1" sqref="AR181" start="0" length="0">
    <dxf>
      <fill>
        <patternFill patternType="none">
          <bgColor indexed="65"/>
        </patternFill>
      </fill>
    </dxf>
  </rfmt>
  <rfmt sheetId="1" sqref="AS181" start="0" length="0">
    <dxf>
      <fill>
        <patternFill patternType="none">
          <bgColor indexed="65"/>
        </patternFill>
      </fill>
    </dxf>
  </rfmt>
  <rfmt sheetId="1" sqref="AT181" start="0" length="0">
    <dxf>
      <fill>
        <patternFill patternType="none">
          <bgColor indexed="65"/>
        </patternFill>
      </fill>
    </dxf>
  </rfmt>
  <rfmt sheetId="1" sqref="AU181" start="0" length="0">
    <dxf>
      <fill>
        <patternFill patternType="none">
          <bgColor indexed="65"/>
        </patternFill>
      </fill>
    </dxf>
  </rfmt>
  <rfmt sheetId="1" sqref="AV181" start="0" length="0">
    <dxf>
      <fill>
        <patternFill patternType="none">
          <bgColor indexed="65"/>
        </patternFill>
      </fill>
    </dxf>
  </rfmt>
  <rfmt sheetId="1" sqref="AW181" start="0" length="0">
    <dxf>
      <fill>
        <patternFill patternType="none">
          <bgColor indexed="65"/>
        </patternFill>
      </fill>
    </dxf>
  </rfmt>
  <rfmt sheetId="1" sqref="AX181" start="0" length="0">
    <dxf>
      <fill>
        <patternFill patternType="none">
          <bgColor indexed="65"/>
        </patternFill>
      </fill>
    </dxf>
  </rfmt>
  <rfmt sheetId="1" sqref="AY181" start="0" length="0">
    <dxf>
      <fill>
        <patternFill patternType="none">
          <bgColor indexed="65"/>
        </patternFill>
      </fill>
    </dxf>
  </rfmt>
  <rfmt sheetId="1" sqref="AZ181" start="0" length="0">
    <dxf>
      <fill>
        <patternFill patternType="none">
          <bgColor indexed="65"/>
        </patternFill>
      </fill>
    </dxf>
  </rfmt>
  <rfmt sheetId="1" sqref="BA181" start="0" length="0">
    <dxf>
      <fill>
        <patternFill patternType="none">
          <bgColor indexed="65"/>
        </patternFill>
      </fill>
    </dxf>
  </rfmt>
  <rfmt sheetId="1" sqref="BB181" start="0" length="0">
    <dxf>
      <fill>
        <patternFill patternType="none">
          <bgColor indexed="65"/>
        </patternFill>
      </fill>
    </dxf>
  </rfmt>
  <rfmt sheetId="1" sqref="BC181" start="0" length="0">
    <dxf>
      <fill>
        <patternFill patternType="none">
          <bgColor indexed="65"/>
        </patternFill>
      </fill>
    </dxf>
  </rfmt>
  <rfmt sheetId="1" sqref="BD181" start="0" length="0">
    <dxf>
      <fill>
        <patternFill patternType="none">
          <bgColor indexed="65"/>
        </patternFill>
      </fill>
    </dxf>
  </rfmt>
  <rfmt sheetId="1" sqref="BE181" start="0" length="0">
    <dxf>
      <fill>
        <patternFill patternType="none">
          <bgColor indexed="65"/>
        </patternFill>
      </fill>
    </dxf>
  </rfmt>
  <rfmt sheetId="1" sqref="BF181" start="0" length="0">
    <dxf>
      <fill>
        <patternFill patternType="none">
          <bgColor indexed="65"/>
        </patternFill>
      </fill>
    </dxf>
  </rfmt>
  <rfmt sheetId="1" sqref="BG181" start="0" length="0">
    <dxf>
      <fill>
        <patternFill patternType="none">
          <bgColor indexed="65"/>
        </patternFill>
      </fill>
    </dxf>
  </rfmt>
  <rfmt sheetId="1" sqref="BH181" start="0" length="0">
    <dxf>
      <fill>
        <patternFill patternType="none">
          <bgColor indexed="65"/>
        </patternFill>
      </fill>
    </dxf>
  </rfmt>
  <rfmt sheetId="1" sqref="BI181" start="0" length="0">
    <dxf>
      <fill>
        <patternFill patternType="none">
          <bgColor indexed="65"/>
        </patternFill>
      </fill>
    </dxf>
  </rfmt>
  <rfmt sheetId="1" sqref="BJ181" start="0" length="0">
    <dxf>
      <fill>
        <patternFill patternType="none">
          <bgColor indexed="65"/>
        </patternFill>
      </fill>
    </dxf>
  </rfmt>
  <rfmt sheetId="1" sqref="BK181" start="0" length="0">
    <dxf>
      <fill>
        <patternFill patternType="none">
          <bgColor indexed="65"/>
        </patternFill>
      </fill>
    </dxf>
  </rfmt>
  <rfmt sheetId="1" sqref="BL181" start="0" length="0">
    <dxf>
      <fill>
        <patternFill patternType="none">
          <bgColor indexed="65"/>
        </patternFill>
      </fill>
    </dxf>
  </rfmt>
  <rfmt sheetId="1" sqref="BM181" start="0" length="0">
    <dxf>
      <fill>
        <patternFill patternType="none">
          <bgColor indexed="65"/>
        </patternFill>
      </fill>
    </dxf>
  </rfmt>
  <rfmt sheetId="1" sqref="BN181" start="0" length="0">
    <dxf>
      <fill>
        <patternFill patternType="none">
          <bgColor indexed="65"/>
        </patternFill>
      </fill>
    </dxf>
  </rfmt>
  <rfmt sheetId="1" sqref="BO181" start="0" length="0">
    <dxf>
      <fill>
        <patternFill patternType="none">
          <bgColor indexed="65"/>
        </patternFill>
      </fill>
    </dxf>
  </rfmt>
  <rfmt sheetId="1" sqref="BP181" start="0" length="0">
    <dxf>
      <fill>
        <patternFill patternType="none">
          <bgColor indexed="65"/>
        </patternFill>
      </fill>
    </dxf>
  </rfmt>
  <rfmt sheetId="1" sqref="BQ181" start="0" length="0">
    <dxf>
      <fill>
        <patternFill patternType="none">
          <bgColor indexed="65"/>
        </patternFill>
      </fill>
    </dxf>
  </rfmt>
  <rfmt sheetId="1" sqref="BR181" start="0" length="0">
    <dxf>
      <fill>
        <patternFill patternType="none">
          <bgColor indexed="65"/>
        </patternFill>
      </fill>
    </dxf>
  </rfmt>
  <rfmt sheetId="1" sqref="BS181" start="0" length="0">
    <dxf>
      <fill>
        <patternFill patternType="none">
          <bgColor indexed="65"/>
        </patternFill>
      </fill>
    </dxf>
  </rfmt>
  <rfmt sheetId="1" sqref="BT181" start="0" length="0">
    <dxf>
      <fill>
        <patternFill patternType="none">
          <bgColor indexed="65"/>
        </patternFill>
      </fill>
    </dxf>
  </rfmt>
  <rfmt sheetId="1" sqref="BU181" start="0" length="0">
    <dxf>
      <fill>
        <patternFill patternType="none">
          <bgColor indexed="65"/>
        </patternFill>
      </fill>
    </dxf>
  </rfmt>
  <rfmt sheetId="1" sqref="BV181" start="0" length="0">
    <dxf>
      <fill>
        <patternFill patternType="none">
          <bgColor indexed="65"/>
        </patternFill>
      </fill>
    </dxf>
  </rfmt>
  <rfmt sheetId="1" sqref="BW181" start="0" length="0">
    <dxf>
      <fill>
        <patternFill patternType="none">
          <bgColor indexed="65"/>
        </patternFill>
      </fill>
    </dxf>
  </rfmt>
  <rfmt sheetId="1" sqref="BX181" start="0" length="0">
    <dxf>
      <fill>
        <patternFill patternType="none">
          <bgColor indexed="65"/>
        </patternFill>
      </fill>
    </dxf>
  </rfmt>
  <rfmt sheetId="1" sqref="BY181" start="0" length="0">
    <dxf>
      <fill>
        <patternFill patternType="none">
          <bgColor indexed="65"/>
        </patternFill>
      </fill>
    </dxf>
  </rfmt>
  <rfmt sheetId="1" sqref="BZ181" start="0" length="0">
    <dxf>
      <fill>
        <patternFill patternType="none">
          <bgColor indexed="65"/>
        </patternFill>
      </fill>
    </dxf>
  </rfmt>
  <rfmt sheetId="1" sqref="CA181" start="0" length="0">
    <dxf>
      <fill>
        <patternFill patternType="none">
          <bgColor indexed="65"/>
        </patternFill>
      </fill>
    </dxf>
  </rfmt>
  <rfmt sheetId="1" sqref="CB181" start="0" length="0">
    <dxf>
      <fill>
        <patternFill patternType="none">
          <bgColor indexed="65"/>
        </patternFill>
      </fill>
    </dxf>
  </rfmt>
  <rfmt sheetId="1" sqref="CC181" start="0" length="0">
    <dxf>
      <fill>
        <patternFill patternType="none">
          <bgColor indexed="65"/>
        </patternFill>
      </fill>
    </dxf>
  </rfmt>
  <rfmt sheetId="1" sqref="CD181" start="0" length="0">
    <dxf>
      <fill>
        <patternFill patternType="none">
          <bgColor indexed="65"/>
        </patternFill>
      </fill>
    </dxf>
  </rfmt>
  <rfmt sheetId="1" sqref="CE181" start="0" length="0">
    <dxf>
      <fill>
        <patternFill patternType="none">
          <bgColor indexed="65"/>
        </patternFill>
      </fill>
    </dxf>
  </rfmt>
  <rfmt sheetId="1" sqref="CF181" start="0" length="0">
    <dxf>
      <fill>
        <patternFill patternType="none">
          <bgColor indexed="65"/>
        </patternFill>
      </fill>
    </dxf>
  </rfmt>
  <rfmt sheetId="1" sqref="CG181" start="0" length="0">
    <dxf>
      <fill>
        <patternFill patternType="none">
          <bgColor indexed="65"/>
        </patternFill>
      </fill>
    </dxf>
  </rfmt>
  <rfmt sheetId="1" sqref="CH181" start="0" length="0">
    <dxf>
      <fill>
        <patternFill patternType="none">
          <bgColor indexed="65"/>
        </patternFill>
      </fill>
    </dxf>
  </rfmt>
  <rfmt sheetId="1" sqref="CI181" start="0" length="0">
    <dxf>
      <fill>
        <patternFill patternType="none">
          <bgColor indexed="65"/>
        </patternFill>
      </fill>
    </dxf>
  </rfmt>
  <rfmt sheetId="1" sqref="CJ181" start="0" length="0">
    <dxf>
      <fill>
        <patternFill patternType="none">
          <bgColor indexed="65"/>
        </patternFill>
      </fill>
    </dxf>
  </rfmt>
  <rfmt sheetId="1" sqref="CK181" start="0" length="0">
    <dxf>
      <fill>
        <patternFill patternType="none">
          <bgColor indexed="65"/>
        </patternFill>
      </fill>
    </dxf>
  </rfmt>
  <rfmt sheetId="1" sqref="CL181" start="0" length="0">
    <dxf>
      <fill>
        <patternFill patternType="none">
          <bgColor indexed="65"/>
        </patternFill>
      </fill>
    </dxf>
  </rfmt>
  <rfmt sheetId="1" sqref="CM181" start="0" length="0">
    <dxf>
      <fill>
        <patternFill patternType="none">
          <bgColor indexed="65"/>
        </patternFill>
      </fill>
    </dxf>
  </rfmt>
  <rfmt sheetId="1" sqref="CN181" start="0" length="0">
    <dxf>
      <fill>
        <patternFill patternType="none">
          <bgColor indexed="65"/>
        </patternFill>
      </fill>
    </dxf>
  </rfmt>
  <rfmt sheetId="1" sqref="CO181" start="0" length="0">
    <dxf>
      <fill>
        <patternFill patternType="none">
          <bgColor indexed="65"/>
        </patternFill>
      </fill>
    </dxf>
  </rfmt>
  <rfmt sheetId="1" sqref="CP181" start="0" length="0">
    <dxf>
      <fill>
        <patternFill patternType="none">
          <bgColor indexed="65"/>
        </patternFill>
      </fill>
    </dxf>
  </rfmt>
  <rfmt sheetId="1" sqref="CQ181" start="0" length="0">
    <dxf>
      <fill>
        <patternFill patternType="none">
          <bgColor indexed="65"/>
        </patternFill>
      </fill>
    </dxf>
  </rfmt>
  <rfmt sheetId="1" sqref="CR181" start="0" length="0">
    <dxf>
      <fill>
        <patternFill patternType="none">
          <bgColor indexed="65"/>
        </patternFill>
      </fill>
    </dxf>
  </rfmt>
  <rfmt sheetId="1" sqref="CS181" start="0" length="0">
    <dxf>
      <fill>
        <patternFill patternType="none">
          <bgColor indexed="65"/>
        </patternFill>
      </fill>
    </dxf>
  </rfmt>
  <rfmt sheetId="1" sqref="CT181" start="0" length="0">
    <dxf>
      <fill>
        <patternFill patternType="none">
          <bgColor indexed="65"/>
        </patternFill>
      </fill>
    </dxf>
  </rfmt>
  <rfmt sheetId="1" sqref="CU181" start="0" length="0">
    <dxf>
      <fill>
        <patternFill patternType="none">
          <bgColor indexed="65"/>
        </patternFill>
      </fill>
    </dxf>
  </rfmt>
  <rfmt sheetId="1" sqref="CV181" start="0" length="0">
    <dxf>
      <fill>
        <patternFill patternType="none">
          <bgColor indexed="65"/>
        </patternFill>
      </fill>
    </dxf>
  </rfmt>
  <rfmt sheetId="1" sqref="CW181" start="0" length="0">
    <dxf>
      <fill>
        <patternFill patternType="none">
          <bgColor indexed="65"/>
        </patternFill>
      </fill>
    </dxf>
  </rfmt>
  <rfmt sheetId="1" sqref="CX181" start="0" length="0">
    <dxf>
      <fill>
        <patternFill patternType="none">
          <bgColor indexed="65"/>
        </patternFill>
      </fill>
    </dxf>
  </rfmt>
  <rfmt sheetId="1" sqref="CY181" start="0" length="0">
    <dxf>
      <fill>
        <patternFill patternType="none">
          <bgColor indexed="65"/>
        </patternFill>
      </fill>
    </dxf>
  </rfmt>
  <rfmt sheetId="1" sqref="CZ181" start="0" length="0">
    <dxf>
      <fill>
        <patternFill patternType="none">
          <bgColor indexed="65"/>
        </patternFill>
      </fill>
    </dxf>
  </rfmt>
  <rfmt sheetId="1" sqref="DA181" start="0" length="0">
    <dxf>
      <fill>
        <patternFill patternType="none">
          <bgColor indexed="65"/>
        </patternFill>
      </fill>
    </dxf>
  </rfmt>
  <rfmt sheetId="1" sqref="DB181" start="0" length="0">
    <dxf>
      <fill>
        <patternFill patternType="none">
          <bgColor indexed="65"/>
        </patternFill>
      </fill>
    </dxf>
  </rfmt>
  <rfmt sheetId="1" sqref="DC181" start="0" length="0">
    <dxf>
      <fill>
        <patternFill patternType="none">
          <bgColor indexed="65"/>
        </patternFill>
      </fill>
    </dxf>
  </rfmt>
  <rfmt sheetId="1" sqref="DD181" start="0" length="0">
    <dxf>
      <fill>
        <patternFill patternType="none">
          <bgColor indexed="65"/>
        </patternFill>
      </fill>
    </dxf>
  </rfmt>
  <rfmt sheetId="1" sqref="DE181" start="0" length="0">
    <dxf>
      <fill>
        <patternFill patternType="none">
          <bgColor indexed="65"/>
        </patternFill>
      </fill>
    </dxf>
  </rfmt>
  <rfmt sheetId="1" sqref="DF181" start="0" length="0">
    <dxf>
      <fill>
        <patternFill patternType="none">
          <bgColor indexed="65"/>
        </patternFill>
      </fill>
    </dxf>
  </rfmt>
  <rfmt sheetId="1" sqref="DG181" start="0" length="0">
    <dxf>
      <fill>
        <patternFill patternType="none">
          <bgColor indexed="65"/>
        </patternFill>
      </fill>
    </dxf>
  </rfmt>
  <rfmt sheetId="1" sqref="A181:XFD181" start="0" length="0">
    <dxf>
      <fill>
        <patternFill patternType="none">
          <bgColor indexed="65"/>
        </patternFill>
      </fill>
    </dxf>
  </rfmt>
  <rfmt sheetId="1" sqref="A182" start="0" length="0">
    <dxf>
      <border outline="0">
        <left style="medium">
          <color indexed="64"/>
        </left>
      </border>
    </dxf>
  </rfmt>
  <rfmt sheetId="1" sqref="B182" start="0" length="0">
    <dxf>
      <font>
        <b/>
        <sz val="12"/>
        <color auto="1"/>
      </font>
    </dxf>
  </rfmt>
  <rfmt sheetId="1" sqref="C182" start="0" length="0">
    <dxf>
      <font>
        <b/>
        <sz val="12"/>
        <color auto="1"/>
      </font>
      <border outline="0">
        <left style="thin">
          <color indexed="64"/>
        </left>
      </border>
    </dxf>
  </rfmt>
  <rfmt sheetId="1" sqref="D182" start="0" length="0">
    <dxf>
      <font>
        <b/>
        <sz val="12"/>
        <color auto="1"/>
      </font>
      <border outline="0">
        <left style="thin">
          <color indexed="64"/>
        </left>
      </border>
    </dxf>
  </rfmt>
  <rfmt sheetId="1" sqref="E182" start="0" length="0">
    <dxf>
      <font>
        <b/>
        <sz val="12"/>
        <color auto="1"/>
      </font>
      <fill>
        <patternFill patternType="none">
          <bgColor indexed="65"/>
        </patternFill>
      </fill>
      <alignment horizontal="center"/>
    </dxf>
  </rfmt>
  <rfmt sheetId="1" sqref="F182" start="0" length="0">
    <dxf>
      <font>
        <b/>
        <sz val="12"/>
        <color auto="1"/>
      </font>
      <alignment horizontal="center"/>
    </dxf>
  </rfmt>
  <rfmt sheetId="1" sqref="G182" start="0" length="0">
    <dxf>
      <font>
        <b/>
        <sz val="12"/>
        <color auto="1"/>
        <name val="Trebuchet MS"/>
        <scheme val="none"/>
      </font>
      <alignment horizontal="left"/>
    </dxf>
  </rfmt>
  <rfmt sheetId="1" sqref="H182" start="0" length="0">
    <dxf>
      <font>
        <b/>
        <sz val="12"/>
        <color auto="1"/>
        <name val="Trebuchet MS"/>
        <scheme val="none"/>
      </font>
      <alignment horizontal="left"/>
      <border outline="0">
        <left style="thin">
          <color indexed="64"/>
        </left>
        <right style="thin">
          <color indexed="64"/>
        </right>
        <top style="thin">
          <color indexed="64"/>
        </top>
        <bottom style="thin">
          <color indexed="64"/>
        </bottom>
      </border>
    </dxf>
  </rfmt>
  <rfmt sheetId="1" sqref="I182" start="0" length="0">
    <dxf>
      <font>
        <b/>
        <sz val="12"/>
        <color auto="1"/>
      </font>
    </dxf>
  </rfmt>
  <rfmt sheetId="1" sqref="J182" start="0" length="0">
    <dxf>
      <font>
        <b/>
        <sz val="12"/>
        <color auto="1"/>
      </font>
      <alignment horizontal="center"/>
    </dxf>
  </rfmt>
  <rfmt sheetId="1" sqref="L182" start="0" length="0">
    <dxf>
      <font>
        <b/>
        <sz val="12"/>
        <color auto="1"/>
      </font>
      <numFmt numFmtId="0" formatCode="General"/>
      <fill>
        <patternFill patternType="none">
          <bgColor indexed="65"/>
        </patternFill>
      </fill>
    </dxf>
  </rfmt>
  <rcc rId="4262" sId="1">
    <nc r="M182">
      <f>S182/AE182*100</f>
    </nc>
  </rcc>
  <rfmt sheetId="1" sqref="O182" start="0" length="0">
    <dxf>
      <font>
        <b/>
        <sz val="12"/>
        <color auto="1"/>
      </font>
    </dxf>
  </rfmt>
  <rfmt sheetId="1" sqref="P182" start="0" length="0">
    <dxf>
      <font>
        <b/>
        <sz val="12"/>
        <color auto="1"/>
      </font>
      <fill>
        <patternFill patternType="none">
          <bgColor indexed="65"/>
        </patternFill>
      </fill>
    </dxf>
  </rfmt>
  <rfmt sheetId="1" sqref="Q182" start="0" length="0">
    <dxf>
      <font>
        <b/>
        <sz val="12"/>
        <color auto="1"/>
      </font>
      <fill>
        <patternFill patternType="none">
          <bgColor indexed="65"/>
        </patternFill>
      </fill>
    </dxf>
  </rfmt>
  <rfmt sheetId="1" sqref="R182" start="0" length="0">
    <dxf>
      <font>
        <b/>
        <sz val="12"/>
        <color auto="1"/>
      </font>
      <fill>
        <patternFill patternType="none">
          <bgColor indexed="65"/>
        </patternFill>
      </fill>
    </dxf>
  </rfmt>
  <rfmt sheetId="1" sqref="T182" start="0" length="0">
    <dxf>
      <font>
        <b/>
        <sz val="12"/>
        <color auto="1"/>
      </font>
      <numFmt numFmtId="0" formatCode="General"/>
      <border outline="0">
        <left style="thin">
          <color indexed="64"/>
        </left>
        <right style="thin">
          <color indexed="64"/>
        </right>
        <top style="thin">
          <color indexed="64"/>
        </top>
        <bottom style="thin">
          <color indexed="64"/>
        </bottom>
      </border>
    </dxf>
  </rfmt>
  <rfmt sheetId="1" s="1" sqref="U182" start="0" length="0">
    <dxf>
      <font>
        <b/>
        <sz val="12"/>
        <color auto="1"/>
        <name val="Calibri"/>
        <family val="2"/>
        <charset val="238"/>
        <scheme val="minor"/>
      </font>
      <numFmt numFmtId="0" formatCode="General"/>
    </dxf>
  </rfmt>
  <rfmt sheetId="1" sqref="V182" start="0" length="0">
    <dxf>
      <font>
        <sz val="12"/>
        <color auto="1"/>
      </font>
      <numFmt numFmtId="4" formatCode="#,##0.00"/>
    </dxf>
  </rfmt>
  <rfmt sheetId="1" sqref="W182" start="0" length="0">
    <dxf>
      <font>
        <b/>
        <sz val="12"/>
        <color auto="1"/>
      </font>
      <numFmt numFmtId="0" formatCode="General"/>
      <border outline="0">
        <left style="thin">
          <color indexed="64"/>
        </left>
        <right style="thin">
          <color indexed="64"/>
        </right>
        <top style="thin">
          <color indexed="64"/>
        </top>
        <bottom style="thin">
          <color indexed="64"/>
        </bottom>
      </border>
    </dxf>
  </rfmt>
  <rfmt sheetId="1" s="1" sqref="X182" start="0" length="0">
    <dxf>
      <font>
        <b/>
        <sz val="12"/>
        <color auto="1"/>
        <name val="Calibri"/>
        <family val="2"/>
        <charset val="238"/>
        <scheme val="minor"/>
      </font>
      <numFmt numFmtId="0" formatCode="General"/>
    </dxf>
  </rfmt>
  <rfmt sheetId="1" sqref="Y182" start="0" length="0">
    <dxf>
      <font>
        <sz val="12"/>
        <color auto="1"/>
      </font>
      <numFmt numFmtId="165" formatCode="#,##0.00_ ;\-#,##0.00\ "/>
    </dxf>
  </rfmt>
  <rfmt sheetId="1" sqref="Z182" start="0" length="0">
    <dxf>
      <font>
        <b/>
        <sz val="12"/>
        <color auto="1"/>
      </font>
      <border outline="0">
        <left style="thin">
          <color indexed="64"/>
        </left>
        <right style="thin">
          <color indexed="64"/>
        </right>
        <top style="thin">
          <color indexed="64"/>
        </top>
        <bottom style="thin">
          <color indexed="64"/>
        </bottom>
      </border>
    </dxf>
  </rfmt>
  <rfmt sheetId="1" s="1" sqref="AA182" start="0" length="0">
    <dxf>
      <font>
        <b/>
        <sz val="12"/>
        <color auto="1"/>
        <name val="Calibri"/>
        <family val="2"/>
        <charset val="238"/>
        <scheme val="minor"/>
      </font>
    </dxf>
  </rfmt>
  <rfmt sheetId="1" s="1" sqref="AC182" start="0" length="0">
    <dxf>
      <font>
        <b/>
        <sz val="12"/>
        <color auto="1"/>
        <name val="Calibri"/>
        <family val="2"/>
        <charset val="238"/>
        <scheme val="minor"/>
      </font>
      <numFmt numFmtId="0" formatCode="General"/>
    </dxf>
  </rfmt>
  <rfmt sheetId="1" s="1" sqref="AD182" start="0" length="0">
    <dxf>
      <font>
        <b/>
        <sz val="12"/>
        <color auto="1"/>
        <name val="Calibri"/>
        <family val="2"/>
        <charset val="238"/>
        <scheme val="minor"/>
      </font>
      <numFmt numFmtId="0" formatCode="General"/>
    </dxf>
  </rfmt>
  <rfmt sheetId="1" sqref="AE182" start="0" length="0">
    <dxf>
      <fill>
        <patternFill patternType="solid">
          <bgColor theme="0"/>
        </patternFill>
      </fill>
    </dxf>
  </rfmt>
  <rfmt sheetId="1" s="1" sqref="AF182" start="0" length="0">
    <dxf>
      <font>
        <b/>
        <sz val="12"/>
        <color auto="1"/>
        <name val="Calibri"/>
        <family val="2"/>
        <charset val="238"/>
        <scheme val="minor"/>
      </font>
      <numFmt numFmtId="3" formatCode="#,##0"/>
    </dxf>
  </rfmt>
  <rfmt sheetId="1" sqref="AI182" start="0" length="0">
    <dxf>
      <font>
        <b/>
        <sz val="12"/>
        <color auto="1"/>
        <name val="Trebuchet MS"/>
        <scheme val="none"/>
      </font>
      <numFmt numFmtId="3" formatCode="#,##0"/>
    </dxf>
  </rfmt>
  <rfmt sheetId="1" sqref="AJ182" start="0" length="0">
    <dxf>
      <font>
        <b/>
        <sz val="12"/>
        <color auto="1"/>
      </font>
      <numFmt numFmtId="3" formatCode="#,##0"/>
    </dxf>
  </rfmt>
  <rfmt sheetId="1" sqref="AK182" start="0" length="0">
    <dxf>
      <font>
        <b/>
        <sz val="12"/>
        <color auto="1"/>
      </font>
      <numFmt numFmtId="3" formatCode="#,##0"/>
      <border outline="0">
        <top style="thin">
          <color indexed="64"/>
        </top>
      </border>
    </dxf>
  </rfmt>
  <rfmt sheetId="1" sqref="AL182" start="0" length="0">
    <dxf>
      <font>
        <sz val="12"/>
        <name val="Trebuchet MS"/>
        <scheme val="none"/>
      </font>
      <numFmt numFmtId="0" formatCode="General"/>
      <alignment horizontal="general" vertical="bottom" wrapText="0"/>
    </dxf>
  </rfmt>
  <rfmt sheetId="1" sqref="AM182" start="0" length="0">
    <dxf>
      <font>
        <sz val="11"/>
        <color theme="1"/>
        <name val="Calibri"/>
        <family val="2"/>
        <charset val="238"/>
        <scheme val="minor"/>
      </font>
      <numFmt numFmtId="0" formatCode="General"/>
      <alignment horizontal="general" vertical="bottom" wrapText="0"/>
    </dxf>
  </rfmt>
  <rfmt sheetId="1" sqref="AN182" start="0" length="0">
    <dxf>
      <font>
        <sz val="11"/>
        <color theme="1"/>
        <name val="Calibri"/>
        <family val="2"/>
        <charset val="238"/>
        <scheme val="minor"/>
      </font>
      <numFmt numFmtId="0" formatCode="General"/>
      <alignment horizontal="general" vertical="bottom" wrapText="0"/>
    </dxf>
  </rfmt>
  <rfmt sheetId="1" sqref="AO182" start="0" length="0">
    <dxf>
      <fill>
        <patternFill patternType="none">
          <bgColor indexed="65"/>
        </patternFill>
      </fill>
    </dxf>
  </rfmt>
  <rfmt sheetId="1" sqref="AP182" start="0" length="0">
    <dxf>
      <fill>
        <patternFill patternType="none">
          <bgColor indexed="65"/>
        </patternFill>
      </fill>
    </dxf>
  </rfmt>
  <rfmt sheetId="1" sqref="AQ182" start="0" length="0">
    <dxf>
      <fill>
        <patternFill patternType="none">
          <bgColor indexed="65"/>
        </patternFill>
      </fill>
    </dxf>
  </rfmt>
  <rfmt sheetId="1" sqref="AR182" start="0" length="0">
    <dxf>
      <fill>
        <patternFill patternType="none">
          <bgColor indexed="65"/>
        </patternFill>
      </fill>
    </dxf>
  </rfmt>
  <rfmt sheetId="1" sqref="AS182" start="0" length="0">
    <dxf>
      <fill>
        <patternFill patternType="none">
          <bgColor indexed="65"/>
        </patternFill>
      </fill>
    </dxf>
  </rfmt>
  <rfmt sheetId="1" sqref="AT182" start="0" length="0">
    <dxf>
      <fill>
        <patternFill patternType="none">
          <bgColor indexed="65"/>
        </patternFill>
      </fill>
    </dxf>
  </rfmt>
  <rfmt sheetId="1" sqref="AU182" start="0" length="0">
    <dxf>
      <fill>
        <patternFill patternType="none">
          <bgColor indexed="65"/>
        </patternFill>
      </fill>
    </dxf>
  </rfmt>
  <rfmt sheetId="1" sqref="AV182" start="0" length="0">
    <dxf>
      <fill>
        <patternFill patternType="none">
          <bgColor indexed="65"/>
        </patternFill>
      </fill>
    </dxf>
  </rfmt>
  <rfmt sheetId="1" sqref="AW182" start="0" length="0">
    <dxf>
      <fill>
        <patternFill patternType="none">
          <bgColor indexed="65"/>
        </patternFill>
      </fill>
    </dxf>
  </rfmt>
  <rfmt sheetId="1" sqref="AX182" start="0" length="0">
    <dxf>
      <fill>
        <patternFill patternType="none">
          <bgColor indexed="65"/>
        </patternFill>
      </fill>
    </dxf>
  </rfmt>
  <rfmt sheetId="1" sqref="AY182" start="0" length="0">
    <dxf>
      <fill>
        <patternFill patternType="none">
          <bgColor indexed="65"/>
        </patternFill>
      </fill>
    </dxf>
  </rfmt>
  <rfmt sheetId="1" sqref="AZ182" start="0" length="0">
    <dxf>
      <fill>
        <patternFill patternType="none">
          <bgColor indexed="65"/>
        </patternFill>
      </fill>
    </dxf>
  </rfmt>
  <rfmt sheetId="1" sqref="BA182" start="0" length="0">
    <dxf>
      <fill>
        <patternFill patternType="none">
          <bgColor indexed="65"/>
        </patternFill>
      </fill>
    </dxf>
  </rfmt>
  <rfmt sheetId="1" sqref="BB182" start="0" length="0">
    <dxf>
      <fill>
        <patternFill patternType="none">
          <bgColor indexed="65"/>
        </patternFill>
      </fill>
    </dxf>
  </rfmt>
  <rfmt sheetId="1" sqref="BC182" start="0" length="0">
    <dxf>
      <fill>
        <patternFill patternType="none">
          <bgColor indexed="65"/>
        </patternFill>
      </fill>
    </dxf>
  </rfmt>
  <rfmt sheetId="1" sqref="BD182" start="0" length="0">
    <dxf>
      <fill>
        <patternFill patternType="none">
          <bgColor indexed="65"/>
        </patternFill>
      </fill>
    </dxf>
  </rfmt>
  <rfmt sheetId="1" sqref="BE182" start="0" length="0">
    <dxf>
      <fill>
        <patternFill patternType="none">
          <bgColor indexed="65"/>
        </patternFill>
      </fill>
    </dxf>
  </rfmt>
  <rfmt sheetId="1" sqref="BF182" start="0" length="0">
    <dxf>
      <fill>
        <patternFill patternType="none">
          <bgColor indexed="65"/>
        </patternFill>
      </fill>
    </dxf>
  </rfmt>
  <rfmt sheetId="1" sqref="BG182" start="0" length="0">
    <dxf>
      <fill>
        <patternFill patternType="none">
          <bgColor indexed="65"/>
        </patternFill>
      </fill>
    </dxf>
  </rfmt>
  <rfmt sheetId="1" sqref="BH182" start="0" length="0">
    <dxf>
      <fill>
        <patternFill patternType="none">
          <bgColor indexed="65"/>
        </patternFill>
      </fill>
    </dxf>
  </rfmt>
  <rfmt sheetId="1" sqref="BI182" start="0" length="0">
    <dxf>
      <fill>
        <patternFill patternType="none">
          <bgColor indexed="65"/>
        </patternFill>
      </fill>
    </dxf>
  </rfmt>
  <rfmt sheetId="1" sqref="BJ182" start="0" length="0">
    <dxf>
      <fill>
        <patternFill patternType="none">
          <bgColor indexed="65"/>
        </patternFill>
      </fill>
    </dxf>
  </rfmt>
  <rfmt sheetId="1" sqref="BK182" start="0" length="0">
    <dxf>
      <fill>
        <patternFill patternType="none">
          <bgColor indexed="65"/>
        </patternFill>
      </fill>
    </dxf>
  </rfmt>
  <rfmt sheetId="1" sqref="BL182" start="0" length="0">
    <dxf>
      <fill>
        <patternFill patternType="none">
          <bgColor indexed="65"/>
        </patternFill>
      </fill>
    </dxf>
  </rfmt>
  <rfmt sheetId="1" sqref="BM182" start="0" length="0">
    <dxf>
      <fill>
        <patternFill patternType="none">
          <bgColor indexed="65"/>
        </patternFill>
      </fill>
    </dxf>
  </rfmt>
  <rfmt sheetId="1" sqref="BN182" start="0" length="0">
    <dxf>
      <fill>
        <patternFill patternType="none">
          <bgColor indexed="65"/>
        </patternFill>
      </fill>
    </dxf>
  </rfmt>
  <rfmt sheetId="1" sqref="BO182" start="0" length="0">
    <dxf>
      <fill>
        <patternFill patternType="none">
          <bgColor indexed="65"/>
        </patternFill>
      </fill>
    </dxf>
  </rfmt>
  <rfmt sheetId="1" sqref="BP182" start="0" length="0">
    <dxf>
      <fill>
        <patternFill patternType="none">
          <bgColor indexed="65"/>
        </patternFill>
      </fill>
    </dxf>
  </rfmt>
  <rfmt sheetId="1" sqref="BQ182" start="0" length="0">
    <dxf>
      <fill>
        <patternFill patternType="none">
          <bgColor indexed="65"/>
        </patternFill>
      </fill>
    </dxf>
  </rfmt>
  <rfmt sheetId="1" sqref="BR182" start="0" length="0">
    <dxf>
      <fill>
        <patternFill patternType="none">
          <bgColor indexed="65"/>
        </patternFill>
      </fill>
    </dxf>
  </rfmt>
  <rfmt sheetId="1" sqref="BS182" start="0" length="0">
    <dxf>
      <fill>
        <patternFill patternType="none">
          <bgColor indexed="65"/>
        </patternFill>
      </fill>
    </dxf>
  </rfmt>
  <rfmt sheetId="1" sqref="BT182" start="0" length="0">
    <dxf>
      <fill>
        <patternFill patternType="none">
          <bgColor indexed="65"/>
        </patternFill>
      </fill>
    </dxf>
  </rfmt>
  <rfmt sheetId="1" sqref="BU182" start="0" length="0">
    <dxf>
      <fill>
        <patternFill patternType="none">
          <bgColor indexed="65"/>
        </patternFill>
      </fill>
    </dxf>
  </rfmt>
  <rfmt sheetId="1" sqref="BV182" start="0" length="0">
    <dxf>
      <fill>
        <patternFill patternType="none">
          <bgColor indexed="65"/>
        </patternFill>
      </fill>
    </dxf>
  </rfmt>
  <rfmt sheetId="1" sqref="BW182" start="0" length="0">
    <dxf>
      <fill>
        <patternFill patternType="none">
          <bgColor indexed="65"/>
        </patternFill>
      </fill>
    </dxf>
  </rfmt>
  <rfmt sheetId="1" sqref="BX182" start="0" length="0">
    <dxf>
      <fill>
        <patternFill patternType="none">
          <bgColor indexed="65"/>
        </patternFill>
      </fill>
    </dxf>
  </rfmt>
  <rfmt sheetId="1" sqref="BY182" start="0" length="0">
    <dxf>
      <fill>
        <patternFill patternType="none">
          <bgColor indexed="65"/>
        </patternFill>
      </fill>
    </dxf>
  </rfmt>
  <rfmt sheetId="1" sqref="BZ182" start="0" length="0">
    <dxf>
      <fill>
        <patternFill patternType="none">
          <bgColor indexed="65"/>
        </patternFill>
      </fill>
    </dxf>
  </rfmt>
  <rfmt sheetId="1" sqref="CA182" start="0" length="0">
    <dxf>
      <fill>
        <patternFill patternType="none">
          <bgColor indexed="65"/>
        </patternFill>
      </fill>
    </dxf>
  </rfmt>
  <rfmt sheetId="1" sqref="CB182" start="0" length="0">
    <dxf>
      <fill>
        <patternFill patternType="none">
          <bgColor indexed="65"/>
        </patternFill>
      </fill>
    </dxf>
  </rfmt>
  <rfmt sheetId="1" sqref="CC182" start="0" length="0">
    <dxf>
      <fill>
        <patternFill patternType="none">
          <bgColor indexed="65"/>
        </patternFill>
      </fill>
    </dxf>
  </rfmt>
  <rfmt sheetId="1" sqref="CD182" start="0" length="0">
    <dxf>
      <fill>
        <patternFill patternType="none">
          <bgColor indexed="65"/>
        </patternFill>
      </fill>
    </dxf>
  </rfmt>
  <rfmt sheetId="1" sqref="CE182" start="0" length="0">
    <dxf>
      <fill>
        <patternFill patternType="none">
          <bgColor indexed="65"/>
        </patternFill>
      </fill>
    </dxf>
  </rfmt>
  <rfmt sheetId="1" sqref="CF182" start="0" length="0">
    <dxf>
      <fill>
        <patternFill patternType="none">
          <bgColor indexed="65"/>
        </patternFill>
      </fill>
    </dxf>
  </rfmt>
  <rfmt sheetId="1" sqref="CG182" start="0" length="0">
    <dxf>
      <fill>
        <patternFill patternType="none">
          <bgColor indexed="65"/>
        </patternFill>
      </fill>
    </dxf>
  </rfmt>
  <rfmt sheetId="1" sqref="CH182" start="0" length="0">
    <dxf>
      <fill>
        <patternFill patternType="none">
          <bgColor indexed="65"/>
        </patternFill>
      </fill>
    </dxf>
  </rfmt>
  <rfmt sheetId="1" sqref="CI182" start="0" length="0">
    <dxf>
      <fill>
        <patternFill patternType="none">
          <bgColor indexed="65"/>
        </patternFill>
      </fill>
    </dxf>
  </rfmt>
  <rfmt sheetId="1" sqref="CJ182" start="0" length="0">
    <dxf>
      <fill>
        <patternFill patternType="none">
          <bgColor indexed="65"/>
        </patternFill>
      </fill>
    </dxf>
  </rfmt>
  <rfmt sheetId="1" sqref="CK182" start="0" length="0">
    <dxf>
      <fill>
        <patternFill patternType="none">
          <bgColor indexed="65"/>
        </patternFill>
      </fill>
    </dxf>
  </rfmt>
  <rfmt sheetId="1" sqref="CL182" start="0" length="0">
    <dxf>
      <fill>
        <patternFill patternType="none">
          <bgColor indexed="65"/>
        </patternFill>
      </fill>
    </dxf>
  </rfmt>
  <rfmt sheetId="1" sqref="CM182" start="0" length="0">
    <dxf>
      <fill>
        <patternFill patternType="none">
          <bgColor indexed="65"/>
        </patternFill>
      </fill>
    </dxf>
  </rfmt>
  <rfmt sheetId="1" sqref="CN182" start="0" length="0">
    <dxf>
      <fill>
        <patternFill patternType="none">
          <bgColor indexed="65"/>
        </patternFill>
      </fill>
    </dxf>
  </rfmt>
  <rfmt sheetId="1" sqref="CO182" start="0" length="0">
    <dxf>
      <fill>
        <patternFill patternType="none">
          <bgColor indexed="65"/>
        </patternFill>
      </fill>
    </dxf>
  </rfmt>
  <rfmt sheetId="1" sqref="CP182" start="0" length="0">
    <dxf>
      <fill>
        <patternFill patternType="none">
          <bgColor indexed="65"/>
        </patternFill>
      </fill>
    </dxf>
  </rfmt>
  <rfmt sheetId="1" sqref="CQ182" start="0" length="0">
    <dxf>
      <fill>
        <patternFill patternType="none">
          <bgColor indexed="65"/>
        </patternFill>
      </fill>
    </dxf>
  </rfmt>
  <rfmt sheetId="1" sqref="CR182" start="0" length="0">
    <dxf>
      <fill>
        <patternFill patternType="none">
          <bgColor indexed="65"/>
        </patternFill>
      </fill>
    </dxf>
  </rfmt>
  <rfmt sheetId="1" sqref="CS182" start="0" length="0">
    <dxf>
      <fill>
        <patternFill patternType="none">
          <bgColor indexed="65"/>
        </patternFill>
      </fill>
    </dxf>
  </rfmt>
  <rfmt sheetId="1" sqref="CT182" start="0" length="0">
    <dxf>
      <fill>
        <patternFill patternType="none">
          <bgColor indexed="65"/>
        </patternFill>
      </fill>
    </dxf>
  </rfmt>
  <rfmt sheetId="1" sqref="CU182" start="0" length="0">
    <dxf>
      <fill>
        <patternFill patternType="none">
          <bgColor indexed="65"/>
        </patternFill>
      </fill>
    </dxf>
  </rfmt>
  <rfmt sheetId="1" sqref="CV182" start="0" length="0">
    <dxf>
      <fill>
        <patternFill patternType="none">
          <bgColor indexed="65"/>
        </patternFill>
      </fill>
    </dxf>
  </rfmt>
  <rfmt sheetId="1" sqref="CW182" start="0" length="0">
    <dxf>
      <fill>
        <patternFill patternType="none">
          <bgColor indexed="65"/>
        </patternFill>
      </fill>
    </dxf>
  </rfmt>
  <rfmt sheetId="1" sqref="CX182" start="0" length="0">
    <dxf>
      <fill>
        <patternFill patternType="none">
          <bgColor indexed="65"/>
        </patternFill>
      </fill>
    </dxf>
  </rfmt>
  <rfmt sheetId="1" sqref="CY182" start="0" length="0">
    <dxf>
      <fill>
        <patternFill patternType="none">
          <bgColor indexed="65"/>
        </patternFill>
      </fill>
    </dxf>
  </rfmt>
  <rfmt sheetId="1" sqref="CZ182" start="0" length="0">
    <dxf>
      <fill>
        <patternFill patternType="none">
          <bgColor indexed="65"/>
        </patternFill>
      </fill>
    </dxf>
  </rfmt>
  <rfmt sheetId="1" sqref="DA182" start="0" length="0">
    <dxf>
      <fill>
        <patternFill patternType="none">
          <bgColor indexed="65"/>
        </patternFill>
      </fill>
    </dxf>
  </rfmt>
  <rfmt sheetId="1" sqref="DB182" start="0" length="0">
    <dxf>
      <fill>
        <patternFill patternType="none">
          <bgColor indexed="65"/>
        </patternFill>
      </fill>
    </dxf>
  </rfmt>
  <rfmt sheetId="1" sqref="DC182" start="0" length="0">
    <dxf>
      <fill>
        <patternFill patternType="none">
          <bgColor indexed="65"/>
        </patternFill>
      </fill>
    </dxf>
  </rfmt>
  <rfmt sheetId="1" sqref="DD182" start="0" length="0">
    <dxf>
      <fill>
        <patternFill patternType="none">
          <bgColor indexed="65"/>
        </patternFill>
      </fill>
    </dxf>
  </rfmt>
  <rfmt sheetId="1" sqref="DE182" start="0" length="0">
    <dxf>
      <fill>
        <patternFill patternType="none">
          <bgColor indexed="65"/>
        </patternFill>
      </fill>
    </dxf>
  </rfmt>
  <rfmt sheetId="1" sqref="DF182" start="0" length="0">
    <dxf>
      <fill>
        <patternFill patternType="none">
          <bgColor indexed="65"/>
        </patternFill>
      </fill>
    </dxf>
  </rfmt>
  <rfmt sheetId="1" sqref="DG182" start="0" length="0">
    <dxf>
      <fill>
        <patternFill patternType="none">
          <bgColor indexed="65"/>
        </patternFill>
      </fill>
    </dxf>
  </rfmt>
  <rfmt sheetId="1" sqref="A182:XFD182" start="0" length="0">
    <dxf>
      <fill>
        <patternFill patternType="none">
          <bgColor indexed="65"/>
        </patternFill>
      </fill>
    </dxf>
  </rfmt>
  <rfmt sheetId="1" sqref="A183" start="0" length="0">
    <dxf>
      <border outline="0">
        <left style="medium">
          <color indexed="64"/>
        </left>
      </border>
    </dxf>
  </rfmt>
  <rfmt sheetId="1" sqref="B183" start="0" length="0">
    <dxf>
      <font>
        <b/>
        <sz val="12"/>
        <color auto="1"/>
      </font>
    </dxf>
  </rfmt>
  <rfmt sheetId="1" sqref="C183" start="0" length="0">
    <dxf>
      <font>
        <b/>
        <sz val="12"/>
        <color auto="1"/>
      </font>
      <border outline="0">
        <left style="thin">
          <color indexed="64"/>
        </left>
      </border>
    </dxf>
  </rfmt>
  <rfmt sheetId="1" sqref="D183" start="0" length="0">
    <dxf>
      <font>
        <b/>
        <sz val="12"/>
        <color auto="1"/>
      </font>
      <border outline="0">
        <left style="thin">
          <color indexed="64"/>
        </left>
      </border>
    </dxf>
  </rfmt>
  <rfmt sheetId="1" sqref="E183" start="0" length="0">
    <dxf>
      <font>
        <b/>
        <sz val="12"/>
        <color auto="1"/>
      </font>
      <fill>
        <patternFill patternType="none">
          <bgColor indexed="65"/>
        </patternFill>
      </fill>
      <alignment horizontal="center"/>
    </dxf>
  </rfmt>
  <rfmt sheetId="1" sqref="F183" start="0" length="0">
    <dxf>
      <font>
        <b/>
        <sz val="12"/>
        <color auto="1"/>
      </font>
      <alignment horizontal="center"/>
    </dxf>
  </rfmt>
  <rfmt sheetId="1" sqref="G183" start="0" length="0">
    <dxf>
      <font>
        <b/>
        <sz val="12"/>
        <color auto="1"/>
        <name val="Trebuchet MS"/>
        <scheme val="none"/>
      </font>
      <alignment horizontal="left"/>
    </dxf>
  </rfmt>
  <rfmt sheetId="1" sqref="H183" start="0" length="0">
    <dxf>
      <font>
        <b/>
        <sz val="12"/>
        <color auto="1"/>
        <name val="Trebuchet MS"/>
        <scheme val="none"/>
      </font>
      <alignment horizontal="left"/>
      <border outline="0">
        <left style="thin">
          <color indexed="64"/>
        </left>
        <right style="thin">
          <color indexed="64"/>
        </right>
        <top style="thin">
          <color indexed="64"/>
        </top>
        <bottom style="thin">
          <color indexed="64"/>
        </bottom>
      </border>
    </dxf>
  </rfmt>
  <rfmt sheetId="1" sqref="I183" start="0" length="0">
    <dxf>
      <font>
        <b/>
        <sz val="12"/>
        <color auto="1"/>
      </font>
    </dxf>
  </rfmt>
  <rfmt sheetId="1" sqref="J183" start="0" length="0">
    <dxf>
      <font>
        <b/>
        <sz val="12"/>
        <color auto="1"/>
      </font>
      <alignment horizontal="center"/>
    </dxf>
  </rfmt>
  <rfmt sheetId="1" sqref="L183" start="0" length="0">
    <dxf>
      <font>
        <b/>
        <sz val="12"/>
        <color auto="1"/>
      </font>
      <numFmt numFmtId="0" formatCode="General"/>
      <fill>
        <patternFill patternType="none">
          <bgColor indexed="65"/>
        </patternFill>
      </fill>
    </dxf>
  </rfmt>
  <rcc rId="4263" sId="1">
    <nc r="M183">
      <f>S183/AE183*100</f>
    </nc>
  </rcc>
  <rfmt sheetId="1" sqref="O183" start="0" length="0">
    <dxf>
      <font>
        <b/>
        <sz val="12"/>
        <color auto="1"/>
      </font>
    </dxf>
  </rfmt>
  <rfmt sheetId="1" sqref="P183" start="0" length="0">
    <dxf>
      <font>
        <b/>
        <sz val="12"/>
        <color auto="1"/>
      </font>
      <fill>
        <patternFill patternType="none">
          <bgColor indexed="65"/>
        </patternFill>
      </fill>
    </dxf>
  </rfmt>
  <rfmt sheetId="1" sqref="Q183" start="0" length="0">
    <dxf>
      <font>
        <b/>
        <sz val="12"/>
        <color auto="1"/>
      </font>
      <fill>
        <patternFill patternType="none">
          <bgColor indexed="65"/>
        </patternFill>
      </fill>
    </dxf>
  </rfmt>
  <rfmt sheetId="1" sqref="R183" start="0" length="0">
    <dxf>
      <font>
        <b/>
        <sz val="12"/>
        <color auto="1"/>
      </font>
      <fill>
        <patternFill patternType="none">
          <bgColor indexed="65"/>
        </patternFill>
      </fill>
    </dxf>
  </rfmt>
  <rfmt sheetId="1" sqref="T183" start="0" length="0">
    <dxf>
      <font>
        <b/>
        <sz val="12"/>
        <color auto="1"/>
      </font>
      <numFmt numFmtId="0" formatCode="General"/>
      <border outline="0">
        <left style="thin">
          <color indexed="64"/>
        </left>
        <right style="thin">
          <color indexed="64"/>
        </right>
        <top style="thin">
          <color indexed="64"/>
        </top>
        <bottom style="thin">
          <color indexed="64"/>
        </bottom>
      </border>
    </dxf>
  </rfmt>
  <rfmt sheetId="1" s="1" sqref="U183" start="0" length="0">
    <dxf>
      <font>
        <b/>
        <sz val="12"/>
        <color auto="1"/>
        <name val="Calibri"/>
        <family val="2"/>
        <charset val="238"/>
        <scheme val="minor"/>
      </font>
      <numFmt numFmtId="0" formatCode="General"/>
    </dxf>
  </rfmt>
  <rfmt sheetId="1" sqref="V183" start="0" length="0">
    <dxf>
      <font>
        <sz val="12"/>
        <color auto="1"/>
      </font>
      <numFmt numFmtId="4" formatCode="#,##0.00"/>
    </dxf>
  </rfmt>
  <rfmt sheetId="1" sqref="W183" start="0" length="0">
    <dxf>
      <font>
        <b/>
        <sz val="12"/>
        <color auto="1"/>
      </font>
      <numFmt numFmtId="0" formatCode="General"/>
      <border outline="0">
        <left style="thin">
          <color indexed="64"/>
        </left>
        <right style="thin">
          <color indexed="64"/>
        </right>
        <top style="thin">
          <color indexed="64"/>
        </top>
        <bottom style="thin">
          <color indexed="64"/>
        </bottom>
      </border>
    </dxf>
  </rfmt>
  <rfmt sheetId="1" s="1" sqref="X183" start="0" length="0">
    <dxf>
      <font>
        <b/>
        <sz val="12"/>
        <color auto="1"/>
        <name val="Calibri"/>
        <family val="2"/>
        <charset val="238"/>
        <scheme val="minor"/>
      </font>
      <numFmt numFmtId="0" formatCode="General"/>
    </dxf>
  </rfmt>
  <rfmt sheetId="1" sqref="Y183" start="0" length="0">
    <dxf>
      <font>
        <sz val="12"/>
        <color auto="1"/>
      </font>
      <numFmt numFmtId="165" formatCode="#,##0.00_ ;\-#,##0.00\ "/>
    </dxf>
  </rfmt>
  <rfmt sheetId="1" sqref="Z183" start="0" length="0">
    <dxf>
      <font>
        <b/>
        <sz val="12"/>
        <color auto="1"/>
      </font>
      <border outline="0">
        <left style="thin">
          <color indexed="64"/>
        </left>
        <right style="thin">
          <color indexed="64"/>
        </right>
        <top style="thin">
          <color indexed="64"/>
        </top>
        <bottom style="thin">
          <color indexed="64"/>
        </bottom>
      </border>
    </dxf>
  </rfmt>
  <rfmt sheetId="1" s="1" sqref="AA183" start="0" length="0">
    <dxf>
      <font>
        <b/>
        <sz val="12"/>
        <color auto="1"/>
        <name val="Calibri"/>
        <family val="2"/>
        <charset val="238"/>
        <scheme val="minor"/>
      </font>
    </dxf>
  </rfmt>
  <rfmt sheetId="1" s="1" sqref="AC183" start="0" length="0">
    <dxf>
      <font>
        <b/>
        <sz val="12"/>
        <color auto="1"/>
        <name val="Calibri"/>
        <family val="2"/>
        <charset val="238"/>
        <scheme val="minor"/>
      </font>
      <numFmt numFmtId="0" formatCode="General"/>
    </dxf>
  </rfmt>
  <rfmt sheetId="1" s="1" sqref="AD183" start="0" length="0">
    <dxf>
      <font>
        <b/>
        <sz val="12"/>
        <color auto="1"/>
        <name val="Calibri"/>
        <family val="2"/>
        <charset val="238"/>
        <scheme val="minor"/>
      </font>
      <numFmt numFmtId="0" formatCode="General"/>
    </dxf>
  </rfmt>
  <rfmt sheetId="1" sqref="AE183" start="0" length="0">
    <dxf>
      <fill>
        <patternFill patternType="solid">
          <bgColor theme="0"/>
        </patternFill>
      </fill>
    </dxf>
  </rfmt>
  <rfmt sheetId="1" s="1" sqref="AF183" start="0" length="0">
    <dxf>
      <font>
        <b/>
        <sz val="12"/>
        <color auto="1"/>
        <name val="Calibri"/>
        <family val="2"/>
        <charset val="238"/>
        <scheme val="minor"/>
      </font>
      <numFmt numFmtId="3" formatCode="#,##0"/>
    </dxf>
  </rfmt>
  <rfmt sheetId="1" sqref="AI183" start="0" length="0">
    <dxf>
      <font>
        <b/>
        <sz val="12"/>
        <color auto="1"/>
        <name val="Trebuchet MS"/>
        <scheme val="none"/>
      </font>
      <numFmt numFmtId="3" formatCode="#,##0"/>
    </dxf>
  </rfmt>
  <rfmt sheetId="1" sqref="AJ183" start="0" length="0">
    <dxf>
      <font>
        <b/>
        <sz val="12"/>
        <color auto="1"/>
      </font>
      <numFmt numFmtId="3" formatCode="#,##0"/>
    </dxf>
  </rfmt>
  <rfmt sheetId="1" sqref="AK183" start="0" length="0">
    <dxf>
      <font>
        <b/>
        <sz val="12"/>
        <color auto="1"/>
      </font>
      <numFmt numFmtId="3" formatCode="#,##0"/>
      <border outline="0">
        <top style="thin">
          <color indexed="64"/>
        </top>
      </border>
    </dxf>
  </rfmt>
  <rfmt sheetId="1" sqref="AL183" start="0" length="0">
    <dxf>
      <font>
        <sz val="12"/>
        <name val="Trebuchet MS"/>
        <scheme val="none"/>
      </font>
      <numFmt numFmtId="0" formatCode="General"/>
      <alignment horizontal="general" vertical="bottom" wrapText="0"/>
    </dxf>
  </rfmt>
  <rfmt sheetId="1" sqref="AM183" start="0" length="0">
    <dxf>
      <font>
        <sz val="11"/>
        <color theme="1"/>
        <name val="Calibri"/>
        <family val="2"/>
        <charset val="238"/>
        <scheme val="minor"/>
      </font>
      <numFmt numFmtId="0" formatCode="General"/>
      <alignment horizontal="general" vertical="bottom" wrapText="0"/>
    </dxf>
  </rfmt>
  <rfmt sheetId="1" sqref="AN183" start="0" length="0">
    <dxf>
      <font>
        <sz val="11"/>
        <color theme="1"/>
        <name val="Calibri"/>
        <family val="2"/>
        <charset val="238"/>
        <scheme val="minor"/>
      </font>
      <numFmt numFmtId="0" formatCode="General"/>
      <alignment horizontal="general" vertical="bottom" wrapText="0"/>
    </dxf>
  </rfmt>
  <rfmt sheetId="1" sqref="AO183" start="0" length="0">
    <dxf>
      <fill>
        <patternFill patternType="none">
          <bgColor indexed="65"/>
        </patternFill>
      </fill>
    </dxf>
  </rfmt>
  <rfmt sheetId="1" sqref="AP183" start="0" length="0">
    <dxf>
      <fill>
        <patternFill patternType="none">
          <bgColor indexed="65"/>
        </patternFill>
      </fill>
    </dxf>
  </rfmt>
  <rfmt sheetId="1" sqref="AQ183" start="0" length="0">
    <dxf>
      <fill>
        <patternFill patternType="none">
          <bgColor indexed="65"/>
        </patternFill>
      </fill>
    </dxf>
  </rfmt>
  <rfmt sheetId="1" sqref="AR183" start="0" length="0">
    <dxf>
      <fill>
        <patternFill patternType="none">
          <bgColor indexed="65"/>
        </patternFill>
      </fill>
    </dxf>
  </rfmt>
  <rfmt sheetId="1" sqref="AS183" start="0" length="0">
    <dxf>
      <fill>
        <patternFill patternType="none">
          <bgColor indexed="65"/>
        </patternFill>
      </fill>
    </dxf>
  </rfmt>
  <rfmt sheetId="1" sqref="AT183" start="0" length="0">
    <dxf>
      <fill>
        <patternFill patternType="none">
          <bgColor indexed="65"/>
        </patternFill>
      </fill>
    </dxf>
  </rfmt>
  <rfmt sheetId="1" sqref="AU183" start="0" length="0">
    <dxf>
      <fill>
        <patternFill patternType="none">
          <bgColor indexed="65"/>
        </patternFill>
      </fill>
    </dxf>
  </rfmt>
  <rfmt sheetId="1" sqref="AV183" start="0" length="0">
    <dxf>
      <fill>
        <patternFill patternType="none">
          <bgColor indexed="65"/>
        </patternFill>
      </fill>
    </dxf>
  </rfmt>
  <rfmt sheetId="1" sqref="AW183" start="0" length="0">
    <dxf>
      <fill>
        <patternFill patternType="none">
          <bgColor indexed="65"/>
        </patternFill>
      </fill>
    </dxf>
  </rfmt>
  <rfmt sheetId="1" sqref="AX183" start="0" length="0">
    <dxf>
      <fill>
        <patternFill patternType="none">
          <bgColor indexed="65"/>
        </patternFill>
      </fill>
    </dxf>
  </rfmt>
  <rfmt sheetId="1" sqref="AY183" start="0" length="0">
    <dxf>
      <fill>
        <patternFill patternType="none">
          <bgColor indexed="65"/>
        </patternFill>
      </fill>
    </dxf>
  </rfmt>
  <rfmt sheetId="1" sqref="AZ183" start="0" length="0">
    <dxf>
      <fill>
        <patternFill patternType="none">
          <bgColor indexed="65"/>
        </patternFill>
      </fill>
    </dxf>
  </rfmt>
  <rfmt sheetId="1" sqref="BA183" start="0" length="0">
    <dxf>
      <fill>
        <patternFill patternType="none">
          <bgColor indexed="65"/>
        </patternFill>
      </fill>
    </dxf>
  </rfmt>
  <rfmt sheetId="1" sqref="BB183" start="0" length="0">
    <dxf>
      <fill>
        <patternFill patternType="none">
          <bgColor indexed="65"/>
        </patternFill>
      </fill>
    </dxf>
  </rfmt>
  <rfmt sheetId="1" sqref="BC183" start="0" length="0">
    <dxf>
      <fill>
        <patternFill patternType="none">
          <bgColor indexed="65"/>
        </patternFill>
      </fill>
    </dxf>
  </rfmt>
  <rfmt sheetId="1" sqref="BD183" start="0" length="0">
    <dxf>
      <fill>
        <patternFill patternType="none">
          <bgColor indexed="65"/>
        </patternFill>
      </fill>
    </dxf>
  </rfmt>
  <rfmt sheetId="1" sqref="BE183" start="0" length="0">
    <dxf>
      <fill>
        <patternFill patternType="none">
          <bgColor indexed="65"/>
        </patternFill>
      </fill>
    </dxf>
  </rfmt>
  <rfmt sheetId="1" sqref="BF183" start="0" length="0">
    <dxf>
      <fill>
        <patternFill patternType="none">
          <bgColor indexed="65"/>
        </patternFill>
      </fill>
    </dxf>
  </rfmt>
  <rfmt sheetId="1" sqref="BG183" start="0" length="0">
    <dxf>
      <fill>
        <patternFill patternType="none">
          <bgColor indexed="65"/>
        </patternFill>
      </fill>
    </dxf>
  </rfmt>
  <rfmt sheetId="1" sqref="BH183" start="0" length="0">
    <dxf>
      <fill>
        <patternFill patternType="none">
          <bgColor indexed="65"/>
        </patternFill>
      </fill>
    </dxf>
  </rfmt>
  <rfmt sheetId="1" sqref="BI183" start="0" length="0">
    <dxf>
      <fill>
        <patternFill patternType="none">
          <bgColor indexed="65"/>
        </patternFill>
      </fill>
    </dxf>
  </rfmt>
  <rfmt sheetId="1" sqref="BJ183" start="0" length="0">
    <dxf>
      <fill>
        <patternFill patternType="none">
          <bgColor indexed="65"/>
        </patternFill>
      </fill>
    </dxf>
  </rfmt>
  <rfmt sheetId="1" sqref="BK183" start="0" length="0">
    <dxf>
      <fill>
        <patternFill patternType="none">
          <bgColor indexed="65"/>
        </patternFill>
      </fill>
    </dxf>
  </rfmt>
  <rfmt sheetId="1" sqref="BL183" start="0" length="0">
    <dxf>
      <fill>
        <patternFill patternType="none">
          <bgColor indexed="65"/>
        </patternFill>
      </fill>
    </dxf>
  </rfmt>
  <rfmt sheetId="1" sqref="BM183" start="0" length="0">
    <dxf>
      <fill>
        <patternFill patternType="none">
          <bgColor indexed="65"/>
        </patternFill>
      </fill>
    </dxf>
  </rfmt>
  <rfmt sheetId="1" sqref="BN183" start="0" length="0">
    <dxf>
      <fill>
        <patternFill patternType="none">
          <bgColor indexed="65"/>
        </patternFill>
      </fill>
    </dxf>
  </rfmt>
  <rfmt sheetId="1" sqref="BO183" start="0" length="0">
    <dxf>
      <fill>
        <patternFill patternType="none">
          <bgColor indexed="65"/>
        </patternFill>
      </fill>
    </dxf>
  </rfmt>
  <rfmt sheetId="1" sqref="BP183" start="0" length="0">
    <dxf>
      <fill>
        <patternFill patternType="none">
          <bgColor indexed="65"/>
        </patternFill>
      </fill>
    </dxf>
  </rfmt>
  <rfmt sheetId="1" sqref="BQ183" start="0" length="0">
    <dxf>
      <fill>
        <patternFill patternType="none">
          <bgColor indexed="65"/>
        </patternFill>
      </fill>
    </dxf>
  </rfmt>
  <rfmt sheetId="1" sqref="BR183" start="0" length="0">
    <dxf>
      <fill>
        <patternFill patternType="none">
          <bgColor indexed="65"/>
        </patternFill>
      </fill>
    </dxf>
  </rfmt>
  <rfmt sheetId="1" sqref="BS183" start="0" length="0">
    <dxf>
      <fill>
        <patternFill patternType="none">
          <bgColor indexed="65"/>
        </patternFill>
      </fill>
    </dxf>
  </rfmt>
  <rfmt sheetId="1" sqref="BT183" start="0" length="0">
    <dxf>
      <fill>
        <patternFill patternType="none">
          <bgColor indexed="65"/>
        </patternFill>
      </fill>
    </dxf>
  </rfmt>
  <rfmt sheetId="1" sqref="BU183" start="0" length="0">
    <dxf>
      <fill>
        <patternFill patternType="none">
          <bgColor indexed="65"/>
        </patternFill>
      </fill>
    </dxf>
  </rfmt>
  <rfmt sheetId="1" sqref="BV183" start="0" length="0">
    <dxf>
      <fill>
        <patternFill patternType="none">
          <bgColor indexed="65"/>
        </patternFill>
      </fill>
    </dxf>
  </rfmt>
  <rfmt sheetId="1" sqref="BW183" start="0" length="0">
    <dxf>
      <fill>
        <patternFill patternType="none">
          <bgColor indexed="65"/>
        </patternFill>
      </fill>
    </dxf>
  </rfmt>
  <rfmt sheetId="1" sqref="BX183" start="0" length="0">
    <dxf>
      <fill>
        <patternFill patternType="none">
          <bgColor indexed="65"/>
        </patternFill>
      </fill>
    </dxf>
  </rfmt>
  <rfmt sheetId="1" sqref="BY183" start="0" length="0">
    <dxf>
      <fill>
        <patternFill patternType="none">
          <bgColor indexed="65"/>
        </patternFill>
      </fill>
    </dxf>
  </rfmt>
  <rfmt sheetId="1" sqref="BZ183" start="0" length="0">
    <dxf>
      <fill>
        <patternFill patternType="none">
          <bgColor indexed="65"/>
        </patternFill>
      </fill>
    </dxf>
  </rfmt>
  <rfmt sheetId="1" sqref="CA183" start="0" length="0">
    <dxf>
      <fill>
        <patternFill patternType="none">
          <bgColor indexed="65"/>
        </patternFill>
      </fill>
    </dxf>
  </rfmt>
  <rfmt sheetId="1" sqref="CB183" start="0" length="0">
    <dxf>
      <fill>
        <patternFill patternType="none">
          <bgColor indexed="65"/>
        </patternFill>
      </fill>
    </dxf>
  </rfmt>
  <rfmt sheetId="1" sqref="CC183" start="0" length="0">
    <dxf>
      <fill>
        <patternFill patternType="none">
          <bgColor indexed="65"/>
        </patternFill>
      </fill>
    </dxf>
  </rfmt>
  <rfmt sheetId="1" sqref="CD183" start="0" length="0">
    <dxf>
      <fill>
        <patternFill patternType="none">
          <bgColor indexed="65"/>
        </patternFill>
      </fill>
    </dxf>
  </rfmt>
  <rfmt sheetId="1" sqref="CE183" start="0" length="0">
    <dxf>
      <fill>
        <patternFill patternType="none">
          <bgColor indexed="65"/>
        </patternFill>
      </fill>
    </dxf>
  </rfmt>
  <rfmt sheetId="1" sqref="CF183" start="0" length="0">
    <dxf>
      <fill>
        <patternFill patternType="none">
          <bgColor indexed="65"/>
        </patternFill>
      </fill>
    </dxf>
  </rfmt>
  <rfmt sheetId="1" sqref="CG183" start="0" length="0">
    <dxf>
      <fill>
        <patternFill patternType="none">
          <bgColor indexed="65"/>
        </patternFill>
      </fill>
    </dxf>
  </rfmt>
  <rfmt sheetId="1" sqref="CH183" start="0" length="0">
    <dxf>
      <fill>
        <patternFill patternType="none">
          <bgColor indexed="65"/>
        </patternFill>
      </fill>
    </dxf>
  </rfmt>
  <rfmt sheetId="1" sqref="CI183" start="0" length="0">
    <dxf>
      <fill>
        <patternFill patternType="none">
          <bgColor indexed="65"/>
        </patternFill>
      </fill>
    </dxf>
  </rfmt>
  <rfmt sheetId="1" sqref="CJ183" start="0" length="0">
    <dxf>
      <fill>
        <patternFill patternType="none">
          <bgColor indexed="65"/>
        </patternFill>
      </fill>
    </dxf>
  </rfmt>
  <rfmt sheetId="1" sqref="CK183" start="0" length="0">
    <dxf>
      <fill>
        <patternFill patternType="none">
          <bgColor indexed="65"/>
        </patternFill>
      </fill>
    </dxf>
  </rfmt>
  <rfmt sheetId="1" sqref="CL183" start="0" length="0">
    <dxf>
      <fill>
        <patternFill patternType="none">
          <bgColor indexed="65"/>
        </patternFill>
      </fill>
    </dxf>
  </rfmt>
  <rfmt sheetId="1" sqref="CM183" start="0" length="0">
    <dxf>
      <fill>
        <patternFill patternType="none">
          <bgColor indexed="65"/>
        </patternFill>
      </fill>
    </dxf>
  </rfmt>
  <rfmt sheetId="1" sqref="CN183" start="0" length="0">
    <dxf>
      <fill>
        <patternFill patternType="none">
          <bgColor indexed="65"/>
        </patternFill>
      </fill>
    </dxf>
  </rfmt>
  <rfmt sheetId="1" sqref="CO183" start="0" length="0">
    <dxf>
      <fill>
        <patternFill patternType="none">
          <bgColor indexed="65"/>
        </patternFill>
      </fill>
    </dxf>
  </rfmt>
  <rfmt sheetId="1" sqref="CP183" start="0" length="0">
    <dxf>
      <fill>
        <patternFill patternType="none">
          <bgColor indexed="65"/>
        </patternFill>
      </fill>
    </dxf>
  </rfmt>
  <rfmt sheetId="1" sqref="CQ183" start="0" length="0">
    <dxf>
      <fill>
        <patternFill patternType="none">
          <bgColor indexed="65"/>
        </patternFill>
      </fill>
    </dxf>
  </rfmt>
  <rfmt sheetId="1" sqref="CR183" start="0" length="0">
    <dxf>
      <fill>
        <patternFill patternType="none">
          <bgColor indexed="65"/>
        </patternFill>
      </fill>
    </dxf>
  </rfmt>
  <rfmt sheetId="1" sqref="CS183" start="0" length="0">
    <dxf>
      <fill>
        <patternFill patternType="none">
          <bgColor indexed="65"/>
        </patternFill>
      </fill>
    </dxf>
  </rfmt>
  <rfmt sheetId="1" sqref="CT183" start="0" length="0">
    <dxf>
      <fill>
        <patternFill patternType="none">
          <bgColor indexed="65"/>
        </patternFill>
      </fill>
    </dxf>
  </rfmt>
  <rfmt sheetId="1" sqref="CU183" start="0" length="0">
    <dxf>
      <fill>
        <patternFill patternType="none">
          <bgColor indexed="65"/>
        </patternFill>
      </fill>
    </dxf>
  </rfmt>
  <rfmt sheetId="1" sqref="CV183" start="0" length="0">
    <dxf>
      <fill>
        <patternFill patternType="none">
          <bgColor indexed="65"/>
        </patternFill>
      </fill>
    </dxf>
  </rfmt>
  <rfmt sheetId="1" sqref="CW183" start="0" length="0">
    <dxf>
      <fill>
        <patternFill patternType="none">
          <bgColor indexed="65"/>
        </patternFill>
      </fill>
    </dxf>
  </rfmt>
  <rfmt sheetId="1" sqref="CX183" start="0" length="0">
    <dxf>
      <fill>
        <patternFill patternType="none">
          <bgColor indexed="65"/>
        </patternFill>
      </fill>
    </dxf>
  </rfmt>
  <rfmt sheetId="1" sqref="CY183" start="0" length="0">
    <dxf>
      <fill>
        <patternFill patternType="none">
          <bgColor indexed="65"/>
        </patternFill>
      </fill>
    </dxf>
  </rfmt>
  <rfmt sheetId="1" sqref="CZ183" start="0" length="0">
    <dxf>
      <fill>
        <patternFill patternType="none">
          <bgColor indexed="65"/>
        </patternFill>
      </fill>
    </dxf>
  </rfmt>
  <rfmt sheetId="1" sqref="DA183" start="0" length="0">
    <dxf>
      <fill>
        <patternFill patternType="none">
          <bgColor indexed="65"/>
        </patternFill>
      </fill>
    </dxf>
  </rfmt>
  <rfmt sheetId="1" sqref="DB183" start="0" length="0">
    <dxf>
      <fill>
        <patternFill patternType="none">
          <bgColor indexed="65"/>
        </patternFill>
      </fill>
    </dxf>
  </rfmt>
  <rfmt sheetId="1" sqref="DC183" start="0" length="0">
    <dxf>
      <fill>
        <patternFill patternType="none">
          <bgColor indexed="65"/>
        </patternFill>
      </fill>
    </dxf>
  </rfmt>
  <rfmt sheetId="1" sqref="DD183" start="0" length="0">
    <dxf>
      <fill>
        <patternFill patternType="none">
          <bgColor indexed="65"/>
        </patternFill>
      </fill>
    </dxf>
  </rfmt>
  <rfmt sheetId="1" sqref="DE183" start="0" length="0">
    <dxf>
      <fill>
        <patternFill patternType="none">
          <bgColor indexed="65"/>
        </patternFill>
      </fill>
    </dxf>
  </rfmt>
  <rfmt sheetId="1" sqref="DF183" start="0" length="0">
    <dxf>
      <fill>
        <patternFill patternType="none">
          <bgColor indexed="65"/>
        </patternFill>
      </fill>
    </dxf>
  </rfmt>
  <rfmt sheetId="1" sqref="DG183" start="0" length="0">
    <dxf>
      <fill>
        <patternFill patternType="none">
          <bgColor indexed="65"/>
        </patternFill>
      </fill>
    </dxf>
  </rfmt>
  <rfmt sheetId="1" sqref="A183:XFD183" start="0" length="0">
    <dxf>
      <fill>
        <patternFill patternType="none">
          <bgColor indexed="65"/>
        </patternFill>
      </fill>
    </dxf>
  </rfmt>
  <rfmt sheetId="1" sqref="A184" start="0" length="0">
    <dxf>
      <border outline="0">
        <left style="medium">
          <color indexed="64"/>
        </left>
      </border>
    </dxf>
  </rfmt>
  <rfmt sheetId="1" sqref="B184" start="0" length="0">
    <dxf>
      <font>
        <b/>
        <sz val="12"/>
        <color auto="1"/>
      </font>
    </dxf>
  </rfmt>
  <rfmt sheetId="1" sqref="C184" start="0" length="0">
    <dxf>
      <font>
        <b/>
        <sz val="12"/>
        <color auto="1"/>
      </font>
      <border outline="0">
        <left style="thin">
          <color indexed="64"/>
        </left>
      </border>
    </dxf>
  </rfmt>
  <rfmt sheetId="1" sqref="D184" start="0" length="0">
    <dxf>
      <font>
        <b/>
        <sz val="12"/>
        <color auto="1"/>
      </font>
      <border outline="0">
        <left style="thin">
          <color indexed="64"/>
        </left>
      </border>
    </dxf>
  </rfmt>
  <rfmt sheetId="1" sqref="E184" start="0" length="0">
    <dxf>
      <font>
        <b/>
        <sz val="12"/>
        <color auto="1"/>
      </font>
      <fill>
        <patternFill patternType="none">
          <bgColor indexed="65"/>
        </patternFill>
      </fill>
      <alignment horizontal="center"/>
    </dxf>
  </rfmt>
  <rfmt sheetId="1" sqref="F184" start="0" length="0">
    <dxf>
      <font>
        <b/>
        <sz val="12"/>
        <color auto="1"/>
      </font>
      <alignment horizontal="center"/>
    </dxf>
  </rfmt>
  <rfmt sheetId="1" sqref="G184" start="0" length="0">
    <dxf>
      <font>
        <b/>
        <sz val="12"/>
        <color auto="1"/>
        <name val="Trebuchet MS"/>
        <scheme val="none"/>
      </font>
      <alignment horizontal="left"/>
    </dxf>
  </rfmt>
  <rfmt sheetId="1" sqref="H184" start="0" length="0">
    <dxf>
      <font>
        <b/>
        <sz val="12"/>
        <color auto="1"/>
        <name val="Trebuchet MS"/>
        <scheme val="none"/>
      </font>
      <alignment horizontal="left"/>
      <border outline="0">
        <left style="thin">
          <color indexed="64"/>
        </left>
        <right style="thin">
          <color indexed="64"/>
        </right>
        <top style="thin">
          <color indexed="64"/>
        </top>
        <bottom style="thin">
          <color indexed="64"/>
        </bottom>
      </border>
    </dxf>
  </rfmt>
  <rfmt sheetId="1" sqref="I184" start="0" length="0">
    <dxf>
      <font>
        <b/>
        <sz val="12"/>
        <color auto="1"/>
      </font>
    </dxf>
  </rfmt>
  <rfmt sheetId="1" sqref="J184" start="0" length="0">
    <dxf>
      <font>
        <b/>
        <sz val="12"/>
        <color auto="1"/>
      </font>
      <alignment horizontal="center"/>
    </dxf>
  </rfmt>
  <rfmt sheetId="1" sqref="L184" start="0" length="0">
    <dxf>
      <font>
        <b/>
        <sz val="12"/>
        <color auto="1"/>
      </font>
      <numFmt numFmtId="0" formatCode="General"/>
      <fill>
        <patternFill patternType="none">
          <bgColor indexed="65"/>
        </patternFill>
      </fill>
    </dxf>
  </rfmt>
  <rcc rId="4264" sId="1">
    <nc r="M184">
      <f>S184/AE184*100</f>
    </nc>
  </rcc>
  <rfmt sheetId="1" sqref="O184" start="0" length="0">
    <dxf>
      <font>
        <b/>
        <sz val="12"/>
        <color auto="1"/>
      </font>
    </dxf>
  </rfmt>
  <rfmt sheetId="1" sqref="P184" start="0" length="0">
    <dxf>
      <font>
        <b/>
        <sz val="12"/>
        <color auto="1"/>
      </font>
      <fill>
        <patternFill patternType="none">
          <bgColor indexed="65"/>
        </patternFill>
      </fill>
    </dxf>
  </rfmt>
  <rfmt sheetId="1" sqref="Q184" start="0" length="0">
    <dxf>
      <font>
        <b/>
        <sz val="12"/>
        <color auto="1"/>
      </font>
      <fill>
        <patternFill patternType="none">
          <bgColor indexed="65"/>
        </patternFill>
      </fill>
    </dxf>
  </rfmt>
  <rfmt sheetId="1" sqref="R184" start="0" length="0">
    <dxf>
      <font>
        <b/>
        <sz val="12"/>
        <color auto="1"/>
      </font>
      <fill>
        <patternFill patternType="none">
          <bgColor indexed="65"/>
        </patternFill>
      </fill>
    </dxf>
  </rfmt>
  <rfmt sheetId="1" sqref="T184" start="0" length="0">
    <dxf>
      <font>
        <b/>
        <sz val="12"/>
        <color auto="1"/>
      </font>
      <numFmt numFmtId="0" formatCode="General"/>
      <border outline="0">
        <left style="thin">
          <color indexed="64"/>
        </left>
        <right style="thin">
          <color indexed="64"/>
        </right>
        <top style="thin">
          <color indexed="64"/>
        </top>
        <bottom style="thin">
          <color indexed="64"/>
        </bottom>
      </border>
    </dxf>
  </rfmt>
  <rfmt sheetId="1" s="1" sqref="U184" start="0" length="0">
    <dxf>
      <font>
        <b/>
        <sz val="12"/>
        <color auto="1"/>
        <name val="Calibri"/>
        <family val="2"/>
        <charset val="238"/>
        <scheme val="minor"/>
      </font>
      <numFmt numFmtId="0" formatCode="General"/>
    </dxf>
  </rfmt>
  <rfmt sheetId="1" sqref="V184" start="0" length="0">
    <dxf>
      <font>
        <sz val="12"/>
        <color auto="1"/>
      </font>
      <numFmt numFmtId="4" formatCode="#,##0.00"/>
    </dxf>
  </rfmt>
  <rfmt sheetId="1" sqref="W184" start="0" length="0">
    <dxf>
      <font>
        <b/>
        <sz val="12"/>
        <color auto="1"/>
      </font>
      <numFmt numFmtId="0" formatCode="General"/>
      <border outline="0">
        <left style="thin">
          <color indexed="64"/>
        </left>
        <right style="thin">
          <color indexed="64"/>
        </right>
        <top style="thin">
          <color indexed="64"/>
        </top>
        <bottom style="thin">
          <color indexed="64"/>
        </bottom>
      </border>
    </dxf>
  </rfmt>
  <rfmt sheetId="1" s="1" sqref="X184" start="0" length="0">
    <dxf>
      <font>
        <b/>
        <sz val="12"/>
        <color auto="1"/>
        <name val="Calibri"/>
        <family val="2"/>
        <charset val="238"/>
        <scheme val="minor"/>
      </font>
      <numFmt numFmtId="0" formatCode="General"/>
    </dxf>
  </rfmt>
  <rfmt sheetId="1" sqref="Y184" start="0" length="0">
    <dxf>
      <font>
        <sz val="12"/>
        <color auto="1"/>
      </font>
      <numFmt numFmtId="165" formatCode="#,##0.00_ ;\-#,##0.00\ "/>
    </dxf>
  </rfmt>
  <rfmt sheetId="1" sqref="Z184" start="0" length="0">
    <dxf>
      <font>
        <b/>
        <sz val="12"/>
        <color auto="1"/>
      </font>
      <border outline="0">
        <left style="thin">
          <color indexed="64"/>
        </left>
        <right style="thin">
          <color indexed="64"/>
        </right>
        <top style="thin">
          <color indexed="64"/>
        </top>
        <bottom style="thin">
          <color indexed="64"/>
        </bottom>
      </border>
    </dxf>
  </rfmt>
  <rfmt sheetId="1" s="1" sqref="AA184" start="0" length="0">
    <dxf>
      <font>
        <b/>
        <sz val="12"/>
        <color auto="1"/>
        <name val="Calibri"/>
        <family val="2"/>
        <charset val="238"/>
        <scheme val="minor"/>
      </font>
    </dxf>
  </rfmt>
  <rfmt sheetId="1" s="1" sqref="AC184" start="0" length="0">
    <dxf>
      <font>
        <b/>
        <sz val="12"/>
        <color auto="1"/>
        <name val="Calibri"/>
        <family val="2"/>
        <charset val="238"/>
        <scheme val="minor"/>
      </font>
      <numFmt numFmtId="0" formatCode="General"/>
    </dxf>
  </rfmt>
  <rfmt sheetId="1" s="1" sqref="AD184" start="0" length="0">
    <dxf>
      <font>
        <b/>
        <sz val="12"/>
        <color auto="1"/>
        <name val="Calibri"/>
        <family val="2"/>
        <charset val="238"/>
        <scheme val="minor"/>
      </font>
      <numFmt numFmtId="0" formatCode="General"/>
    </dxf>
  </rfmt>
  <rfmt sheetId="1" sqref="AE184" start="0" length="0">
    <dxf>
      <fill>
        <patternFill patternType="solid">
          <bgColor theme="0"/>
        </patternFill>
      </fill>
    </dxf>
  </rfmt>
  <rfmt sheetId="1" s="1" sqref="AF184" start="0" length="0">
    <dxf>
      <font>
        <b/>
        <sz val="12"/>
        <color auto="1"/>
        <name val="Calibri"/>
        <family val="2"/>
        <charset val="238"/>
        <scheme val="minor"/>
      </font>
      <numFmt numFmtId="3" formatCode="#,##0"/>
    </dxf>
  </rfmt>
  <rfmt sheetId="1" sqref="AI184" start="0" length="0">
    <dxf>
      <font>
        <b/>
        <sz val="12"/>
        <color auto="1"/>
        <name val="Trebuchet MS"/>
        <scheme val="none"/>
      </font>
      <numFmt numFmtId="3" formatCode="#,##0"/>
    </dxf>
  </rfmt>
  <rfmt sheetId="1" sqref="AJ184" start="0" length="0">
    <dxf>
      <font>
        <b/>
        <sz val="12"/>
        <color auto="1"/>
      </font>
      <numFmt numFmtId="3" formatCode="#,##0"/>
    </dxf>
  </rfmt>
  <rfmt sheetId="1" sqref="AK184" start="0" length="0">
    <dxf>
      <font>
        <b/>
        <sz val="12"/>
        <color auto="1"/>
      </font>
      <numFmt numFmtId="3" formatCode="#,##0"/>
      <border outline="0">
        <top style="thin">
          <color indexed="64"/>
        </top>
      </border>
    </dxf>
  </rfmt>
  <rfmt sheetId="1" sqref="AL184" start="0" length="0">
    <dxf>
      <font>
        <sz val="12"/>
        <name val="Trebuchet MS"/>
        <scheme val="none"/>
      </font>
      <numFmt numFmtId="0" formatCode="General"/>
      <alignment horizontal="general" vertical="bottom" wrapText="0"/>
    </dxf>
  </rfmt>
  <rfmt sheetId="1" sqref="AM184" start="0" length="0">
    <dxf>
      <font>
        <sz val="11"/>
        <color theme="1"/>
        <name val="Calibri"/>
        <family val="2"/>
        <charset val="238"/>
        <scheme val="minor"/>
      </font>
      <numFmt numFmtId="0" formatCode="General"/>
      <alignment horizontal="general" vertical="bottom" wrapText="0"/>
    </dxf>
  </rfmt>
  <rfmt sheetId="1" sqref="AN184" start="0" length="0">
    <dxf>
      <font>
        <sz val="11"/>
        <color theme="1"/>
        <name val="Calibri"/>
        <family val="2"/>
        <charset val="238"/>
        <scheme val="minor"/>
      </font>
      <numFmt numFmtId="0" formatCode="General"/>
      <alignment horizontal="general" vertical="bottom" wrapText="0"/>
    </dxf>
  </rfmt>
  <rfmt sheetId="1" sqref="AO184" start="0" length="0">
    <dxf>
      <fill>
        <patternFill patternType="none">
          <bgColor indexed="65"/>
        </patternFill>
      </fill>
    </dxf>
  </rfmt>
  <rfmt sheetId="1" sqref="AP184" start="0" length="0">
    <dxf>
      <fill>
        <patternFill patternType="none">
          <bgColor indexed="65"/>
        </patternFill>
      </fill>
    </dxf>
  </rfmt>
  <rfmt sheetId="1" sqref="AQ184" start="0" length="0">
    <dxf>
      <fill>
        <patternFill patternType="none">
          <bgColor indexed="65"/>
        </patternFill>
      </fill>
    </dxf>
  </rfmt>
  <rfmt sheetId="1" sqref="AR184" start="0" length="0">
    <dxf>
      <fill>
        <patternFill patternType="none">
          <bgColor indexed="65"/>
        </patternFill>
      </fill>
    </dxf>
  </rfmt>
  <rfmt sheetId="1" sqref="AS184" start="0" length="0">
    <dxf>
      <fill>
        <patternFill patternType="none">
          <bgColor indexed="65"/>
        </patternFill>
      </fill>
    </dxf>
  </rfmt>
  <rfmt sheetId="1" sqref="AT184" start="0" length="0">
    <dxf>
      <fill>
        <patternFill patternType="none">
          <bgColor indexed="65"/>
        </patternFill>
      </fill>
    </dxf>
  </rfmt>
  <rfmt sheetId="1" sqref="AU184" start="0" length="0">
    <dxf>
      <fill>
        <patternFill patternType="none">
          <bgColor indexed="65"/>
        </patternFill>
      </fill>
    </dxf>
  </rfmt>
  <rfmt sheetId="1" sqref="AV184" start="0" length="0">
    <dxf>
      <fill>
        <patternFill patternType="none">
          <bgColor indexed="65"/>
        </patternFill>
      </fill>
    </dxf>
  </rfmt>
  <rfmt sheetId="1" sqref="AW184" start="0" length="0">
    <dxf>
      <fill>
        <patternFill patternType="none">
          <bgColor indexed="65"/>
        </patternFill>
      </fill>
    </dxf>
  </rfmt>
  <rfmt sheetId="1" sqref="AX184" start="0" length="0">
    <dxf>
      <fill>
        <patternFill patternType="none">
          <bgColor indexed="65"/>
        </patternFill>
      </fill>
    </dxf>
  </rfmt>
  <rfmt sheetId="1" sqref="AY184" start="0" length="0">
    <dxf>
      <fill>
        <patternFill patternType="none">
          <bgColor indexed="65"/>
        </patternFill>
      </fill>
    </dxf>
  </rfmt>
  <rfmt sheetId="1" sqref="AZ184" start="0" length="0">
    <dxf>
      <fill>
        <patternFill patternType="none">
          <bgColor indexed="65"/>
        </patternFill>
      </fill>
    </dxf>
  </rfmt>
  <rfmt sheetId="1" sqref="BA184" start="0" length="0">
    <dxf>
      <fill>
        <patternFill patternType="none">
          <bgColor indexed="65"/>
        </patternFill>
      </fill>
    </dxf>
  </rfmt>
  <rfmt sheetId="1" sqref="BB184" start="0" length="0">
    <dxf>
      <fill>
        <patternFill patternType="none">
          <bgColor indexed="65"/>
        </patternFill>
      </fill>
    </dxf>
  </rfmt>
  <rfmt sheetId="1" sqref="BC184" start="0" length="0">
    <dxf>
      <fill>
        <patternFill patternType="none">
          <bgColor indexed="65"/>
        </patternFill>
      </fill>
    </dxf>
  </rfmt>
  <rfmt sheetId="1" sqref="BD184" start="0" length="0">
    <dxf>
      <fill>
        <patternFill patternType="none">
          <bgColor indexed="65"/>
        </patternFill>
      </fill>
    </dxf>
  </rfmt>
  <rfmt sheetId="1" sqref="BE184" start="0" length="0">
    <dxf>
      <fill>
        <patternFill patternType="none">
          <bgColor indexed="65"/>
        </patternFill>
      </fill>
    </dxf>
  </rfmt>
  <rfmt sheetId="1" sqref="BF184" start="0" length="0">
    <dxf>
      <fill>
        <patternFill patternType="none">
          <bgColor indexed="65"/>
        </patternFill>
      </fill>
    </dxf>
  </rfmt>
  <rfmt sheetId="1" sqref="BG184" start="0" length="0">
    <dxf>
      <fill>
        <patternFill patternType="none">
          <bgColor indexed="65"/>
        </patternFill>
      </fill>
    </dxf>
  </rfmt>
  <rfmt sheetId="1" sqref="BH184" start="0" length="0">
    <dxf>
      <fill>
        <patternFill patternType="none">
          <bgColor indexed="65"/>
        </patternFill>
      </fill>
    </dxf>
  </rfmt>
  <rfmt sheetId="1" sqref="BI184" start="0" length="0">
    <dxf>
      <fill>
        <patternFill patternType="none">
          <bgColor indexed="65"/>
        </patternFill>
      </fill>
    </dxf>
  </rfmt>
  <rfmt sheetId="1" sqref="BJ184" start="0" length="0">
    <dxf>
      <fill>
        <patternFill patternType="none">
          <bgColor indexed="65"/>
        </patternFill>
      </fill>
    </dxf>
  </rfmt>
  <rfmt sheetId="1" sqref="BK184" start="0" length="0">
    <dxf>
      <fill>
        <patternFill patternType="none">
          <bgColor indexed="65"/>
        </patternFill>
      </fill>
    </dxf>
  </rfmt>
  <rfmt sheetId="1" sqref="BL184" start="0" length="0">
    <dxf>
      <fill>
        <patternFill patternType="none">
          <bgColor indexed="65"/>
        </patternFill>
      </fill>
    </dxf>
  </rfmt>
  <rfmt sheetId="1" sqref="BM184" start="0" length="0">
    <dxf>
      <fill>
        <patternFill patternType="none">
          <bgColor indexed="65"/>
        </patternFill>
      </fill>
    </dxf>
  </rfmt>
  <rfmt sheetId="1" sqref="BN184" start="0" length="0">
    <dxf>
      <fill>
        <patternFill patternType="none">
          <bgColor indexed="65"/>
        </patternFill>
      </fill>
    </dxf>
  </rfmt>
  <rfmt sheetId="1" sqref="BO184" start="0" length="0">
    <dxf>
      <fill>
        <patternFill patternType="none">
          <bgColor indexed="65"/>
        </patternFill>
      </fill>
    </dxf>
  </rfmt>
  <rfmt sheetId="1" sqref="BP184" start="0" length="0">
    <dxf>
      <fill>
        <patternFill patternType="none">
          <bgColor indexed="65"/>
        </patternFill>
      </fill>
    </dxf>
  </rfmt>
  <rfmt sheetId="1" sqref="BQ184" start="0" length="0">
    <dxf>
      <fill>
        <patternFill patternType="none">
          <bgColor indexed="65"/>
        </patternFill>
      </fill>
    </dxf>
  </rfmt>
  <rfmt sheetId="1" sqref="BR184" start="0" length="0">
    <dxf>
      <fill>
        <patternFill patternType="none">
          <bgColor indexed="65"/>
        </patternFill>
      </fill>
    </dxf>
  </rfmt>
  <rfmt sheetId="1" sqref="BS184" start="0" length="0">
    <dxf>
      <fill>
        <patternFill patternType="none">
          <bgColor indexed="65"/>
        </patternFill>
      </fill>
    </dxf>
  </rfmt>
  <rfmt sheetId="1" sqref="BT184" start="0" length="0">
    <dxf>
      <fill>
        <patternFill patternType="none">
          <bgColor indexed="65"/>
        </patternFill>
      </fill>
    </dxf>
  </rfmt>
  <rfmt sheetId="1" sqref="BU184" start="0" length="0">
    <dxf>
      <fill>
        <patternFill patternType="none">
          <bgColor indexed="65"/>
        </patternFill>
      </fill>
    </dxf>
  </rfmt>
  <rfmt sheetId="1" sqref="BV184" start="0" length="0">
    <dxf>
      <fill>
        <patternFill patternType="none">
          <bgColor indexed="65"/>
        </patternFill>
      </fill>
    </dxf>
  </rfmt>
  <rfmt sheetId="1" sqref="BW184" start="0" length="0">
    <dxf>
      <fill>
        <patternFill patternType="none">
          <bgColor indexed="65"/>
        </patternFill>
      </fill>
    </dxf>
  </rfmt>
  <rfmt sheetId="1" sqref="BX184" start="0" length="0">
    <dxf>
      <fill>
        <patternFill patternType="none">
          <bgColor indexed="65"/>
        </patternFill>
      </fill>
    </dxf>
  </rfmt>
  <rfmt sheetId="1" sqref="BY184" start="0" length="0">
    <dxf>
      <fill>
        <patternFill patternType="none">
          <bgColor indexed="65"/>
        </patternFill>
      </fill>
    </dxf>
  </rfmt>
  <rfmt sheetId="1" sqref="BZ184" start="0" length="0">
    <dxf>
      <fill>
        <patternFill patternType="none">
          <bgColor indexed="65"/>
        </patternFill>
      </fill>
    </dxf>
  </rfmt>
  <rfmt sheetId="1" sqref="CA184" start="0" length="0">
    <dxf>
      <fill>
        <patternFill patternType="none">
          <bgColor indexed="65"/>
        </patternFill>
      </fill>
    </dxf>
  </rfmt>
  <rfmt sheetId="1" sqref="CB184" start="0" length="0">
    <dxf>
      <fill>
        <patternFill patternType="none">
          <bgColor indexed="65"/>
        </patternFill>
      </fill>
    </dxf>
  </rfmt>
  <rfmt sheetId="1" sqref="CC184" start="0" length="0">
    <dxf>
      <fill>
        <patternFill patternType="none">
          <bgColor indexed="65"/>
        </patternFill>
      </fill>
    </dxf>
  </rfmt>
  <rfmt sheetId="1" sqref="CD184" start="0" length="0">
    <dxf>
      <fill>
        <patternFill patternType="none">
          <bgColor indexed="65"/>
        </patternFill>
      </fill>
    </dxf>
  </rfmt>
  <rfmt sheetId="1" sqref="CE184" start="0" length="0">
    <dxf>
      <fill>
        <patternFill patternType="none">
          <bgColor indexed="65"/>
        </patternFill>
      </fill>
    </dxf>
  </rfmt>
  <rfmt sheetId="1" sqref="CF184" start="0" length="0">
    <dxf>
      <fill>
        <patternFill patternType="none">
          <bgColor indexed="65"/>
        </patternFill>
      </fill>
    </dxf>
  </rfmt>
  <rfmt sheetId="1" sqref="CG184" start="0" length="0">
    <dxf>
      <fill>
        <patternFill patternType="none">
          <bgColor indexed="65"/>
        </patternFill>
      </fill>
    </dxf>
  </rfmt>
  <rfmt sheetId="1" sqref="CH184" start="0" length="0">
    <dxf>
      <fill>
        <patternFill patternType="none">
          <bgColor indexed="65"/>
        </patternFill>
      </fill>
    </dxf>
  </rfmt>
  <rfmt sheetId="1" sqref="CI184" start="0" length="0">
    <dxf>
      <fill>
        <patternFill patternType="none">
          <bgColor indexed="65"/>
        </patternFill>
      </fill>
    </dxf>
  </rfmt>
  <rfmt sheetId="1" sqref="CJ184" start="0" length="0">
    <dxf>
      <fill>
        <patternFill patternType="none">
          <bgColor indexed="65"/>
        </patternFill>
      </fill>
    </dxf>
  </rfmt>
  <rfmt sheetId="1" sqref="CK184" start="0" length="0">
    <dxf>
      <fill>
        <patternFill patternType="none">
          <bgColor indexed="65"/>
        </patternFill>
      </fill>
    </dxf>
  </rfmt>
  <rfmt sheetId="1" sqref="CL184" start="0" length="0">
    <dxf>
      <fill>
        <patternFill patternType="none">
          <bgColor indexed="65"/>
        </patternFill>
      </fill>
    </dxf>
  </rfmt>
  <rfmt sheetId="1" sqref="CM184" start="0" length="0">
    <dxf>
      <fill>
        <patternFill patternType="none">
          <bgColor indexed="65"/>
        </patternFill>
      </fill>
    </dxf>
  </rfmt>
  <rfmt sheetId="1" sqref="CN184" start="0" length="0">
    <dxf>
      <fill>
        <patternFill patternType="none">
          <bgColor indexed="65"/>
        </patternFill>
      </fill>
    </dxf>
  </rfmt>
  <rfmt sheetId="1" sqref="CO184" start="0" length="0">
    <dxf>
      <fill>
        <patternFill patternType="none">
          <bgColor indexed="65"/>
        </patternFill>
      </fill>
    </dxf>
  </rfmt>
  <rfmt sheetId="1" sqref="CP184" start="0" length="0">
    <dxf>
      <fill>
        <patternFill patternType="none">
          <bgColor indexed="65"/>
        </patternFill>
      </fill>
    </dxf>
  </rfmt>
  <rfmt sheetId="1" sqref="CQ184" start="0" length="0">
    <dxf>
      <fill>
        <patternFill patternType="none">
          <bgColor indexed="65"/>
        </patternFill>
      </fill>
    </dxf>
  </rfmt>
  <rfmt sheetId="1" sqref="CR184" start="0" length="0">
    <dxf>
      <fill>
        <patternFill patternType="none">
          <bgColor indexed="65"/>
        </patternFill>
      </fill>
    </dxf>
  </rfmt>
  <rfmt sheetId="1" sqref="CS184" start="0" length="0">
    <dxf>
      <fill>
        <patternFill patternType="none">
          <bgColor indexed="65"/>
        </patternFill>
      </fill>
    </dxf>
  </rfmt>
  <rfmt sheetId="1" sqref="CT184" start="0" length="0">
    <dxf>
      <fill>
        <patternFill patternType="none">
          <bgColor indexed="65"/>
        </patternFill>
      </fill>
    </dxf>
  </rfmt>
  <rfmt sheetId="1" sqref="CU184" start="0" length="0">
    <dxf>
      <fill>
        <patternFill patternType="none">
          <bgColor indexed="65"/>
        </patternFill>
      </fill>
    </dxf>
  </rfmt>
  <rfmt sheetId="1" sqref="CV184" start="0" length="0">
    <dxf>
      <fill>
        <patternFill patternType="none">
          <bgColor indexed="65"/>
        </patternFill>
      </fill>
    </dxf>
  </rfmt>
  <rfmt sheetId="1" sqref="CW184" start="0" length="0">
    <dxf>
      <fill>
        <patternFill patternType="none">
          <bgColor indexed="65"/>
        </patternFill>
      </fill>
    </dxf>
  </rfmt>
  <rfmt sheetId="1" sqref="CX184" start="0" length="0">
    <dxf>
      <fill>
        <patternFill patternType="none">
          <bgColor indexed="65"/>
        </patternFill>
      </fill>
    </dxf>
  </rfmt>
  <rfmt sheetId="1" sqref="CY184" start="0" length="0">
    <dxf>
      <fill>
        <patternFill patternType="none">
          <bgColor indexed="65"/>
        </patternFill>
      </fill>
    </dxf>
  </rfmt>
  <rfmt sheetId="1" sqref="CZ184" start="0" length="0">
    <dxf>
      <fill>
        <patternFill patternType="none">
          <bgColor indexed="65"/>
        </patternFill>
      </fill>
    </dxf>
  </rfmt>
  <rfmt sheetId="1" sqref="DA184" start="0" length="0">
    <dxf>
      <fill>
        <patternFill patternType="none">
          <bgColor indexed="65"/>
        </patternFill>
      </fill>
    </dxf>
  </rfmt>
  <rfmt sheetId="1" sqref="DB184" start="0" length="0">
    <dxf>
      <fill>
        <patternFill patternType="none">
          <bgColor indexed="65"/>
        </patternFill>
      </fill>
    </dxf>
  </rfmt>
  <rfmt sheetId="1" sqref="DC184" start="0" length="0">
    <dxf>
      <fill>
        <patternFill patternType="none">
          <bgColor indexed="65"/>
        </patternFill>
      </fill>
    </dxf>
  </rfmt>
  <rfmt sheetId="1" sqref="DD184" start="0" length="0">
    <dxf>
      <fill>
        <patternFill patternType="none">
          <bgColor indexed="65"/>
        </patternFill>
      </fill>
    </dxf>
  </rfmt>
  <rfmt sheetId="1" sqref="DE184" start="0" length="0">
    <dxf>
      <fill>
        <patternFill patternType="none">
          <bgColor indexed="65"/>
        </patternFill>
      </fill>
    </dxf>
  </rfmt>
  <rfmt sheetId="1" sqref="DF184" start="0" length="0">
    <dxf>
      <fill>
        <patternFill patternType="none">
          <bgColor indexed="65"/>
        </patternFill>
      </fill>
    </dxf>
  </rfmt>
  <rfmt sheetId="1" sqref="DG184" start="0" length="0">
    <dxf>
      <fill>
        <patternFill patternType="none">
          <bgColor indexed="65"/>
        </patternFill>
      </fill>
    </dxf>
  </rfmt>
  <rfmt sheetId="1" sqref="A184:XFD184" start="0" length="0">
    <dxf>
      <fill>
        <patternFill patternType="none">
          <bgColor indexed="65"/>
        </patternFill>
      </fill>
    </dxf>
  </rfmt>
</revisions>
</file>

<file path=xl/revisions/revisionLog2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265" sId="1" ref="A191:XFD191" action="insertRow">
    <undo index="65535" exp="area" ref3D="1" dr="$H$1:$N$1048576" dn="Z_65B035E3_87FA_46C5_996E_864F2C8D0EBC_.wvu.Cols" sId="1"/>
  </rrc>
  <rfmt sheetId="1" sqref="B191" start="0" length="0">
    <dxf>
      <font>
        <b/>
        <sz val="12"/>
        <color auto="1"/>
      </font>
    </dxf>
  </rfmt>
  <rfmt sheetId="1" sqref="C191" start="0" length="0">
    <dxf>
      <font>
        <b/>
        <sz val="12"/>
        <color auto="1"/>
      </font>
    </dxf>
  </rfmt>
  <rfmt sheetId="1" sqref="D191" start="0" length="0">
    <dxf>
      <font>
        <b/>
        <sz val="12"/>
        <color auto="1"/>
      </font>
    </dxf>
  </rfmt>
  <rfmt sheetId="1" sqref="E191" start="0" length="0">
    <dxf>
      <font>
        <b/>
        <sz val="12"/>
        <color auto="1"/>
      </font>
      <fill>
        <patternFill patternType="none">
          <bgColor indexed="65"/>
        </patternFill>
      </fill>
      <alignment horizontal="center"/>
    </dxf>
  </rfmt>
  <rfmt sheetId="1" sqref="F191" start="0" length="0">
    <dxf>
      <font>
        <b/>
        <sz val="12"/>
        <color auto="1"/>
      </font>
      <alignment horizontal="center"/>
    </dxf>
  </rfmt>
  <rfmt sheetId="1" sqref="G191" start="0" length="0">
    <dxf>
      <font>
        <b/>
        <sz val="12"/>
        <color auto="1"/>
      </font>
    </dxf>
  </rfmt>
  <rfmt sheetId="1" sqref="H191" start="0" length="0">
    <dxf>
      <font>
        <b/>
        <sz val="12"/>
        <color auto="1"/>
      </font>
      <alignment horizontal="left"/>
    </dxf>
  </rfmt>
  <rfmt sheetId="1" sqref="J191" start="0" length="0">
    <dxf>
      <font>
        <b/>
        <sz val="12"/>
        <color auto="1"/>
      </font>
      <alignment horizontal="center" vertical="center"/>
    </dxf>
  </rfmt>
  <rfmt sheetId="1" sqref="L191" start="0" length="0">
    <dxf>
      <numFmt numFmtId="0" formatCode="General"/>
    </dxf>
  </rfmt>
  <rfmt sheetId="1" sqref="O191" start="0" length="0">
    <dxf>
      <font>
        <b/>
        <sz val="12"/>
        <color auto="1"/>
      </font>
      <fill>
        <patternFill patternType="none">
          <bgColor indexed="65"/>
        </patternFill>
      </fill>
    </dxf>
  </rfmt>
  <rfmt sheetId="1" sqref="P191" start="0" length="0">
    <dxf>
      <font>
        <b/>
        <sz val="12"/>
        <color auto="1"/>
      </font>
    </dxf>
  </rfmt>
  <rfmt sheetId="1" sqref="Q191" start="0" length="0">
    <dxf>
      <font>
        <b/>
        <sz val="12"/>
        <color auto="1"/>
      </font>
      <fill>
        <patternFill patternType="none">
          <bgColor indexed="65"/>
        </patternFill>
      </fill>
    </dxf>
  </rfmt>
  <rfmt sheetId="1" sqref="R191" start="0" length="0">
    <dxf>
      <font>
        <b/>
        <sz val="12"/>
        <color auto="1"/>
      </font>
      <fill>
        <patternFill patternType="none">
          <bgColor indexed="65"/>
        </patternFill>
      </fill>
    </dxf>
  </rfmt>
  <rfmt sheetId="1" sqref="T191" start="0" length="0">
    <dxf>
      <font>
        <b/>
        <sz val="12"/>
        <color auto="1"/>
      </font>
      <numFmt numFmtId="0" formatCode="General"/>
    </dxf>
  </rfmt>
  <rfmt sheetId="1" sqref="W191" start="0" length="0">
    <dxf>
      <font>
        <b/>
        <sz val="12"/>
        <color auto="1"/>
      </font>
      <numFmt numFmtId="0" formatCode="General"/>
    </dxf>
  </rfmt>
  <rfmt sheetId="1" s="1" sqref="Y191" start="0" length="0">
    <dxf>
      <font>
        <sz val="12"/>
        <color auto="1"/>
        <name val="Calibri"/>
        <family val="2"/>
        <charset val="238"/>
        <scheme val="minor"/>
      </font>
      <numFmt numFmtId="165" formatCode="#,##0.00_ ;\-#,##0.00\ "/>
    </dxf>
  </rfmt>
  <rfmt sheetId="1" sqref="Z191" start="0" length="0">
    <dxf>
      <font>
        <b/>
        <sz val="12"/>
        <color auto="1"/>
      </font>
    </dxf>
  </rfmt>
  <rfmt sheetId="1" sqref="AA191" start="0" length="0">
    <dxf>
      <font>
        <b/>
        <sz val="12"/>
        <color auto="1"/>
      </font>
    </dxf>
  </rfmt>
  <rfmt sheetId="1" s="1" sqref="AJ191" start="0" length="0">
    <dxf>
      <font>
        <b/>
        <sz val="12"/>
        <color auto="1"/>
        <name val="Calibri"/>
        <family val="2"/>
        <charset val="238"/>
        <scheme val="minor"/>
      </font>
      <numFmt numFmtId="3" formatCode="#,##0"/>
      <border outline="0">
        <top/>
      </border>
    </dxf>
  </rfmt>
  <rfmt sheetId="1" s="1" sqref="AK191" start="0" length="0">
    <dxf>
      <font>
        <b/>
        <sz val="12"/>
        <color auto="1"/>
        <name val="Calibri"/>
        <family val="2"/>
        <charset val="238"/>
        <scheme val="minor"/>
      </font>
      <numFmt numFmtId="3" formatCode="#,##0"/>
    </dxf>
  </rfmt>
  <rfmt sheetId="1" sqref="AL191" start="0" length="0">
    <dxf>
      <alignment vertical="bottom" wrapText="0"/>
    </dxf>
  </rfmt>
  <rfmt sheetId="1" sqref="AM191" start="0" length="0">
    <dxf>
      <alignment vertical="bottom" wrapText="0"/>
    </dxf>
  </rfmt>
  <rfmt sheetId="1" sqref="AN191" start="0" length="0">
    <dxf>
      <alignment vertical="bottom" wrapText="0"/>
    </dxf>
  </rfmt>
  <rfmt sheetId="1" sqref="AO191" start="0" length="0">
    <dxf>
      <alignment vertical="bottom" wrapText="0"/>
    </dxf>
  </rfmt>
  <rfmt sheetId="1" sqref="AP191" start="0" length="0">
    <dxf>
      <alignment vertical="bottom" wrapText="0"/>
    </dxf>
  </rfmt>
  <rfmt sheetId="1" sqref="AQ191" start="0" length="0">
    <dxf>
      <alignment vertical="bottom" wrapText="0"/>
    </dxf>
  </rfmt>
  <rfmt sheetId="1" sqref="AR191" start="0" length="0">
    <dxf>
      <alignment vertical="bottom" wrapText="0"/>
    </dxf>
  </rfmt>
  <rfmt sheetId="1" sqref="AS191" start="0" length="0">
    <dxf>
      <alignment vertical="bottom" wrapText="0"/>
    </dxf>
  </rfmt>
  <rfmt sheetId="1" sqref="AT191" start="0" length="0">
    <dxf>
      <alignment vertical="bottom" wrapText="0"/>
    </dxf>
  </rfmt>
  <rfmt sheetId="1" sqref="AU191" start="0" length="0">
    <dxf>
      <alignment vertical="bottom" wrapText="0"/>
    </dxf>
  </rfmt>
  <rfmt sheetId="1" sqref="AV191" start="0" length="0">
    <dxf>
      <alignment vertical="bottom" wrapText="0"/>
    </dxf>
  </rfmt>
  <rfmt sheetId="1" sqref="AW191" start="0" length="0">
    <dxf>
      <alignment vertical="bottom" wrapText="0"/>
    </dxf>
  </rfmt>
  <rfmt sheetId="1" sqref="AX191" start="0" length="0">
    <dxf>
      <alignment vertical="bottom" wrapText="0"/>
    </dxf>
  </rfmt>
  <rfmt sheetId="1" sqref="AY191" start="0" length="0">
    <dxf>
      <alignment vertical="bottom" wrapText="0"/>
    </dxf>
  </rfmt>
  <rfmt sheetId="1" sqref="AZ191" start="0" length="0">
    <dxf>
      <alignment vertical="bottom" wrapText="0"/>
    </dxf>
  </rfmt>
  <rfmt sheetId="1" sqref="BA191" start="0" length="0">
    <dxf>
      <alignment vertical="bottom" wrapText="0"/>
    </dxf>
  </rfmt>
  <rfmt sheetId="1" sqref="BB191" start="0" length="0">
    <dxf>
      <alignment vertical="bottom" wrapText="0"/>
    </dxf>
  </rfmt>
  <rfmt sheetId="1" sqref="BC191" start="0" length="0">
    <dxf>
      <alignment vertical="bottom" wrapText="0"/>
    </dxf>
  </rfmt>
  <rfmt sheetId="1" sqref="BD191" start="0" length="0">
    <dxf>
      <alignment vertical="bottom" wrapText="0"/>
    </dxf>
  </rfmt>
  <rfmt sheetId="1" sqref="BE191" start="0" length="0">
    <dxf>
      <alignment vertical="bottom" wrapText="0"/>
    </dxf>
  </rfmt>
  <rfmt sheetId="1" sqref="BF191" start="0" length="0">
    <dxf>
      <alignment vertical="bottom" wrapText="0"/>
    </dxf>
  </rfmt>
  <rfmt sheetId="1" sqref="BG191" start="0" length="0">
    <dxf>
      <alignment vertical="bottom" wrapText="0"/>
    </dxf>
  </rfmt>
  <rfmt sheetId="1" sqref="BH191" start="0" length="0">
    <dxf>
      <alignment vertical="bottom" wrapText="0"/>
    </dxf>
  </rfmt>
  <rfmt sheetId="1" sqref="BI191" start="0" length="0">
    <dxf>
      <alignment vertical="bottom" wrapText="0"/>
    </dxf>
  </rfmt>
  <rfmt sheetId="1" sqref="BJ191" start="0" length="0">
    <dxf>
      <alignment vertical="bottom" wrapText="0"/>
    </dxf>
  </rfmt>
  <rfmt sheetId="1" sqref="BK191" start="0" length="0">
    <dxf>
      <alignment vertical="bottom" wrapText="0"/>
    </dxf>
  </rfmt>
  <rfmt sheetId="1" sqref="BL191" start="0" length="0">
    <dxf>
      <alignment vertical="bottom" wrapText="0"/>
    </dxf>
  </rfmt>
  <rfmt sheetId="1" sqref="BM191" start="0" length="0">
    <dxf>
      <alignment vertical="bottom" wrapText="0"/>
    </dxf>
  </rfmt>
  <rfmt sheetId="1" sqref="BN191" start="0" length="0">
    <dxf>
      <alignment vertical="bottom" wrapText="0"/>
    </dxf>
  </rfmt>
  <rfmt sheetId="1" sqref="BO191" start="0" length="0">
    <dxf>
      <alignment vertical="bottom" wrapText="0"/>
    </dxf>
  </rfmt>
  <rfmt sheetId="1" sqref="BP191" start="0" length="0">
    <dxf>
      <alignment vertical="bottom" wrapText="0"/>
    </dxf>
  </rfmt>
  <rfmt sheetId="1" sqref="BQ191" start="0" length="0">
    <dxf>
      <alignment vertical="bottom" wrapText="0"/>
    </dxf>
  </rfmt>
  <rfmt sheetId="1" sqref="BR191" start="0" length="0">
    <dxf>
      <alignment vertical="bottom" wrapText="0"/>
    </dxf>
  </rfmt>
  <rfmt sheetId="1" sqref="BS191" start="0" length="0">
    <dxf>
      <alignment vertical="bottom" wrapText="0"/>
    </dxf>
  </rfmt>
  <rfmt sheetId="1" sqref="BT191" start="0" length="0">
    <dxf>
      <alignment vertical="bottom" wrapText="0"/>
    </dxf>
  </rfmt>
  <rfmt sheetId="1" sqref="BU191" start="0" length="0">
    <dxf>
      <alignment vertical="bottom" wrapText="0"/>
    </dxf>
  </rfmt>
  <rfmt sheetId="1" sqref="BV191" start="0" length="0">
    <dxf>
      <alignment vertical="bottom" wrapText="0"/>
    </dxf>
  </rfmt>
  <rfmt sheetId="1" sqref="BW191" start="0" length="0">
    <dxf>
      <alignment vertical="bottom" wrapText="0"/>
    </dxf>
  </rfmt>
  <rfmt sheetId="1" sqref="BX191" start="0" length="0">
    <dxf>
      <alignment vertical="bottom" wrapText="0"/>
    </dxf>
  </rfmt>
  <rfmt sheetId="1" sqref="BY191" start="0" length="0">
    <dxf>
      <alignment vertical="bottom" wrapText="0"/>
    </dxf>
  </rfmt>
  <rfmt sheetId="1" sqref="BZ191" start="0" length="0">
    <dxf>
      <alignment vertical="bottom" wrapText="0"/>
    </dxf>
  </rfmt>
  <rfmt sheetId="1" sqref="CA191" start="0" length="0">
    <dxf>
      <alignment vertical="bottom" wrapText="0"/>
    </dxf>
  </rfmt>
  <rfmt sheetId="1" sqref="CB191" start="0" length="0">
    <dxf>
      <alignment vertical="bottom" wrapText="0"/>
    </dxf>
  </rfmt>
  <rfmt sheetId="1" sqref="CC191" start="0" length="0">
    <dxf>
      <alignment vertical="bottom" wrapText="0"/>
    </dxf>
  </rfmt>
  <rfmt sheetId="1" sqref="CD191" start="0" length="0">
    <dxf>
      <alignment vertical="bottom" wrapText="0"/>
    </dxf>
  </rfmt>
  <rfmt sheetId="1" sqref="CE191" start="0" length="0">
    <dxf>
      <alignment vertical="bottom" wrapText="0"/>
    </dxf>
  </rfmt>
  <rfmt sheetId="1" sqref="CF191" start="0" length="0">
    <dxf>
      <alignment vertical="bottom" wrapText="0"/>
    </dxf>
  </rfmt>
  <rfmt sheetId="1" sqref="CG191" start="0" length="0">
    <dxf>
      <alignment vertical="bottom" wrapText="0"/>
    </dxf>
  </rfmt>
  <rfmt sheetId="1" sqref="CH191" start="0" length="0">
    <dxf>
      <alignment vertical="bottom" wrapText="0"/>
    </dxf>
  </rfmt>
  <rfmt sheetId="1" sqref="CI191" start="0" length="0">
    <dxf>
      <alignment vertical="bottom" wrapText="0"/>
    </dxf>
  </rfmt>
  <rfmt sheetId="1" sqref="CJ191" start="0" length="0">
    <dxf>
      <alignment vertical="bottom" wrapText="0"/>
    </dxf>
  </rfmt>
  <rfmt sheetId="1" sqref="CK191" start="0" length="0">
    <dxf>
      <alignment vertical="bottom" wrapText="0"/>
    </dxf>
  </rfmt>
  <rfmt sheetId="1" sqref="CL191" start="0" length="0">
    <dxf>
      <alignment vertical="bottom" wrapText="0"/>
    </dxf>
  </rfmt>
  <rfmt sheetId="1" sqref="CM191" start="0" length="0">
    <dxf>
      <alignment vertical="bottom" wrapText="0"/>
    </dxf>
  </rfmt>
  <rfmt sheetId="1" sqref="CN191" start="0" length="0">
    <dxf>
      <alignment vertical="bottom" wrapText="0"/>
    </dxf>
  </rfmt>
  <rfmt sheetId="1" sqref="CO191" start="0" length="0">
    <dxf>
      <alignment vertical="bottom" wrapText="0"/>
    </dxf>
  </rfmt>
  <rfmt sheetId="1" sqref="CP191" start="0" length="0">
    <dxf>
      <alignment vertical="bottom" wrapText="0"/>
    </dxf>
  </rfmt>
  <rfmt sheetId="1" sqref="CQ191" start="0" length="0">
    <dxf>
      <alignment vertical="bottom" wrapText="0"/>
    </dxf>
  </rfmt>
  <rfmt sheetId="1" sqref="CR191" start="0" length="0">
    <dxf>
      <alignment vertical="bottom" wrapText="0"/>
    </dxf>
  </rfmt>
  <rfmt sheetId="1" sqref="CS191" start="0" length="0">
    <dxf>
      <alignment vertical="bottom" wrapText="0"/>
    </dxf>
  </rfmt>
  <rfmt sheetId="1" sqref="CT191" start="0" length="0">
    <dxf>
      <alignment vertical="bottom" wrapText="0"/>
    </dxf>
  </rfmt>
  <rfmt sheetId="1" sqref="CU191" start="0" length="0">
    <dxf>
      <alignment vertical="bottom" wrapText="0"/>
    </dxf>
  </rfmt>
  <rfmt sheetId="1" sqref="CV191" start="0" length="0">
    <dxf>
      <alignment vertical="bottom" wrapText="0"/>
    </dxf>
  </rfmt>
  <rfmt sheetId="1" sqref="CW191" start="0" length="0">
    <dxf>
      <alignment vertical="bottom" wrapText="0"/>
    </dxf>
  </rfmt>
  <rfmt sheetId="1" sqref="CX191" start="0" length="0">
    <dxf>
      <alignment vertical="bottom" wrapText="0"/>
    </dxf>
  </rfmt>
  <rfmt sheetId="1" sqref="CY191" start="0" length="0">
    <dxf>
      <alignment vertical="bottom" wrapText="0"/>
    </dxf>
  </rfmt>
  <rfmt sheetId="1" sqref="CZ191" start="0" length="0">
    <dxf>
      <alignment vertical="bottom" wrapText="0"/>
    </dxf>
  </rfmt>
  <rfmt sheetId="1" sqref="DA191" start="0" length="0">
    <dxf>
      <alignment vertical="bottom" wrapText="0"/>
    </dxf>
  </rfmt>
  <rfmt sheetId="1" sqref="DB191" start="0" length="0">
    <dxf>
      <alignment vertical="bottom" wrapText="0"/>
    </dxf>
  </rfmt>
  <rfmt sheetId="1" sqref="DC191" start="0" length="0">
    <dxf>
      <alignment vertical="bottom" wrapText="0"/>
    </dxf>
  </rfmt>
  <rfmt sheetId="1" sqref="DD191" start="0" length="0">
    <dxf>
      <alignment vertical="bottom" wrapText="0"/>
    </dxf>
  </rfmt>
  <rfmt sheetId="1" sqref="DE191" start="0" length="0">
    <dxf>
      <alignment vertical="bottom" wrapText="0"/>
    </dxf>
  </rfmt>
  <rfmt sheetId="1" sqref="DF191" start="0" length="0">
    <dxf>
      <alignment vertical="bottom" wrapText="0"/>
    </dxf>
  </rfmt>
  <rfmt sheetId="1" sqref="DG191" start="0" length="0">
    <dxf>
      <alignment vertical="bottom" wrapText="0"/>
    </dxf>
  </rfmt>
  <rfmt sheetId="1" sqref="A191:XFD191" start="0" length="0">
    <dxf>
      <alignment vertical="bottom" wrapText="0"/>
    </dxf>
  </rfmt>
  <rrc rId="4266" sId="1" ref="A191:XFD191" action="insertRow">
    <undo index="65535" exp="area" ref3D="1" dr="$H$1:$N$1048576" dn="Z_65B035E3_87FA_46C5_996E_864F2C8D0EBC_.wvu.Cols" sId="1"/>
  </rrc>
  <rfmt sheetId="1" sqref="B191" start="0" length="0">
    <dxf>
      <font>
        <b/>
        <sz val="12"/>
        <color auto="1"/>
      </font>
    </dxf>
  </rfmt>
  <rfmt sheetId="1" sqref="C191" start="0" length="0">
    <dxf>
      <font>
        <b/>
        <sz val="12"/>
        <color auto="1"/>
      </font>
    </dxf>
  </rfmt>
  <rfmt sheetId="1" sqref="D191" start="0" length="0">
    <dxf>
      <font>
        <b/>
        <sz val="12"/>
        <color auto="1"/>
      </font>
    </dxf>
  </rfmt>
  <rfmt sheetId="1" sqref="E191" start="0" length="0">
    <dxf>
      <font>
        <b/>
        <sz val="12"/>
        <color auto="1"/>
      </font>
      <fill>
        <patternFill patternType="none">
          <bgColor indexed="65"/>
        </patternFill>
      </fill>
      <alignment horizontal="center"/>
    </dxf>
  </rfmt>
  <rfmt sheetId="1" sqref="F191" start="0" length="0">
    <dxf>
      <font>
        <b/>
        <sz val="12"/>
        <color auto="1"/>
      </font>
      <alignment horizontal="center"/>
    </dxf>
  </rfmt>
  <rfmt sheetId="1" sqref="G191" start="0" length="0">
    <dxf>
      <font>
        <b/>
        <sz val="12"/>
        <color auto="1"/>
      </font>
    </dxf>
  </rfmt>
  <rfmt sheetId="1" sqref="H191" start="0" length="0">
    <dxf>
      <font>
        <b/>
        <sz val="12"/>
        <color auto="1"/>
      </font>
      <alignment horizontal="left"/>
    </dxf>
  </rfmt>
  <rfmt sheetId="1" sqref="J191" start="0" length="0">
    <dxf>
      <font>
        <b/>
        <sz val="12"/>
        <color auto="1"/>
      </font>
      <alignment horizontal="center" vertical="center"/>
    </dxf>
  </rfmt>
  <rfmt sheetId="1" sqref="L191" start="0" length="0">
    <dxf>
      <numFmt numFmtId="0" formatCode="General"/>
    </dxf>
  </rfmt>
  <rcc rId="4267" sId="1">
    <nc r="M191">
      <f>S191/AE191*100</f>
    </nc>
  </rcc>
  <rfmt sheetId="1" sqref="O191" start="0" length="0">
    <dxf>
      <font>
        <b/>
        <sz val="12"/>
        <color auto="1"/>
      </font>
      <fill>
        <patternFill patternType="none">
          <bgColor indexed="65"/>
        </patternFill>
      </fill>
    </dxf>
  </rfmt>
  <rfmt sheetId="1" sqref="P191" start="0" length="0">
    <dxf>
      <font>
        <b/>
        <sz val="12"/>
        <color auto="1"/>
      </font>
    </dxf>
  </rfmt>
  <rfmt sheetId="1" sqref="Q191" start="0" length="0">
    <dxf>
      <font>
        <b/>
        <sz val="12"/>
        <color auto="1"/>
      </font>
      <fill>
        <patternFill patternType="none">
          <bgColor indexed="65"/>
        </patternFill>
      </fill>
    </dxf>
  </rfmt>
  <rfmt sheetId="1" sqref="R191" start="0" length="0">
    <dxf>
      <font>
        <b/>
        <sz val="12"/>
        <color auto="1"/>
      </font>
      <fill>
        <patternFill patternType="none">
          <bgColor indexed="65"/>
        </patternFill>
      </fill>
    </dxf>
  </rfmt>
  <rfmt sheetId="1" sqref="T191" start="0" length="0">
    <dxf>
      <font>
        <b/>
        <sz val="12"/>
        <color auto="1"/>
      </font>
      <numFmt numFmtId="0" formatCode="General"/>
    </dxf>
  </rfmt>
  <rfmt sheetId="1" sqref="W191" start="0" length="0">
    <dxf>
      <font>
        <b/>
        <sz val="12"/>
        <color auto="1"/>
      </font>
      <numFmt numFmtId="0" formatCode="General"/>
    </dxf>
  </rfmt>
  <rfmt sheetId="1" s="1" sqref="Y191" start="0" length="0">
    <dxf>
      <font>
        <sz val="12"/>
        <color auto="1"/>
        <name val="Calibri"/>
        <family val="2"/>
        <charset val="238"/>
        <scheme val="minor"/>
      </font>
      <numFmt numFmtId="165" formatCode="#,##0.00_ ;\-#,##0.00\ "/>
    </dxf>
  </rfmt>
  <rfmt sheetId="1" sqref="Z191" start="0" length="0">
    <dxf>
      <font>
        <b/>
        <sz val="12"/>
        <color auto="1"/>
      </font>
    </dxf>
  </rfmt>
  <rfmt sheetId="1" sqref="AA191" start="0" length="0">
    <dxf>
      <font>
        <b/>
        <sz val="12"/>
        <color auto="1"/>
      </font>
    </dxf>
  </rfmt>
  <rfmt sheetId="1" s="1" sqref="AJ191" start="0" length="0">
    <dxf>
      <font>
        <b/>
        <sz val="12"/>
        <color auto="1"/>
        <name val="Calibri"/>
        <family val="2"/>
        <charset val="238"/>
        <scheme val="minor"/>
      </font>
      <numFmt numFmtId="3" formatCode="#,##0"/>
    </dxf>
  </rfmt>
  <rfmt sheetId="1" s="1" sqref="AK191" start="0" length="0">
    <dxf>
      <font>
        <b/>
        <sz val="12"/>
        <color auto="1"/>
        <name val="Calibri"/>
        <family val="2"/>
        <charset val="238"/>
        <scheme val="minor"/>
      </font>
      <numFmt numFmtId="3" formatCode="#,##0"/>
    </dxf>
  </rfmt>
  <rfmt sheetId="1" sqref="AL191" start="0" length="0">
    <dxf>
      <alignment vertical="bottom" wrapText="0"/>
    </dxf>
  </rfmt>
  <rfmt sheetId="1" sqref="AM191" start="0" length="0">
    <dxf>
      <alignment vertical="bottom" wrapText="0"/>
    </dxf>
  </rfmt>
  <rfmt sheetId="1" sqref="AN191" start="0" length="0">
    <dxf>
      <alignment vertical="bottom" wrapText="0"/>
    </dxf>
  </rfmt>
  <rfmt sheetId="1" sqref="AO191" start="0" length="0">
    <dxf>
      <alignment vertical="bottom" wrapText="0"/>
    </dxf>
  </rfmt>
  <rfmt sheetId="1" sqref="AP191" start="0" length="0">
    <dxf>
      <alignment vertical="bottom" wrapText="0"/>
    </dxf>
  </rfmt>
  <rfmt sheetId="1" sqref="AQ191" start="0" length="0">
    <dxf>
      <alignment vertical="bottom" wrapText="0"/>
    </dxf>
  </rfmt>
  <rfmt sheetId="1" sqref="AR191" start="0" length="0">
    <dxf>
      <alignment vertical="bottom" wrapText="0"/>
    </dxf>
  </rfmt>
  <rfmt sheetId="1" sqref="AS191" start="0" length="0">
    <dxf>
      <alignment vertical="bottom" wrapText="0"/>
    </dxf>
  </rfmt>
  <rfmt sheetId="1" sqref="AT191" start="0" length="0">
    <dxf>
      <alignment vertical="bottom" wrapText="0"/>
    </dxf>
  </rfmt>
  <rfmt sheetId="1" sqref="AU191" start="0" length="0">
    <dxf>
      <alignment vertical="bottom" wrapText="0"/>
    </dxf>
  </rfmt>
  <rfmt sheetId="1" sqref="AV191" start="0" length="0">
    <dxf>
      <alignment vertical="bottom" wrapText="0"/>
    </dxf>
  </rfmt>
  <rfmt sheetId="1" sqref="AW191" start="0" length="0">
    <dxf>
      <alignment vertical="bottom" wrapText="0"/>
    </dxf>
  </rfmt>
  <rfmt sheetId="1" sqref="AX191" start="0" length="0">
    <dxf>
      <alignment vertical="bottom" wrapText="0"/>
    </dxf>
  </rfmt>
  <rfmt sheetId="1" sqref="AY191" start="0" length="0">
    <dxf>
      <alignment vertical="bottom" wrapText="0"/>
    </dxf>
  </rfmt>
  <rfmt sheetId="1" sqref="AZ191" start="0" length="0">
    <dxf>
      <alignment vertical="bottom" wrapText="0"/>
    </dxf>
  </rfmt>
  <rfmt sheetId="1" sqref="BA191" start="0" length="0">
    <dxf>
      <alignment vertical="bottom" wrapText="0"/>
    </dxf>
  </rfmt>
  <rfmt sheetId="1" sqref="BB191" start="0" length="0">
    <dxf>
      <alignment vertical="bottom" wrapText="0"/>
    </dxf>
  </rfmt>
  <rfmt sheetId="1" sqref="BC191" start="0" length="0">
    <dxf>
      <alignment vertical="bottom" wrapText="0"/>
    </dxf>
  </rfmt>
  <rfmt sheetId="1" sqref="BD191" start="0" length="0">
    <dxf>
      <alignment vertical="bottom" wrapText="0"/>
    </dxf>
  </rfmt>
  <rfmt sheetId="1" sqref="BE191" start="0" length="0">
    <dxf>
      <alignment vertical="bottom" wrapText="0"/>
    </dxf>
  </rfmt>
  <rfmt sheetId="1" sqref="BF191" start="0" length="0">
    <dxf>
      <alignment vertical="bottom" wrapText="0"/>
    </dxf>
  </rfmt>
  <rfmt sheetId="1" sqref="BG191" start="0" length="0">
    <dxf>
      <alignment vertical="bottom" wrapText="0"/>
    </dxf>
  </rfmt>
  <rfmt sheetId="1" sqref="BH191" start="0" length="0">
    <dxf>
      <alignment vertical="bottom" wrapText="0"/>
    </dxf>
  </rfmt>
  <rfmt sheetId="1" sqref="BI191" start="0" length="0">
    <dxf>
      <alignment vertical="bottom" wrapText="0"/>
    </dxf>
  </rfmt>
  <rfmt sheetId="1" sqref="BJ191" start="0" length="0">
    <dxf>
      <alignment vertical="bottom" wrapText="0"/>
    </dxf>
  </rfmt>
  <rfmt sheetId="1" sqref="BK191" start="0" length="0">
    <dxf>
      <alignment vertical="bottom" wrapText="0"/>
    </dxf>
  </rfmt>
  <rfmt sheetId="1" sqref="BL191" start="0" length="0">
    <dxf>
      <alignment vertical="bottom" wrapText="0"/>
    </dxf>
  </rfmt>
  <rfmt sheetId="1" sqref="BM191" start="0" length="0">
    <dxf>
      <alignment vertical="bottom" wrapText="0"/>
    </dxf>
  </rfmt>
  <rfmt sheetId="1" sqref="BN191" start="0" length="0">
    <dxf>
      <alignment vertical="bottom" wrapText="0"/>
    </dxf>
  </rfmt>
  <rfmt sheetId="1" sqref="BO191" start="0" length="0">
    <dxf>
      <alignment vertical="bottom" wrapText="0"/>
    </dxf>
  </rfmt>
  <rfmt sheetId="1" sqref="BP191" start="0" length="0">
    <dxf>
      <alignment vertical="bottom" wrapText="0"/>
    </dxf>
  </rfmt>
  <rfmt sheetId="1" sqref="BQ191" start="0" length="0">
    <dxf>
      <alignment vertical="bottom" wrapText="0"/>
    </dxf>
  </rfmt>
  <rfmt sheetId="1" sqref="BR191" start="0" length="0">
    <dxf>
      <alignment vertical="bottom" wrapText="0"/>
    </dxf>
  </rfmt>
  <rfmt sheetId="1" sqref="BS191" start="0" length="0">
    <dxf>
      <alignment vertical="bottom" wrapText="0"/>
    </dxf>
  </rfmt>
  <rfmt sheetId="1" sqref="BT191" start="0" length="0">
    <dxf>
      <alignment vertical="bottom" wrapText="0"/>
    </dxf>
  </rfmt>
  <rfmt sheetId="1" sqref="BU191" start="0" length="0">
    <dxf>
      <alignment vertical="bottom" wrapText="0"/>
    </dxf>
  </rfmt>
  <rfmt sheetId="1" sqref="BV191" start="0" length="0">
    <dxf>
      <alignment vertical="bottom" wrapText="0"/>
    </dxf>
  </rfmt>
  <rfmt sheetId="1" sqref="BW191" start="0" length="0">
    <dxf>
      <alignment vertical="bottom" wrapText="0"/>
    </dxf>
  </rfmt>
  <rfmt sheetId="1" sqref="BX191" start="0" length="0">
    <dxf>
      <alignment vertical="bottom" wrapText="0"/>
    </dxf>
  </rfmt>
  <rfmt sheetId="1" sqref="BY191" start="0" length="0">
    <dxf>
      <alignment vertical="bottom" wrapText="0"/>
    </dxf>
  </rfmt>
  <rfmt sheetId="1" sqref="BZ191" start="0" length="0">
    <dxf>
      <alignment vertical="bottom" wrapText="0"/>
    </dxf>
  </rfmt>
  <rfmt sheetId="1" sqref="CA191" start="0" length="0">
    <dxf>
      <alignment vertical="bottom" wrapText="0"/>
    </dxf>
  </rfmt>
  <rfmt sheetId="1" sqref="CB191" start="0" length="0">
    <dxf>
      <alignment vertical="bottom" wrapText="0"/>
    </dxf>
  </rfmt>
  <rfmt sheetId="1" sqref="CC191" start="0" length="0">
    <dxf>
      <alignment vertical="bottom" wrapText="0"/>
    </dxf>
  </rfmt>
  <rfmt sheetId="1" sqref="CD191" start="0" length="0">
    <dxf>
      <alignment vertical="bottom" wrapText="0"/>
    </dxf>
  </rfmt>
  <rfmt sheetId="1" sqref="CE191" start="0" length="0">
    <dxf>
      <alignment vertical="bottom" wrapText="0"/>
    </dxf>
  </rfmt>
  <rfmt sheetId="1" sqref="CF191" start="0" length="0">
    <dxf>
      <alignment vertical="bottom" wrapText="0"/>
    </dxf>
  </rfmt>
  <rfmt sheetId="1" sqref="CG191" start="0" length="0">
    <dxf>
      <alignment vertical="bottom" wrapText="0"/>
    </dxf>
  </rfmt>
  <rfmt sheetId="1" sqref="CH191" start="0" length="0">
    <dxf>
      <alignment vertical="bottom" wrapText="0"/>
    </dxf>
  </rfmt>
  <rfmt sheetId="1" sqref="CI191" start="0" length="0">
    <dxf>
      <alignment vertical="bottom" wrapText="0"/>
    </dxf>
  </rfmt>
  <rfmt sheetId="1" sqref="CJ191" start="0" length="0">
    <dxf>
      <alignment vertical="bottom" wrapText="0"/>
    </dxf>
  </rfmt>
  <rfmt sheetId="1" sqref="CK191" start="0" length="0">
    <dxf>
      <alignment vertical="bottom" wrapText="0"/>
    </dxf>
  </rfmt>
  <rfmt sheetId="1" sqref="CL191" start="0" length="0">
    <dxf>
      <alignment vertical="bottom" wrapText="0"/>
    </dxf>
  </rfmt>
  <rfmt sheetId="1" sqref="CM191" start="0" length="0">
    <dxf>
      <alignment vertical="bottom" wrapText="0"/>
    </dxf>
  </rfmt>
  <rfmt sheetId="1" sqref="CN191" start="0" length="0">
    <dxf>
      <alignment vertical="bottom" wrapText="0"/>
    </dxf>
  </rfmt>
  <rfmt sheetId="1" sqref="CO191" start="0" length="0">
    <dxf>
      <alignment vertical="bottom" wrapText="0"/>
    </dxf>
  </rfmt>
  <rfmt sheetId="1" sqref="CP191" start="0" length="0">
    <dxf>
      <alignment vertical="bottom" wrapText="0"/>
    </dxf>
  </rfmt>
  <rfmt sheetId="1" sqref="CQ191" start="0" length="0">
    <dxf>
      <alignment vertical="bottom" wrapText="0"/>
    </dxf>
  </rfmt>
  <rfmt sheetId="1" sqref="CR191" start="0" length="0">
    <dxf>
      <alignment vertical="bottom" wrapText="0"/>
    </dxf>
  </rfmt>
  <rfmt sheetId="1" sqref="CS191" start="0" length="0">
    <dxf>
      <alignment vertical="bottom" wrapText="0"/>
    </dxf>
  </rfmt>
  <rfmt sheetId="1" sqref="CT191" start="0" length="0">
    <dxf>
      <alignment vertical="bottom" wrapText="0"/>
    </dxf>
  </rfmt>
  <rfmt sheetId="1" sqref="CU191" start="0" length="0">
    <dxf>
      <alignment vertical="bottom" wrapText="0"/>
    </dxf>
  </rfmt>
  <rfmt sheetId="1" sqref="CV191" start="0" length="0">
    <dxf>
      <alignment vertical="bottom" wrapText="0"/>
    </dxf>
  </rfmt>
  <rfmt sheetId="1" sqref="CW191" start="0" length="0">
    <dxf>
      <alignment vertical="bottom" wrapText="0"/>
    </dxf>
  </rfmt>
  <rfmt sheetId="1" sqref="CX191" start="0" length="0">
    <dxf>
      <alignment vertical="bottom" wrapText="0"/>
    </dxf>
  </rfmt>
  <rfmt sheetId="1" sqref="CY191" start="0" length="0">
    <dxf>
      <alignment vertical="bottom" wrapText="0"/>
    </dxf>
  </rfmt>
  <rfmt sheetId="1" sqref="CZ191" start="0" length="0">
    <dxf>
      <alignment vertical="bottom" wrapText="0"/>
    </dxf>
  </rfmt>
  <rfmt sheetId="1" sqref="DA191" start="0" length="0">
    <dxf>
      <alignment vertical="bottom" wrapText="0"/>
    </dxf>
  </rfmt>
  <rfmt sheetId="1" sqref="DB191" start="0" length="0">
    <dxf>
      <alignment vertical="bottom" wrapText="0"/>
    </dxf>
  </rfmt>
  <rfmt sheetId="1" sqref="DC191" start="0" length="0">
    <dxf>
      <alignment vertical="bottom" wrapText="0"/>
    </dxf>
  </rfmt>
  <rfmt sheetId="1" sqref="DD191" start="0" length="0">
    <dxf>
      <alignment vertical="bottom" wrapText="0"/>
    </dxf>
  </rfmt>
  <rfmt sheetId="1" sqref="DE191" start="0" length="0">
    <dxf>
      <alignment vertical="bottom" wrapText="0"/>
    </dxf>
  </rfmt>
  <rfmt sheetId="1" sqref="DF191" start="0" length="0">
    <dxf>
      <alignment vertical="bottom" wrapText="0"/>
    </dxf>
  </rfmt>
  <rfmt sheetId="1" sqref="DG191" start="0" length="0">
    <dxf>
      <alignment vertical="bottom" wrapText="0"/>
    </dxf>
  </rfmt>
  <rfmt sheetId="1" sqref="A191:XFD191" start="0" length="0">
    <dxf>
      <alignment vertical="bottom" wrapText="0"/>
    </dxf>
  </rfmt>
  <rrc rId="4268" sId="1" ref="A192:XFD192" action="insertRow">
    <undo index="65535" exp="area" ref3D="1" dr="$H$1:$N$1048576" dn="Z_65B035E3_87FA_46C5_996E_864F2C8D0EBC_.wvu.Cols" sId="1"/>
  </rrc>
  <rrc rId="4269" sId="1" ref="A192:XFD192" action="insertRow">
    <undo index="65535" exp="area" ref3D="1" dr="$H$1:$N$1048576" dn="Z_65B035E3_87FA_46C5_996E_864F2C8D0EBC_.wvu.Cols" sId="1"/>
  </rrc>
  <rcc rId="4270" sId="1">
    <nc r="M192">
      <f>S192/AE192*100</f>
    </nc>
  </rcc>
  <rcc rId="4271" sId="1">
    <nc r="M193">
      <f>S193/AE193*100</f>
    </nc>
  </rcc>
  <rcc rId="4272" sId="1">
    <nc r="M194">
      <f>S194/AE194*100</f>
    </nc>
  </rcc>
  <rfmt sheetId="1" sqref="K195" start="0" length="0">
    <dxf>
      <font>
        <b/>
        <sz val="12"/>
        <color auto="1"/>
      </font>
      <numFmt numFmtId="0" formatCode="General"/>
      <fill>
        <patternFill>
          <bgColor theme="9" tint="0.59999389629810485"/>
        </patternFill>
      </fill>
    </dxf>
  </rfmt>
  <rcv guid="{7C1B4D6D-D666-48DD-AB17-E00791B6F0B6}" action="delete"/>
  <rdn rId="0" localSheetId="1" customView="1" name="Z_7C1B4D6D_D666_48DD_AB17_E00791B6F0B6_.wvu.PrintArea" hidden="1" oldHidden="1">
    <formula>Sheet1!$A$1:$AL$505</formula>
    <oldFormula>Sheet1!$A$1:$AL$505</oldFormula>
  </rdn>
  <rdn rId="0" localSheetId="1" customView="1" name="Z_7C1B4D6D_D666_48DD_AB17_E00791B6F0B6_.wvu.FilterData" hidden="1" oldHidden="1">
    <formula>Sheet1!$A$7:$DG$480</formula>
    <oldFormula>Sheet1!$A$7:$DG$480</oldFormula>
  </rdn>
  <rcv guid="{7C1B4D6D-D666-48DD-AB17-E00791B6F0B6}" action="add"/>
</revisions>
</file>

<file path=xl/revisions/revisionLog2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95" start="0" length="0">
    <dxf>
      <fill>
        <patternFill>
          <bgColor theme="9" tint="0.59999389629810485"/>
        </patternFill>
      </fill>
    </dxf>
  </rfmt>
  <rrc rId="4275" sId="1" ref="A214:XFD214" action="insertRow">
    <undo index="65535" exp="area" ref3D="1" dr="$H$1:$N$1048576" dn="Z_65B035E3_87FA_46C5_996E_864F2C8D0EBC_.wvu.Cols" sId="1"/>
  </rrc>
  <rrc rId="4276" sId="1" ref="A216:XFD216" action="insertRow">
    <undo index="65535" exp="area" ref3D="1" dr="$H$1:$N$1048576" dn="Z_65B035E3_87FA_46C5_996E_864F2C8D0EBC_.wvu.Cols" sId="1"/>
  </rrc>
  <rcc rId="4277" sId="1" odxf="1" dxf="1">
    <nc r="A214">
      <v>3</v>
    </nc>
    <odxf>
      <font>
        <b val="0"/>
        <sz val="12"/>
        <color auto="1"/>
      </font>
    </odxf>
    <ndxf>
      <font>
        <b/>
        <sz val="12"/>
        <color auto="1"/>
      </font>
    </ndxf>
  </rcc>
  <rfmt sheetId="1" sqref="B214" start="0" length="0">
    <dxf>
      <font>
        <b/>
        <sz val="12"/>
        <color auto="1"/>
      </font>
    </dxf>
  </rfmt>
  <rfmt sheetId="1" sqref="C214" start="0" length="0">
    <dxf>
      <font>
        <b/>
        <sz val="12"/>
        <color auto="1"/>
      </font>
    </dxf>
  </rfmt>
  <rfmt sheetId="1" sqref="D214" start="0" length="0">
    <dxf>
      <font>
        <b/>
        <sz val="12"/>
        <color auto="1"/>
      </font>
    </dxf>
  </rfmt>
  <rfmt sheetId="1" sqref="E214" start="0" length="0">
    <dxf>
      <font>
        <b/>
        <sz val="12"/>
        <color auto="1"/>
      </font>
      <fill>
        <patternFill patternType="none">
          <bgColor indexed="65"/>
        </patternFill>
      </fill>
      <alignment horizontal="center"/>
    </dxf>
  </rfmt>
  <rfmt sheetId="1" sqref="F214" start="0" length="0">
    <dxf>
      <font>
        <b/>
        <sz val="12"/>
        <color auto="1"/>
      </font>
      <alignment horizontal="center"/>
    </dxf>
  </rfmt>
  <rfmt sheetId="1" sqref="G214" start="0" length="0">
    <dxf>
      <font>
        <b/>
        <sz val="12"/>
        <color auto="1"/>
      </font>
    </dxf>
  </rfmt>
  <rfmt sheetId="1" sqref="H214" start="0" length="0">
    <dxf>
      <font>
        <b/>
        <sz val="12"/>
        <color auto="1"/>
      </font>
    </dxf>
  </rfmt>
  <rfmt sheetId="1" sqref="I214" start="0" length="0">
    <dxf>
      <font>
        <b/>
        <sz val="12"/>
        <color auto="1"/>
      </font>
    </dxf>
  </rfmt>
  <rfmt sheetId="1" sqref="J214" start="0" length="0">
    <dxf>
      <font>
        <b/>
        <sz val="12"/>
        <color auto="1"/>
      </font>
      <alignment horizontal="center"/>
    </dxf>
  </rfmt>
  <rfmt sheetId="1" sqref="L214" start="0" length="0">
    <dxf>
      <font>
        <b/>
        <sz val="12"/>
        <color auto="1"/>
      </font>
      <numFmt numFmtId="0" formatCode="General"/>
    </dxf>
  </rfmt>
  <rcc rId="4278" sId="1">
    <nc r="M214">
      <f>S214/AE214*100</f>
    </nc>
  </rcc>
  <rfmt sheetId="1" sqref="N214" start="0" length="0">
    <dxf>
      <font>
        <b/>
        <sz val="12"/>
        <color auto="1"/>
      </font>
    </dxf>
  </rfmt>
  <rfmt sheetId="1" sqref="O214" start="0" length="0">
    <dxf>
      <font>
        <b/>
        <sz val="12"/>
        <color auto="1"/>
      </font>
    </dxf>
  </rfmt>
  <rfmt sheetId="1" sqref="P214" start="0" length="0">
    <dxf>
      <font>
        <b/>
        <sz val="12"/>
        <color auto="1"/>
      </font>
    </dxf>
  </rfmt>
  <rfmt sheetId="1" sqref="Q214" start="0" length="0">
    <dxf>
      <font>
        <b/>
        <sz val="12"/>
        <color auto="1"/>
      </font>
    </dxf>
  </rfmt>
  <rfmt sheetId="1" sqref="R214" start="0" length="0">
    <dxf>
      <font>
        <b/>
        <sz val="12"/>
        <color auto="1"/>
      </font>
      <fill>
        <patternFill patternType="none">
          <bgColor indexed="65"/>
        </patternFill>
      </fill>
    </dxf>
  </rfmt>
  <rcc rId="4279" sId="1">
    <nc r="S214">
      <f>T214+U214</f>
    </nc>
  </rcc>
  <rfmt sheetId="1" sqref="T214" start="0" length="0">
    <dxf>
      <font>
        <b/>
        <sz val="12"/>
        <color auto="1"/>
      </font>
      <numFmt numFmtId="0" formatCode="General"/>
    </dxf>
  </rfmt>
  <rfmt sheetId="1" sqref="U214" start="0" length="0">
    <dxf>
      <font>
        <b/>
        <sz val="12"/>
        <color auto="1"/>
      </font>
    </dxf>
  </rfmt>
  <rcc rId="4280" sId="1">
    <nc r="V214">
      <f>W214+X214</f>
    </nc>
  </rcc>
  <rfmt sheetId="1" sqref="W214" start="0" length="0">
    <dxf>
      <font>
        <b/>
        <sz val="12"/>
        <color auto="1"/>
      </font>
      <numFmt numFmtId="0" formatCode="General"/>
    </dxf>
  </rfmt>
  <rfmt sheetId="1" sqref="X214" start="0" length="0">
    <dxf>
      <font>
        <b/>
        <sz val="12"/>
        <color auto="1"/>
      </font>
    </dxf>
  </rfmt>
  <rfmt sheetId="1" sqref="Y214" start="0" length="0">
    <dxf>
      <font>
        <b/>
        <sz val="12"/>
        <color auto="1"/>
      </font>
      <numFmt numFmtId="0" formatCode="General"/>
    </dxf>
  </rfmt>
  <rfmt sheetId="1" sqref="Z214" start="0" length="0">
    <dxf>
      <font>
        <b/>
        <sz val="12"/>
        <color auto="1"/>
      </font>
    </dxf>
  </rfmt>
  <rfmt sheetId="1" sqref="AA214" start="0" length="0">
    <dxf>
      <font>
        <b/>
        <sz val="12"/>
        <color auto="1"/>
      </font>
    </dxf>
  </rfmt>
  <rcc rId="4281" sId="1">
    <nc r="AB214">
      <f>AC214+AD214</f>
    </nc>
  </rcc>
  <rfmt sheetId="1" sqref="AC214" start="0" length="0">
    <dxf>
      <font>
        <b/>
        <sz val="12"/>
        <color auto="1"/>
      </font>
      <numFmt numFmtId="0" formatCode="General"/>
    </dxf>
  </rfmt>
  <rfmt sheetId="1" sqref="AD214" start="0" length="0">
    <dxf>
      <font>
        <b/>
        <sz val="12"/>
        <color auto="1"/>
      </font>
    </dxf>
  </rfmt>
  <rcc rId="4282" sId="1">
    <nc r="AE214">
      <f>S214+V214+Y214+AB214</f>
    </nc>
  </rcc>
  <rfmt sheetId="1" sqref="AF214" start="0" length="0">
    <dxf>
      <font>
        <b/>
        <sz val="12"/>
        <color auto="1"/>
      </font>
    </dxf>
  </rfmt>
  <rcc rId="4283" sId="1">
    <nc r="AG214">
      <f>AE214+AF214</f>
    </nc>
  </rcc>
  <rfmt sheetId="1" sqref="AI214" start="0" length="0">
    <dxf>
      <font>
        <b/>
        <sz val="12"/>
        <color auto="1"/>
      </font>
    </dxf>
  </rfmt>
  <rfmt sheetId="1" s="1" sqref="AJ214" start="0" length="0">
    <dxf>
      <font>
        <b/>
        <sz val="12"/>
        <color auto="1"/>
        <name val="Calibri"/>
        <family val="2"/>
        <charset val="238"/>
        <scheme val="minor"/>
      </font>
      <numFmt numFmtId="3" formatCode="#,##0"/>
    </dxf>
  </rfmt>
  <rfmt sheetId="1" s="1" sqref="AK214" start="0" length="0">
    <dxf>
      <font>
        <b/>
        <sz val="12"/>
        <color auto="1"/>
        <name val="Calibri"/>
        <family val="2"/>
        <charset val="238"/>
        <scheme val="minor"/>
      </font>
      <numFmt numFmtId="3" formatCode="#,##0"/>
    </dxf>
  </rfmt>
  <rcc rId="4284" sId="1">
    <nc r="A216">
      <v>3</v>
    </nc>
  </rcc>
  <rfmt sheetId="1" sqref="G216" start="0" length="0">
    <dxf>
      <border outline="0">
        <left style="thin">
          <color indexed="64"/>
        </left>
      </border>
    </dxf>
  </rfmt>
  <rcc rId="4285" sId="1">
    <nc r="M216">
      <f>S216/AE216*100</f>
    </nc>
  </rcc>
  <rcc rId="4286" sId="1">
    <nc r="S216">
      <f>T216+U216</f>
    </nc>
  </rcc>
  <rcc rId="4287" sId="1">
    <nc r="V216">
      <f>W216+X216</f>
    </nc>
  </rcc>
  <rcc rId="4288" sId="1">
    <nc r="AB216">
      <f>AC216+AD216</f>
    </nc>
  </rcc>
  <rcc rId="4289" sId="1">
    <nc r="AE216">
      <f>S216+V216+Y216+AB216</f>
    </nc>
  </rcc>
  <rcc rId="4290" sId="1">
    <nc r="AG216">
      <f>AE216+AF216</f>
    </nc>
  </rcc>
  <rrc rId="4291" sId="1" ref="A222:XFD222" action="insertRow">
    <undo index="65535" exp="area" ref3D="1" dr="$H$1:$N$1048576" dn="Z_65B035E3_87FA_46C5_996E_864F2C8D0EBC_.wvu.Cols" sId="1"/>
  </rrc>
  <rrc rId="4292" sId="1" ref="A222:XFD222" action="insertRow">
    <undo index="65535" exp="area" ref3D="1" dr="$H$1:$N$1048576" dn="Z_65B035E3_87FA_46C5_996E_864F2C8D0EBC_.wvu.Cols" sId="1"/>
  </rrc>
  <rrc rId="4293" sId="1" ref="A222:XFD223" action="insertRow">
    <undo index="65535" exp="area" ref3D="1" dr="$H$1:$N$1048576" dn="Z_65B035E3_87FA_46C5_996E_864F2C8D0EBC_.wvu.Cols" sId="1"/>
  </rrc>
  <rcc rId="4294" sId="1" odxf="1" dxf="1">
    <nc r="A222">
      <v>3</v>
    </nc>
    <odxf>
      <font>
        <b val="0"/>
        <sz val="12"/>
        <color auto="1"/>
      </font>
    </odxf>
    <ndxf>
      <font>
        <b/>
        <sz val="12"/>
        <color auto="1"/>
      </font>
    </ndxf>
  </rcc>
  <rfmt sheetId="1" sqref="B222" start="0" length="0">
    <dxf>
      <font>
        <b/>
        <sz val="12"/>
        <color auto="1"/>
      </font>
    </dxf>
  </rfmt>
  <rfmt sheetId="1" sqref="C222" start="0" length="0">
    <dxf>
      <font>
        <b/>
        <sz val="12"/>
        <color auto="1"/>
      </font>
    </dxf>
  </rfmt>
  <rfmt sheetId="1" sqref="D222" start="0" length="0">
    <dxf>
      <font>
        <b/>
        <sz val="12"/>
        <color auto="1"/>
      </font>
    </dxf>
  </rfmt>
  <rfmt sheetId="1" sqref="E222" start="0" length="0">
    <dxf>
      <font>
        <b/>
        <sz val="12"/>
        <color auto="1"/>
      </font>
      <fill>
        <patternFill patternType="none">
          <bgColor indexed="65"/>
        </patternFill>
      </fill>
      <alignment horizontal="center"/>
    </dxf>
  </rfmt>
  <rfmt sheetId="1" sqref="F222" start="0" length="0">
    <dxf>
      <font>
        <b/>
        <sz val="12"/>
        <color auto="1"/>
      </font>
      <alignment horizontal="center"/>
    </dxf>
  </rfmt>
  <rfmt sheetId="1" sqref="G222" start="0" length="0">
    <dxf>
      <font>
        <b/>
        <sz val="12"/>
        <color auto="1"/>
      </font>
    </dxf>
  </rfmt>
  <rfmt sheetId="1" sqref="H222" start="0" length="0">
    <dxf>
      <font>
        <b/>
        <sz val="12"/>
        <color auto="1"/>
      </font>
      <alignment horizontal="left"/>
    </dxf>
  </rfmt>
  <rfmt sheetId="1" sqref="I222" start="0" length="0">
    <dxf>
      <font>
        <b/>
        <sz val="12"/>
        <color auto="1"/>
      </font>
    </dxf>
  </rfmt>
  <rfmt sheetId="1" sqref="J222" start="0" length="0">
    <dxf>
      <font>
        <b/>
        <sz val="12"/>
        <color auto="1"/>
      </font>
      <alignment horizontal="center"/>
    </dxf>
  </rfmt>
  <rfmt sheetId="1" sqref="K222" start="0" length="0">
    <dxf>
      <font>
        <sz val="12"/>
        <color auto="1"/>
      </font>
    </dxf>
  </rfmt>
  <rfmt sheetId="1" sqref="L222" start="0" length="0">
    <dxf>
      <font>
        <b/>
        <sz val="12"/>
        <color auto="1"/>
      </font>
      <numFmt numFmtId="0" formatCode="General"/>
    </dxf>
  </rfmt>
  <rcc rId="4295" sId="1" odxf="1" dxf="1">
    <nc r="M222">
      <f>S222/AE222*100</f>
    </nc>
    <odxf>
      <font>
        <sz val="12"/>
        <color auto="1"/>
      </font>
    </odxf>
    <ndxf>
      <font>
        <sz val="12"/>
        <color auto="1"/>
      </font>
    </ndxf>
  </rcc>
  <rfmt sheetId="1" sqref="N222" start="0" length="0">
    <dxf>
      <font>
        <b/>
        <sz val="12"/>
        <color auto="1"/>
      </font>
    </dxf>
  </rfmt>
  <rfmt sheetId="1" sqref="O222" start="0" length="0">
    <dxf>
      <font>
        <b/>
        <sz val="12"/>
        <color auto="1"/>
      </font>
    </dxf>
  </rfmt>
  <rfmt sheetId="1" sqref="P222" start="0" length="0">
    <dxf>
      <font>
        <b/>
        <sz val="12"/>
        <color auto="1"/>
      </font>
      <fill>
        <patternFill patternType="none">
          <bgColor indexed="65"/>
        </patternFill>
      </fill>
    </dxf>
  </rfmt>
  <rfmt sheetId="1" sqref="Q222" start="0" length="0">
    <dxf>
      <font>
        <b/>
        <sz val="12"/>
        <color auto="1"/>
      </font>
    </dxf>
  </rfmt>
  <rfmt sheetId="1" sqref="R222" start="0" length="0">
    <dxf>
      <font>
        <b/>
        <sz val="12"/>
        <color auto="1"/>
      </font>
      <fill>
        <patternFill patternType="none">
          <bgColor indexed="65"/>
        </patternFill>
      </fill>
    </dxf>
  </rfmt>
  <rcc rId="4296" sId="1" odxf="1" dxf="1">
    <nc r="S222">
      <f>T222+U222</f>
    </nc>
    <odxf>
      <numFmt numFmtId="165" formatCode="#,##0.00_ ;\-#,##0.00\ "/>
    </odxf>
    <ndxf>
      <numFmt numFmtId="4" formatCode="#,##0.00"/>
    </ndxf>
  </rcc>
  <rfmt sheetId="1" sqref="T222" start="0" length="0">
    <dxf>
      <font>
        <b/>
        <sz val="12"/>
        <color auto="1"/>
      </font>
      <numFmt numFmtId="0" formatCode="General"/>
    </dxf>
  </rfmt>
  <rfmt sheetId="1" sqref="U222" start="0" length="0">
    <dxf>
      <font>
        <b/>
        <sz val="12"/>
        <color auto="1"/>
      </font>
    </dxf>
  </rfmt>
  <rcc rId="4297" sId="1">
    <nc r="V222">
      <f>W222+X222</f>
    </nc>
  </rcc>
  <rfmt sheetId="1" sqref="W222" start="0" length="0">
    <dxf>
      <font>
        <b/>
        <sz val="12"/>
        <color auto="1"/>
      </font>
      <numFmt numFmtId="0" formatCode="General"/>
    </dxf>
  </rfmt>
  <rfmt sheetId="1" sqref="X222" start="0" length="0">
    <dxf>
      <font>
        <b/>
        <sz val="12"/>
        <color auto="1"/>
      </font>
    </dxf>
  </rfmt>
  <rfmt sheetId="1" s="1" sqref="Y222" start="0" length="0">
    <dxf>
      <font>
        <b/>
        <sz val="12"/>
        <color auto="1"/>
        <name val="Calibri"/>
        <family val="2"/>
        <charset val="238"/>
        <scheme val="minor"/>
      </font>
      <numFmt numFmtId="0" formatCode="General"/>
    </dxf>
  </rfmt>
  <rfmt sheetId="1" sqref="Z222" start="0" length="0">
    <dxf>
      <font>
        <b/>
        <sz val="12"/>
        <color auto="1"/>
      </font>
    </dxf>
  </rfmt>
  <rfmt sheetId="1" sqref="AA222" start="0" length="0">
    <dxf>
      <font>
        <b/>
        <sz val="12"/>
        <color auto="1"/>
      </font>
    </dxf>
  </rfmt>
  <rcc rId="4298" sId="1" odxf="1" dxf="1">
    <nc r="AB222">
      <f>AC222+AD222</f>
    </nc>
    <odxf>
      <font>
        <sz val="12"/>
        <color auto="1"/>
      </font>
    </odxf>
    <ndxf>
      <font>
        <sz val="12"/>
        <color auto="1"/>
      </font>
    </ndxf>
  </rcc>
  <rfmt sheetId="1" sqref="AC222" start="0" length="0">
    <dxf>
      <font>
        <b/>
        <sz val="12"/>
        <color auto="1"/>
      </font>
    </dxf>
  </rfmt>
  <rfmt sheetId="1" sqref="AD222" start="0" length="0">
    <dxf>
      <font>
        <b/>
        <sz val="12"/>
        <color auto="1"/>
      </font>
    </dxf>
  </rfmt>
  <rcc rId="4299" sId="1" odxf="1" dxf="1">
    <nc r="AE222">
      <f>S222+V222+Y222+AB222</f>
    </nc>
    <odxf>
      <font>
        <sz val="12"/>
        <color auto="1"/>
      </font>
    </odxf>
    <ndxf>
      <font>
        <sz val="12"/>
        <color auto="1"/>
      </font>
    </ndxf>
  </rcc>
  <rfmt sheetId="1" sqref="AF222" start="0" length="0">
    <dxf>
      <font>
        <b/>
        <sz val="12"/>
        <color auto="1"/>
      </font>
    </dxf>
  </rfmt>
  <rcc rId="4300" sId="1" odxf="1" dxf="1">
    <nc r="AG222">
      <f>AE222+AF222</f>
    </nc>
    <odxf>
      <font>
        <sz val="12"/>
        <color auto="1"/>
      </font>
    </odxf>
    <ndxf>
      <font>
        <sz val="12"/>
        <color auto="1"/>
      </font>
    </ndxf>
  </rcc>
  <rfmt sheetId="1" sqref="AI222" start="0" length="0">
    <dxf>
      <font>
        <b/>
        <sz val="12"/>
        <color auto="1"/>
      </font>
    </dxf>
  </rfmt>
  <rfmt sheetId="1" sqref="AJ222" start="0" length="0">
    <dxf>
      <font>
        <b/>
        <sz val="12"/>
        <color auto="1"/>
      </font>
      <numFmt numFmtId="3" formatCode="#,##0"/>
      <border outline="0">
        <top/>
      </border>
    </dxf>
  </rfmt>
  <rfmt sheetId="1" sqref="AK222" start="0" length="0">
    <dxf>
      <font>
        <b/>
        <sz val="12"/>
        <color auto="1"/>
      </font>
      <numFmt numFmtId="3" formatCode="#,##0"/>
    </dxf>
  </rfmt>
  <rfmt sheetId="1" sqref="AL222" start="0" length="0">
    <dxf>
      <font>
        <sz val="12"/>
      </font>
    </dxf>
  </rfmt>
  <rfmt sheetId="1" sqref="AM222" start="0" length="0">
    <dxf>
      <font>
        <sz val="11"/>
        <color theme="1"/>
        <name val="Calibri"/>
        <family val="2"/>
        <charset val="238"/>
        <scheme val="minor"/>
      </font>
    </dxf>
  </rfmt>
  <rfmt sheetId="1" sqref="AN222" start="0" length="0">
    <dxf>
      <font>
        <sz val="11"/>
        <color theme="1"/>
        <name val="Calibri"/>
        <family val="2"/>
        <charset val="238"/>
        <scheme val="minor"/>
      </font>
    </dxf>
  </rfmt>
  <rfmt sheetId="1" sqref="AO222" start="0" length="0">
    <dxf>
      <font>
        <sz val="11"/>
        <color theme="1"/>
        <name val="Calibri"/>
        <family val="2"/>
        <charset val="238"/>
        <scheme val="minor"/>
      </font>
    </dxf>
  </rfmt>
  <rfmt sheetId="1" sqref="AP222" start="0" length="0">
    <dxf>
      <font>
        <sz val="11"/>
        <color theme="1"/>
        <name val="Calibri"/>
        <family val="2"/>
        <charset val="238"/>
        <scheme val="minor"/>
      </font>
    </dxf>
  </rfmt>
  <rfmt sheetId="1" sqref="AQ222" start="0" length="0">
    <dxf>
      <font>
        <sz val="11"/>
        <color theme="1"/>
        <name val="Calibri"/>
        <family val="2"/>
        <charset val="238"/>
        <scheme val="minor"/>
      </font>
    </dxf>
  </rfmt>
  <rfmt sheetId="1" sqref="AR222" start="0" length="0">
    <dxf>
      <font>
        <sz val="11"/>
        <color theme="1"/>
        <name val="Calibri"/>
        <family val="2"/>
        <charset val="238"/>
        <scheme val="minor"/>
      </font>
    </dxf>
  </rfmt>
  <rfmt sheetId="1" sqref="AS222" start="0" length="0">
    <dxf>
      <font>
        <sz val="11"/>
        <color theme="1"/>
        <name val="Calibri"/>
        <family val="2"/>
        <charset val="238"/>
        <scheme val="minor"/>
      </font>
    </dxf>
  </rfmt>
  <rfmt sheetId="1" sqref="AT222" start="0" length="0">
    <dxf>
      <font>
        <sz val="11"/>
        <color theme="1"/>
        <name val="Calibri"/>
        <family val="2"/>
        <charset val="238"/>
        <scheme val="minor"/>
      </font>
    </dxf>
  </rfmt>
  <rfmt sheetId="1" sqref="AU222" start="0" length="0">
    <dxf>
      <font>
        <sz val="11"/>
        <color theme="1"/>
        <name val="Calibri"/>
        <family val="2"/>
        <charset val="238"/>
        <scheme val="minor"/>
      </font>
    </dxf>
  </rfmt>
  <rfmt sheetId="1" sqref="AV222" start="0" length="0">
    <dxf>
      <font>
        <sz val="11"/>
        <color theme="1"/>
        <name val="Calibri"/>
        <family val="2"/>
        <charset val="238"/>
        <scheme val="minor"/>
      </font>
    </dxf>
  </rfmt>
  <rfmt sheetId="1" sqref="AW222" start="0" length="0">
    <dxf>
      <font>
        <sz val="11"/>
        <color theme="1"/>
        <name val="Calibri"/>
        <family val="2"/>
        <charset val="238"/>
        <scheme val="minor"/>
      </font>
    </dxf>
  </rfmt>
  <rfmt sheetId="1" sqref="AX222" start="0" length="0">
    <dxf>
      <font>
        <sz val="11"/>
        <color theme="1"/>
        <name val="Calibri"/>
        <family val="2"/>
        <charset val="238"/>
        <scheme val="minor"/>
      </font>
    </dxf>
  </rfmt>
  <rfmt sheetId="1" sqref="AY222" start="0" length="0">
    <dxf>
      <font>
        <sz val="11"/>
        <color theme="1"/>
        <name val="Calibri"/>
        <family val="2"/>
        <charset val="238"/>
        <scheme val="minor"/>
      </font>
    </dxf>
  </rfmt>
  <rfmt sheetId="1" sqref="AZ222" start="0" length="0">
    <dxf>
      <font>
        <sz val="11"/>
        <color theme="1"/>
        <name val="Calibri"/>
        <family val="2"/>
        <charset val="238"/>
        <scheme val="minor"/>
      </font>
    </dxf>
  </rfmt>
  <rfmt sheetId="1" sqref="BA222" start="0" length="0">
    <dxf>
      <font>
        <sz val="11"/>
        <color theme="1"/>
        <name val="Calibri"/>
        <family val="2"/>
        <charset val="238"/>
        <scheme val="minor"/>
      </font>
    </dxf>
  </rfmt>
  <rfmt sheetId="1" sqref="BB222" start="0" length="0">
    <dxf>
      <font>
        <sz val="11"/>
        <color theme="1"/>
        <name val="Calibri"/>
        <family val="2"/>
        <charset val="238"/>
        <scheme val="minor"/>
      </font>
    </dxf>
  </rfmt>
  <rfmt sheetId="1" sqref="BC222" start="0" length="0">
    <dxf>
      <font>
        <sz val="11"/>
        <color theme="1"/>
        <name val="Calibri"/>
        <family val="2"/>
        <charset val="238"/>
        <scheme val="minor"/>
      </font>
    </dxf>
  </rfmt>
  <rfmt sheetId="1" sqref="BD222" start="0" length="0">
    <dxf>
      <font>
        <sz val="11"/>
        <color theme="1"/>
        <name val="Calibri"/>
        <family val="2"/>
        <charset val="238"/>
        <scheme val="minor"/>
      </font>
    </dxf>
  </rfmt>
  <rfmt sheetId="1" sqref="BE222" start="0" length="0">
    <dxf>
      <font>
        <sz val="11"/>
        <color theme="1"/>
        <name val="Calibri"/>
        <family val="2"/>
        <charset val="238"/>
        <scheme val="minor"/>
      </font>
    </dxf>
  </rfmt>
  <rfmt sheetId="1" sqref="BF222" start="0" length="0">
    <dxf>
      <font>
        <sz val="11"/>
        <color theme="1"/>
        <name val="Calibri"/>
        <family val="2"/>
        <charset val="238"/>
        <scheme val="minor"/>
      </font>
    </dxf>
  </rfmt>
  <rfmt sheetId="1" sqref="BG222" start="0" length="0">
    <dxf>
      <font>
        <sz val="11"/>
        <color theme="1"/>
        <name val="Calibri"/>
        <family val="2"/>
        <charset val="238"/>
        <scheme val="minor"/>
      </font>
    </dxf>
  </rfmt>
  <rfmt sheetId="1" sqref="BH222" start="0" length="0">
    <dxf>
      <font>
        <sz val="11"/>
        <color theme="1"/>
        <name val="Calibri"/>
        <family val="2"/>
        <charset val="238"/>
        <scheme val="minor"/>
      </font>
    </dxf>
  </rfmt>
  <rfmt sheetId="1" sqref="BI222" start="0" length="0">
    <dxf>
      <font>
        <sz val="11"/>
        <color theme="1"/>
        <name val="Calibri"/>
        <family val="2"/>
        <charset val="238"/>
        <scheme val="minor"/>
      </font>
    </dxf>
  </rfmt>
  <rfmt sheetId="1" sqref="BJ222" start="0" length="0">
    <dxf>
      <font>
        <sz val="11"/>
        <color theme="1"/>
        <name val="Calibri"/>
        <family val="2"/>
        <charset val="238"/>
        <scheme val="minor"/>
      </font>
    </dxf>
  </rfmt>
  <rfmt sheetId="1" sqref="BK222" start="0" length="0">
    <dxf>
      <font>
        <sz val="11"/>
        <color theme="1"/>
        <name val="Calibri"/>
        <family val="2"/>
        <charset val="238"/>
        <scheme val="minor"/>
      </font>
    </dxf>
  </rfmt>
  <rfmt sheetId="1" sqref="BL222" start="0" length="0">
    <dxf>
      <font>
        <sz val="11"/>
        <color theme="1"/>
        <name val="Calibri"/>
        <family val="2"/>
        <charset val="238"/>
        <scheme val="minor"/>
      </font>
    </dxf>
  </rfmt>
  <rfmt sheetId="1" sqref="BM222" start="0" length="0">
    <dxf>
      <font>
        <sz val="11"/>
        <color theme="1"/>
        <name val="Calibri"/>
        <family val="2"/>
        <charset val="238"/>
        <scheme val="minor"/>
      </font>
    </dxf>
  </rfmt>
  <rfmt sheetId="1" sqref="BN222" start="0" length="0">
    <dxf>
      <font>
        <sz val="11"/>
        <color theme="1"/>
        <name val="Calibri"/>
        <family val="2"/>
        <charset val="238"/>
        <scheme val="minor"/>
      </font>
    </dxf>
  </rfmt>
  <rfmt sheetId="1" sqref="BO222" start="0" length="0">
    <dxf>
      <font>
        <sz val="11"/>
        <color theme="1"/>
        <name val="Calibri"/>
        <family val="2"/>
        <charset val="238"/>
        <scheme val="minor"/>
      </font>
    </dxf>
  </rfmt>
  <rfmt sheetId="1" sqref="BP222" start="0" length="0">
    <dxf>
      <font>
        <sz val="11"/>
        <color theme="1"/>
        <name val="Calibri"/>
        <family val="2"/>
        <charset val="238"/>
        <scheme val="minor"/>
      </font>
    </dxf>
  </rfmt>
  <rfmt sheetId="1" sqref="BQ222" start="0" length="0">
    <dxf>
      <font>
        <sz val="11"/>
        <color theme="1"/>
        <name val="Calibri"/>
        <family val="2"/>
        <charset val="238"/>
        <scheme val="minor"/>
      </font>
    </dxf>
  </rfmt>
  <rfmt sheetId="1" sqref="BR222" start="0" length="0">
    <dxf>
      <font>
        <sz val="11"/>
        <color theme="1"/>
        <name val="Calibri"/>
        <family val="2"/>
        <charset val="238"/>
        <scheme val="minor"/>
      </font>
    </dxf>
  </rfmt>
  <rfmt sheetId="1" sqref="BS222" start="0" length="0">
    <dxf>
      <font>
        <sz val="11"/>
        <color theme="1"/>
        <name val="Calibri"/>
        <family val="2"/>
        <charset val="238"/>
        <scheme val="minor"/>
      </font>
    </dxf>
  </rfmt>
  <rfmt sheetId="1" sqref="BT222" start="0" length="0">
    <dxf>
      <font>
        <sz val="11"/>
        <color theme="1"/>
        <name val="Calibri"/>
        <family val="2"/>
        <charset val="238"/>
        <scheme val="minor"/>
      </font>
    </dxf>
  </rfmt>
  <rfmt sheetId="1" sqref="BU222" start="0" length="0">
    <dxf>
      <font>
        <sz val="11"/>
        <color theme="1"/>
        <name val="Calibri"/>
        <family val="2"/>
        <charset val="238"/>
        <scheme val="minor"/>
      </font>
    </dxf>
  </rfmt>
  <rfmt sheetId="1" sqref="BV222" start="0" length="0">
    <dxf>
      <font>
        <sz val="11"/>
        <color theme="1"/>
        <name val="Calibri"/>
        <family val="2"/>
        <charset val="238"/>
        <scheme val="minor"/>
      </font>
    </dxf>
  </rfmt>
  <rfmt sheetId="1" sqref="BW222" start="0" length="0">
    <dxf>
      <font>
        <sz val="11"/>
        <color theme="1"/>
        <name val="Calibri"/>
        <family val="2"/>
        <charset val="238"/>
        <scheme val="minor"/>
      </font>
    </dxf>
  </rfmt>
  <rfmt sheetId="1" sqref="BX222" start="0" length="0">
    <dxf>
      <font>
        <sz val="11"/>
        <color theme="1"/>
        <name val="Calibri"/>
        <family val="2"/>
        <charset val="238"/>
        <scheme val="minor"/>
      </font>
    </dxf>
  </rfmt>
  <rfmt sheetId="1" sqref="BY222" start="0" length="0">
    <dxf>
      <font>
        <sz val="11"/>
        <color theme="1"/>
        <name val="Calibri"/>
        <family val="2"/>
        <charset val="238"/>
        <scheme val="minor"/>
      </font>
    </dxf>
  </rfmt>
  <rfmt sheetId="1" sqref="BZ222" start="0" length="0">
    <dxf>
      <font>
        <sz val="11"/>
        <color theme="1"/>
        <name val="Calibri"/>
        <family val="2"/>
        <charset val="238"/>
        <scheme val="minor"/>
      </font>
    </dxf>
  </rfmt>
  <rfmt sheetId="1" sqref="CA222" start="0" length="0">
    <dxf>
      <font>
        <sz val="11"/>
        <color theme="1"/>
        <name val="Calibri"/>
        <family val="2"/>
        <charset val="238"/>
        <scheme val="minor"/>
      </font>
    </dxf>
  </rfmt>
  <rfmt sheetId="1" sqref="CB222" start="0" length="0">
    <dxf>
      <font>
        <sz val="11"/>
        <color theme="1"/>
        <name val="Calibri"/>
        <family val="2"/>
        <charset val="238"/>
        <scheme val="minor"/>
      </font>
    </dxf>
  </rfmt>
  <rfmt sheetId="1" sqref="CC222" start="0" length="0">
    <dxf>
      <font>
        <sz val="11"/>
        <color theme="1"/>
        <name val="Calibri"/>
        <family val="2"/>
        <charset val="238"/>
        <scheme val="minor"/>
      </font>
    </dxf>
  </rfmt>
  <rfmt sheetId="1" sqref="CD222" start="0" length="0">
    <dxf>
      <font>
        <sz val="11"/>
        <color theme="1"/>
        <name val="Calibri"/>
        <family val="2"/>
        <charset val="238"/>
        <scheme val="minor"/>
      </font>
    </dxf>
  </rfmt>
  <rfmt sheetId="1" sqref="CE222" start="0" length="0">
    <dxf>
      <font>
        <sz val="11"/>
        <color theme="1"/>
        <name val="Calibri"/>
        <family val="2"/>
        <charset val="238"/>
        <scheme val="minor"/>
      </font>
    </dxf>
  </rfmt>
  <rfmt sheetId="1" sqref="CF222" start="0" length="0">
    <dxf>
      <font>
        <sz val="11"/>
        <color theme="1"/>
        <name val="Calibri"/>
        <family val="2"/>
        <charset val="238"/>
        <scheme val="minor"/>
      </font>
    </dxf>
  </rfmt>
  <rfmt sheetId="1" sqref="CG222" start="0" length="0">
    <dxf>
      <font>
        <sz val="11"/>
        <color theme="1"/>
        <name val="Calibri"/>
        <family val="2"/>
        <charset val="238"/>
        <scheme val="minor"/>
      </font>
    </dxf>
  </rfmt>
  <rfmt sheetId="1" sqref="CH222" start="0" length="0">
    <dxf>
      <font>
        <sz val="11"/>
        <color theme="1"/>
        <name val="Calibri"/>
        <family val="2"/>
        <charset val="238"/>
        <scheme val="minor"/>
      </font>
    </dxf>
  </rfmt>
  <rfmt sheetId="1" sqref="CI222" start="0" length="0">
    <dxf>
      <font>
        <sz val="11"/>
        <color theme="1"/>
        <name val="Calibri"/>
        <family val="2"/>
        <charset val="238"/>
        <scheme val="minor"/>
      </font>
    </dxf>
  </rfmt>
  <rfmt sheetId="1" sqref="CJ222" start="0" length="0">
    <dxf>
      <font>
        <sz val="11"/>
        <color theme="1"/>
        <name val="Calibri"/>
        <family val="2"/>
        <charset val="238"/>
        <scheme val="minor"/>
      </font>
    </dxf>
  </rfmt>
  <rfmt sheetId="1" sqref="CK222" start="0" length="0">
    <dxf>
      <font>
        <sz val="11"/>
        <color theme="1"/>
        <name val="Calibri"/>
        <family val="2"/>
        <charset val="238"/>
        <scheme val="minor"/>
      </font>
    </dxf>
  </rfmt>
  <rfmt sheetId="1" sqref="CL222" start="0" length="0">
    <dxf>
      <font>
        <sz val="11"/>
        <color theme="1"/>
        <name val="Calibri"/>
        <family val="2"/>
        <charset val="238"/>
        <scheme val="minor"/>
      </font>
    </dxf>
  </rfmt>
  <rfmt sheetId="1" sqref="CM222" start="0" length="0">
    <dxf>
      <font>
        <sz val="11"/>
        <color theme="1"/>
        <name val="Calibri"/>
        <family val="2"/>
        <charset val="238"/>
        <scheme val="minor"/>
      </font>
    </dxf>
  </rfmt>
  <rfmt sheetId="1" sqref="CN222" start="0" length="0">
    <dxf>
      <font>
        <sz val="11"/>
        <color theme="1"/>
        <name val="Calibri"/>
        <family val="2"/>
        <charset val="238"/>
        <scheme val="minor"/>
      </font>
    </dxf>
  </rfmt>
  <rfmt sheetId="1" sqref="CO222" start="0" length="0">
    <dxf>
      <font>
        <sz val="11"/>
        <color theme="1"/>
        <name val="Calibri"/>
        <family val="2"/>
        <charset val="238"/>
        <scheme val="minor"/>
      </font>
    </dxf>
  </rfmt>
  <rfmt sheetId="1" sqref="CP222" start="0" length="0">
    <dxf>
      <font>
        <sz val="11"/>
        <color theme="1"/>
        <name val="Calibri"/>
        <family val="2"/>
        <charset val="238"/>
        <scheme val="minor"/>
      </font>
    </dxf>
  </rfmt>
  <rfmt sheetId="1" sqref="CQ222" start="0" length="0">
    <dxf>
      <font>
        <sz val="11"/>
        <color theme="1"/>
        <name val="Calibri"/>
        <family val="2"/>
        <charset val="238"/>
        <scheme val="minor"/>
      </font>
    </dxf>
  </rfmt>
  <rfmt sheetId="1" sqref="CR222" start="0" length="0">
    <dxf>
      <font>
        <sz val="11"/>
        <color theme="1"/>
        <name val="Calibri"/>
        <family val="2"/>
        <charset val="238"/>
        <scheme val="minor"/>
      </font>
    </dxf>
  </rfmt>
  <rfmt sheetId="1" sqref="CS222" start="0" length="0">
    <dxf>
      <font>
        <sz val="11"/>
        <color theme="1"/>
        <name val="Calibri"/>
        <family val="2"/>
        <charset val="238"/>
        <scheme val="minor"/>
      </font>
    </dxf>
  </rfmt>
  <rfmt sheetId="1" sqref="CT222" start="0" length="0">
    <dxf>
      <font>
        <sz val="11"/>
        <color theme="1"/>
        <name val="Calibri"/>
        <family val="2"/>
        <charset val="238"/>
        <scheme val="minor"/>
      </font>
    </dxf>
  </rfmt>
  <rfmt sheetId="1" sqref="CU222" start="0" length="0">
    <dxf>
      <font>
        <sz val="11"/>
        <color theme="1"/>
        <name val="Calibri"/>
        <family val="2"/>
        <charset val="238"/>
        <scheme val="minor"/>
      </font>
    </dxf>
  </rfmt>
  <rfmt sheetId="1" sqref="CV222" start="0" length="0">
    <dxf>
      <font>
        <sz val="11"/>
        <color theme="1"/>
        <name val="Calibri"/>
        <family val="2"/>
        <charset val="238"/>
        <scheme val="minor"/>
      </font>
    </dxf>
  </rfmt>
  <rfmt sheetId="1" sqref="CW222" start="0" length="0">
    <dxf>
      <font>
        <sz val="11"/>
        <color theme="1"/>
        <name val="Calibri"/>
        <family val="2"/>
        <charset val="238"/>
        <scheme val="minor"/>
      </font>
    </dxf>
  </rfmt>
  <rfmt sheetId="1" sqref="CX222" start="0" length="0">
    <dxf>
      <font>
        <sz val="11"/>
        <color theme="1"/>
        <name val="Calibri"/>
        <family val="2"/>
        <charset val="238"/>
        <scheme val="minor"/>
      </font>
    </dxf>
  </rfmt>
  <rfmt sheetId="1" sqref="CY222" start="0" length="0">
    <dxf>
      <font>
        <sz val="11"/>
        <color theme="1"/>
        <name val="Calibri"/>
        <family val="2"/>
        <charset val="238"/>
        <scheme val="minor"/>
      </font>
    </dxf>
  </rfmt>
  <rfmt sheetId="1" sqref="CZ222" start="0" length="0">
    <dxf>
      <font>
        <sz val="11"/>
        <color theme="1"/>
        <name val="Calibri"/>
        <family val="2"/>
        <charset val="238"/>
        <scheme val="minor"/>
      </font>
    </dxf>
  </rfmt>
  <rfmt sheetId="1" sqref="DA222" start="0" length="0">
    <dxf>
      <font>
        <sz val="11"/>
        <color theme="1"/>
        <name val="Calibri"/>
        <family val="2"/>
        <charset val="238"/>
        <scheme val="minor"/>
      </font>
    </dxf>
  </rfmt>
  <rfmt sheetId="1" sqref="DB222" start="0" length="0">
    <dxf>
      <font>
        <sz val="11"/>
        <color theme="1"/>
        <name val="Calibri"/>
        <family val="2"/>
        <charset val="238"/>
        <scheme val="minor"/>
      </font>
    </dxf>
  </rfmt>
  <rfmt sheetId="1" sqref="DC222" start="0" length="0">
    <dxf>
      <font>
        <sz val="11"/>
        <color theme="1"/>
        <name val="Calibri"/>
        <family val="2"/>
        <charset val="238"/>
        <scheme val="minor"/>
      </font>
    </dxf>
  </rfmt>
  <rfmt sheetId="1" sqref="DD222" start="0" length="0">
    <dxf>
      <font>
        <sz val="11"/>
        <color theme="1"/>
        <name val="Calibri"/>
        <family val="2"/>
        <charset val="238"/>
        <scheme val="minor"/>
      </font>
    </dxf>
  </rfmt>
  <rfmt sheetId="1" sqref="DE222" start="0" length="0">
    <dxf>
      <font>
        <sz val="11"/>
        <color theme="1"/>
        <name val="Calibri"/>
        <family val="2"/>
        <charset val="238"/>
        <scheme val="minor"/>
      </font>
    </dxf>
  </rfmt>
  <rfmt sheetId="1" sqref="DF222" start="0" length="0">
    <dxf>
      <font>
        <sz val="11"/>
        <color theme="1"/>
        <name val="Calibri"/>
        <family val="2"/>
        <charset val="238"/>
        <scheme val="minor"/>
      </font>
    </dxf>
  </rfmt>
  <rfmt sheetId="1" sqref="DG222" start="0" length="0">
    <dxf>
      <font>
        <sz val="11"/>
        <color theme="1"/>
        <name val="Calibri"/>
        <family val="2"/>
        <charset val="238"/>
        <scheme val="minor"/>
      </font>
    </dxf>
  </rfmt>
  <rfmt sheetId="1" sqref="A222:XFD222" start="0" length="0">
    <dxf>
      <font>
        <sz val="11"/>
        <color theme="1"/>
        <name val="Calibri"/>
        <family val="2"/>
        <charset val="238"/>
        <scheme val="minor"/>
      </font>
    </dxf>
  </rfmt>
  <rcc rId="4301" sId="1" odxf="1" dxf="1">
    <nc r="A223">
      <v>3</v>
    </nc>
    <odxf>
      <font>
        <b val="0"/>
        <sz val="12"/>
        <color auto="1"/>
      </font>
    </odxf>
    <ndxf>
      <font>
        <b/>
        <sz val="12"/>
        <color auto="1"/>
      </font>
    </ndxf>
  </rcc>
  <rfmt sheetId="1" sqref="B223" start="0" length="0">
    <dxf>
      <font>
        <b/>
        <sz val="12"/>
        <color auto="1"/>
      </font>
    </dxf>
  </rfmt>
  <rfmt sheetId="1" sqref="C223" start="0" length="0">
    <dxf>
      <font>
        <b/>
        <sz val="12"/>
        <color auto="1"/>
      </font>
    </dxf>
  </rfmt>
  <rfmt sheetId="1" sqref="D223" start="0" length="0">
    <dxf>
      <font>
        <b/>
        <sz val="12"/>
        <color auto="1"/>
      </font>
    </dxf>
  </rfmt>
  <rfmt sheetId="1" sqref="E223" start="0" length="0">
    <dxf>
      <font>
        <b/>
        <sz val="12"/>
        <color auto="1"/>
      </font>
      <fill>
        <patternFill patternType="none">
          <bgColor indexed="65"/>
        </patternFill>
      </fill>
      <alignment horizontal="center"/>
    </dxf>
  </rfmt>
  <rfmt sheetId="1" sqref="F223" start="0" length="0">
    <dxf>
      <font>
        <b/>
        <sz val="12"/>
        <color auto="1"/>
      </font>
      <alignment horizontal="center"/>
    </dxf>
  </rfmt>
  <rfmt sheetId="1" sqref="G223" start="0" length="0">
    <dxf>
      <font>
        <b/>
        <sz val="12"/>
        <color auto="1"/>
      </font>
    </dxf>
  </rfmt>
  <rfmt sheetId="1" sqref="H223" start="0" length="0">
    <dxf>
      <font>
        <b/>
        <sz val="12"/>
        <color auto="1"/>
      </font>
      <alignment horizontal="left"/>
    </dxf>
  </rfmt>
  <rfmt sheetId="1" sqref="I223" start="0" length="0">
    <dxf>
      <font>
        <b/>
        <sz val="12"/>
        <color auto="1"/>
      </font>
    </dxf>
  </rfmt>
  <rfmt sheetId="1" sqref="J223" start="0" length="0">
    <dxf>
      <font>
        <b/>
        <sz val="12"/>
        <color auto="1"/>
      </font>
      <alignment horizontal="center"/>
    </dxf>
  </rfmt>
  <rfmt sheetId="1" sqref="K223" start="0" length="0">
    <dxf>
      <font>
        <sz val="12"/>
        <color auto="1"/>
      </font>
    </dxf>
  </rfmt>
  <rfmt sheetId="1" sqref="L223" start="0" length="0">
    <dxf>
      <font>
        <b/>
        <sz val="12"/>
        <color auto="1"/>
      </font>
      <numFmt numFmtId="0" formatCode="General"/>
    </dxf>
  </rfmt>
  <rcc rId="4302" sId="1" odxf="1" dxf="1">
    <nc r="M223">
      <f>S223/AE223*100</f>
    </nc>
    <odxf>
      <font>
        <sz val="12"/>
        <color auto="1"/>
      </font>
    </odxf>
    <ndxf>
      <font>
        <sz val="12"/>
        <color auto="1"/>
      </font>
    </ndxf>
  </rcc>
  <rfmt sheetId="1" sqref="N223" start="0" length="0">
    <dxf>
      <font>
        <b/>
        <sz val="12"/>
        <color auto="1"/>
      </font>
    </dxf>
  </rfmt>
  <rfmt sheetId="1" sqref="O223" start="0" length="0">
    <dxf>
      <font>
        <b/>
        <sz val="12"/>
        <color auto="1"/>
      </font>
    </dxf>
  </rfmt>
  <rfmt sheetId="1" sqref="P223" start="0" length="0">
    <dxf>
      <font>
        <b/>
        <sz val="12"/>
        <color auto="1"/>
      </font>
      <fill>
        <patternFill patternType="none">
          <bgColor indexed="65"/>
        </patternFill>
      </fill>
    </dxf>
  </rfmt>
  <rfmt sheetId="1" sqref="Q223" start="0" length="0">
    <dxf>
      <font>
        <b/>
        <sz val="12"/>
        <color auto="1"/>
      </font>
    </dxf>
  </rfmt>
  <rfmt sheetId="1" sqref="R223" start="0" length="0">
    <dxf>
      <font>
        <b/>
        <sz val="12"/>
        <color auto="1"/>
      </font>
      <fill>
        <patternFill patternType="none">
          <bgColor indexed="65"/>
        </patternFill>
      </fill>
    </dxf>
  </rfmt>
  <rcc rId="4303" sId="1" odxf="1" dxf="1">
    <nc r="S223">
      <f>T223+U223</f>
    </nc>
    <odxf>
      <numFmt numFmtId="165" formatCode="#,##0.00_ ;\-#,##0.00\ "/>
    </odxf>
    <ndxf>
      <numFmt numFmtId="4" formatCode="#,##0.00"/>
    </ndxf>
  </rcc>
  <rfmt sheetId="1" sqref="T223" start="0" length="0">
    <dxf>
      <font>
        <b/>
        <sz val="12"/>
        <color auto="1"/>
      </font>
      <numFmt numFmtId="0" formatCode="General"/>
    </dxf>
  </rfmt>
  <rfmt sheetId="1" sqref="U223" start="0" length="0">
    <dxf>
      <font>
        <b/>
        <sz val="12"/>
        <color auto="1"/>
      </font>
    </dxf>
  </rfmt>
  <rcc rId="4304" sId="1">
    <nc r="V223">
      <f>W223+X223</f>
    </nc>
  </rcc>
  <rfmt sheetId="1" sqref="W223" start="0" length="0">
    <dxf>
      <font>
        <b/>
        <sz val="12"/>
        <color auto="1"/>
      </font>
      <numFmt numFmtId="0" formatCode="General"/>
    </dxf>
  </rfmt>
  <rfmt sheetId="1" sqref="X223" start="0" length="0">
    <dxf>
      <font>
        <b/>
        <sz val="12"/>
        <color auto="1"/>
      </font>
    </dxf>
  </rfmt>
  <rfmt sheetId="1" s="1" sqref="Y223" start="0" length="0">
    <dxf>
      <font>
        <b/>
        <sz val="12"/>
        <color auto="1"/>
        <name val="Calibri"/>
        <family val="2"/>
        <charset val="238"/>
        <scheme val="minor"/>
      </font>
      <numFmt numFmtId="0" formatCode="General"/>
    </dxf>
  </rfmt>
  <rfmt sheetId="1" sqref="Z223" start="0" length="0">
    <dxf>
      <font>
        <b/>
        <sz val="12"/>
        <color auto="1"/>
      </font>
    </dxf>
  </rfmt>
  <rfmt sheetId="1" sqref="AA223" start="0" length="0">
    <dxf>
      <font>
        <b/>
        <sz val="12"/>
        <color auto="1"/>
      </font>
    </dxf>
  </rfmt>
  <rcc rId="4305" sId="1" odxf="1" dxf="1">
    <nc r="AB223">
      <f>AC223+AD223</f>
    </nc>
    <odxf>
      <font>
        <sz val="12"/>
        <color auto="1"/>
      </font>
    </odxf>
    <ndxf>
      <font>
        <sz val="12"/>
        <color auto="1"/>
      </font>
    </ndxf>
  </rcc>
  <rfmt sheetId="1" sqref="AC223" start="0" length="0">
    <dxf>
      <font>
        <b/>
        <sz val="12"/>
        <color auto="1"/>
      </font>
    </dxf>
  </rfmt>
  <rfmt sheetId="1" sqref="AD223" start="0" length="0">
    <dxf>
      <font>
        <b/>
        <sz val="12"/>
        <color auto="1"/>
      </font>
    </dxf>
  </rfmt>
  <rcc rId="4306" sId="1" odxf="1" dxf="1">
    <nc r="AE223">
      <f>S223+V223+Y223+AB223</f>
    </nc>
    <odxf>
      <font>
        <sz val="12"/>
        <color auto="1"/>
      </font>
    </odxf>
    <ndxf>
      <font>
        <sz val="12"/>
        <color auto="1"/>
      </font>
    </ndxf>
  </rcc>
  <rfmt sheetId="1" sqref="AF223" start="0" length="0">
    <dxf>
      <font>
        <b/>
        <sz val="12"/>
        <color auto="1"/>
      </font>
    </dxf>
  </rfmt>
  <rcc rId="4307" sId="1" odxf="1" dxf="1">
    <nc r="AG223">
      <f>AE223+AF223</f>
    </nc>
    <odxf>
      <font>
        <sz val="12"/>
        <color auto="1"/>
      </font>
    </odxf>
    <ndxf>
      <font>
        <sz val="12"/>
        <color auto="1"/>
      </font>
    </ndxf>
  </rcc>
  <rfmt sheetId="1" sqref="AI223" start="0" length="0">
    <dxf>
      <font>
        <b/>
        <sz val="12"/>
        <color auto="1"/>
      </font>
    </dxf>
  </rfmt>
  <rfmt sheetId="1" sqref="AJ223" start="0" length="0">
    <dxf>
      <font>
        <b/>
        <sz val="12"/>
        <color auto="1"/>
      </font>
      <numFmt numFmtId="3" formatCode="#,##0"/>
      <border outline="0">
        <top/>
      </border>
    </dxf>
  </rfmt>
  <rfmt sheetId="1" sqref="AK223" start="0" length="0">
    <dxf>
      <font>
        <b/>
        <sz val="12"/>
        <color auto="1"/>
      </font>
      <numFmt numFmtId="3" formatCode="#,##0"/>
    </dxf>
  </rfmt>
  <rfmt sheetId="1" sqref="AL223" start="0" length="0">
    <dxf>
      <font>
        <sz val="12"/>
      </font>
    </dxf>
  </rfmt>
  <rfmt sheetId="1" sqref="AM223" start="0" length="0">
    <dxf>
      <font>
        <sz val="11"/>
        <color theme="1"/>
        <name val="Calibri"/>
        <family val="2"/>
        <charset val="238"/>
        <scheme val="minor"/>
      </font>
    </dxf>
  </rfmt>
  <rfmt sheetId="1" sqref="AN223" start="0" length="0">
    <dxf>
      <font>
        <sz val="11"/>
        <color theme="1"/>
        <name val="Calibri"/>
        <family val="2"/>
        <charset val="238"/>
        <scheme val="minor"/>
      </font>
    </dxf>
  </rfmt>
  <rfmt sheetId="1" sqref="AO223" start="0" length="0">
    <dxf>
      <font>
        <sz val="11"/>
        <color theme="1"/>
        <name val="Calibri"/>
        <family val="2"/>
        <charset val="238"/>
        <scheme val="minor"/>
      </font>
    </dxf>
  </rfmt>
  <rfmt sheetId="1" sqref="AP223" start="0" length="0">
    <dxf>
      <font>
        <sz val="11"/>
        <color theme="1"/>
        <name val="Calibri"/>
        <family val="2"/>
        <charset val="238"/>
        <scheme val="minor"/>
      </font>
    </dxf>
  </rfmt>
  <rfmt sheetId="1" sqref="AQ223" start="0" length="0">
    <dxf>
      <font>
        <sz val="11"/>
        <color theme="1"/>
        <name val="Calibri"/>
        <family val="2"/>
        <charset val="238"/>
        <scheme val="minor"/>
      </font>
    </dxf>
  </rfmt>
  <rfmt sheetId="1" sqref="AR223" start="0" length="0">
    <dxf>
      <font>
        <sz val="11"/>
        <color theme="1"/>
        <name val="Calibri"/>
        <family val="2"/>
        <charset val="238"/>
        <scheme val="minor"/>
      </font>
    </dxf>
  </rfmt>
  <rfmt sheetId="1" sqref="AS223" start="0" length="0">
    <dxf>
      <font>
        <sz val="11"/>
        <color theme="1"/>
        <name val="Calibri"/>
        <family val="2"/>
        <charset val="238"/>
        <scheme val="minor"/>
      </font>
    </dxf>
  </rfmt>
  <rfmt sheetId="1" sqref="AT223" start="0" length="0">
    <dxf>
      <font>
        <sz val="11"/>
        <color theme="1"/>
        <name val="Calibri"/>
        <family val="2"/>
        <charset val="238"/>
        <scheme val="minor"/>
      </font>
    </dxf>
  </rfmt>
  <rfmt sheetId="1" sqref="AU223" start="0" length="0">
    <dxf>
      <font>
        <sz val="11"/>
        <color theme="1"/>
        <name val="Calibri"/>
        <family val="2"/>
        <charset val="238"/>
        <scheme val="minor"/>
      </font>
    </dxf>
  </rfmt>
  <rfmt sheetId="1" sqref="AV223" start="0" length="0">
    <dxf>
      <font>
        <sz val="11"/>
        <color theme="1"/>
        <name val="Calibri"/>
        <family val="2"/>
        <charset val="238"/>
        <scheme val="minor"/>
      </font>
    </dxf>
  </rfmt>
  <rfmt sheetId="1" sqref="AW223" start="0" length="0">
    <dxf>
      <font>
        <sz val="11"/>
        <color theme="1"/>
        <name val="Calibri"/>
        <family val="2"/>
        <charset val="238"/>
        <scheme val="minor"/>
      </font>
    </dxf>
  </rfmt>
  <rfmt sheetId="1" sqref="AX223" start="0" length="0">
    <dxf>
      <font>
        <sz val="11"/>
        <color theme="1"/>
        <name val="Calibri"/>
        <family val="2"/>
        <charset val="238"/>
        <scheme val="minor"/>
      </font>
    </dxf>
  </rfmt>
  <rfmt sheetId="1" sqref="AY223" start="0" length="0">
    <dxf>
      <font>
        <sz val="11"/>
        <color theme="1"/>
        <name val="Calibri"/>
        <family val="2"/>
        <charset val="238"/>
        <scheme val="minor"/>
      </font>
    </dxf>
  </rfmt>
  <rfmt sheetId="1" sqref="AZ223" start="0" length="0">
    <dxf>
      <font>
        <sz val="11"/>
        <color theme="1"/>
        <name val="Calibri"/>
        <family val="2"/>
        <charset val="238"/>
        <scheme val="minor"/>
      </font>
    </dxf>
  </rfmt>
  <rfmt sheetId="1" sqref="BA223" start="0" length="0">
    <dxf>
      <font>
        <sz val="11"/>
        <color theme="1"/>
        <name val="Calibri"/>
        <family val="2"/>
        <charset val="238"/>
        <scheme val="minor"/>
      </font>
    </dxf>
  </rfmt>
  <rfmt sheetId="1" sqref="BB223" start="0" length="0">
    <dxf>
      <font>
        <sz val="11"/>
        <color theme="1"/>
        <name val="Calibri"/>
        <family val="2"/>
        <charset val="238"/>
        <scheme val="minor"/>
      </font>
    </dxf>
  </rfmt>
  <rfmt sheetId="1" sqref="BC223" start="0" length="0">
    <dxf>
      <font>
        <sz val="11"/>
        <color theme="1"/>
        <name val="Calibri"/>
        <family val="2"/>
        <charset val="238"/>
        <scheme val="minor"/>
      </font>
    </dxf>
  </rfmt>
  <rfmt sheetId="1" sqref="BD223" start="0" length="0">
    <dxf>
      <font>
        <sz val="11"/>
        <color theme="1"/>
        <name val="Calibri"/>
        <family val="2"/>
        <charset val="238"/>
        <scheme val="minor"/>
      </font>
    </dxf>
  </rfmt>
  <rfmt sheetId="1" sqref="BE223" start="0" length="0">
    <dxf>
      <font>
        <sz val="11"/>
        <color theme="1"/>
        <name val="Calibri"/>
        <family val="2"/>
        <charset val="238"/>
        <scheme val="minor"/>
      </font>
    </dxf>
  </rfmt>
  <rfmt sheetId="1" sqref="BF223" start="0" length="0">
    <dxf>
      <font>
        <sz val="11"/>
        <color theme="1"/>
        <name val="Calibri"/>
        <family val="2"/>
        <charset val="238"/>
        <scheme val="minor"/>
      </font>
    </dxf>
  </rfmt>
  <rfmt sheetId="1" sqref="BG223" start="0" length="0">
    <dxf>
      <font>
        <sz val="11"/>
        <color theme="1"/>
        <name val="Calibri"/>
        <family val="2"/>
        <charset val="238"/>
        <scheme val="minor"/>
      </font>
    </dxf>
  </rfmt>
  <rfmt sheetId="1" sqref="BH223" start="0" length="0">
    <dxf>
      <font>
        <sz val="11"/>
        <color theme="1"/>
        <name val="Calibri"/>
        <family val="2"/>
        <charset val="238"/>
        <scheme val="minor"/>
      </font>
    </dxf>
  </rfmt>
  <rfmt sheetId="1" sqref="BI223" start="0" length="0">
    <dxf>
      <font>
        <sz val="11"/>
        <color theme="1"/>
        <name val="Calibri"/>
        <family val="2"/>
        <charset val="238"/>
        <scheme val="minor"/>
      </font>
    </dxf>
  </rfmt>
  <rfmt sheetId="1" sqref="BJ223" start="0" length="0">
    <dxf>
      <font>
        <sz val="11"/>
        <color theme="1"/>
        <name val="Calibri"/>
        <family val="2"/>
        <charset val="238"/>
        <scheme val="minor"/>
      </font>
    </dxf>
  </rfmt>
  <rfmt sheetId="1" sqref="BK223" start="0" length="0">
    <dxf>
      <font>
        <sz val="11"/>
        <color theme="1"/>
        <name val="Calibri"/>
        <family val="2"/>
        <charset val="238"/>
        <scheme val="minor"/>
      </font>
    </dxf>
  </rfmt>
  <rfmt sheetId="1" sqref="BL223" start="0" length="0">
    <dxf>
      <font>
        <sz val="11"/>
        <color theme="1"/>
        <name val="Calibri"/>
        <family val="2"/>
        <charset val="238"/>
        <scheme val="minor"/>
      </font>
    </dxf>
  </rfmt>
  <rfmt sheetId="1" sqref="BM223" start="0" length="0">
    <dxf>
      <font>
        <sz val="11"/>
        <color theme="1"/>
        <name val="Calibri"/>
        <family val="2"/>
        <charset val="238"/>
        <scheme val="minor"/>
      </font>
    </dxf>
  </rfmt>
  <rfmt sheetId="1" sqref="BN223" start="0" length="0">
    <dxf>
      <font>
        <sz val="11"/>
        <color theme="1"/>
        <name val="Calibri"/>
        <family val="2"/>
        <charset val="238"/>
        <scheme val="minor"/>
      </font>
    </dxf>
  </rfmt>
  <rfmt sheetId="1" sqref="BO223" start="0" length="0">
    <dxf>
      <font>
        <sz val="11"/>
        <color theme="1"/>
        <name val="Calibri"/>
        <family val="2"/>
        <charset val="238"/>
        <scheme val="minor"/>
      </font>
    </dxf>
  </rfmt>
  <rfmt sheetId="1" sqref="BP223" start="0" length="0">
    <dxf>
      <font>
        <sz val="11"/>
        <color theme="1"/>
        <name val="Calibri"/>
        <family val="2"/>
        <charset val="238"/>
        <scheme val="minor"/>
      </font>
    </dxf>
  </rfmt>
  <rfmt sheetId="1" sqref="BQ223" start="0" length="0">
    <dxf>
      <font>
        <sz val="11"/>
        <color theme="1"/>
        <name val="Calibri"/>
        <family val="2"/>
        <charset val="238"/>
        <scheme val="minor"/>
      </font>
    </dxf>
  </rfmt>
  <rfmt sheetId="1" sqref="BR223" start="0" length="0">
    <dxf>
      <font>
        <sz val="11"/>
        <color theme="1"/>
        <name val="Calibri"/>
        <family val="2"/>
        <charset val="238"/>
        <scheme val="minor"/>
      </font>
    </dxf>
  </rfmt>
  <rfmt sheetId="1" sqref="BS223" start="0" length="0">
    <dxf>
      <font>
        <sz val="11"/>
        <color theme="1"/>
        <name val="Calibri"/>
        <family val="2"/>
        <charset val="238"/>
        <scheme val="minor"/>
      </font>
    </dxf>
  </rfmt>
  <rfmt sheetId="1" sqref="BT223" start="0" length="0">
    <dxf>
      <font>
        <sz val="11"/>
        <color theme="1"/>
        <name val="Calibri"/>
        <family val="2"/>
        <charset val="238"/>
        <scheme val="minor"/>
      </font>
    </dxf>
  </rfmt>
  <rfmt sheetId="1" sqref="BU223" start="0" length="0">
    <dxf>
      <font>
        <sz val="11"/>
        <color theme="1"/>
        <name val="Calibri"/>
        <family val="2"/>
        <charset val="238"/>
        <scheme val="minor"/>
      </font>
    </dxf>
  </rfmt>
  <rfmt sheetId="1" sqref="BV223" start="0" length="0">
    <dxf>
      <font>
        <sz val="11"/>
        <color theme="1"/>
        <name val="Calibri"/>
        <family val="2"/>
        <charset val="238"/>
        <scheme val="minor"/>
      </font>
    </dxf>
  </rfmt>
  <rfmt sheetId="1" sqref="BW223" start="0" length="0">
    <dxf>
      <font>
        <sz val="11"/>
        <color theme="1"/>
        <name val="Calibri"/>
        <family val="2"/>
        <charset val="238"/>
        <scheme val="minor"/>
      </font>
    </dxf>
  </rfmt>
  <rfmt sheetId="1" sqref="BX223" start="0" length="0">
    <dxf>
      <font>
        <sz val="11"/>
        <color theme="1"/>
        <name val="Calibri"/>
        <family val="2"/>
        <charset val="238"/>
        <scheme val="minor"/>
      </font>
    </dxf>
  </rfmt>
  <rfmt sheetId="1" sqref="BY223" start="0" length="0">
    <dxf>
      <font>
        <sz val="11"/>
        <color theme="1"/>
        <name val="Calibri"/>
        <family val="2"/>
        <charset val="238"/>
        <scheme val="minor"/>
      </font>
    </dxf>
  </rfmt>
  <rfmt sheetId="1" sqref="BZ223" start="0" length="0">
    <dxf>
      <font>
        <sz val="11"/>
        <color theme="1"/>
        <name val="Calibri"/>
        <family val="2"/>
        <charset val="238"/>
        <scheme val="minor"/>
      </font>
    </dxf>
  </rfmt>
  <rfmt sheetId="1" sqref="CA223" start="0" length="0">
    <dxf>
      <font>
        <sz val="11"/>
        <color theme="1"/>
        <name val="Calibri"/>
        <family val="2"/>
        <charset val="238"/>
        <scheme val="minor"/>
      </font>
    </dxf>
  </rfmt>
  <rfmt sheetId="1" sqref="CB223" start="0" length="0">
    <dxf>
      <font>
        <sz val="11"/>
        <color theme="1"/>
        <name val="Calibri"/>
        <family val="2"/>
        <charset val="238"/>
        <scheme val="minor"/>
      </font>
    </dxf>
  </rfmt>
  <rfmt sheetId="1" sqref="CC223" start="0" length="0">
    <dxf>
      <font>
        <sz val="11"/>
        <color theme="1"/>
        <name val="Calibri"/>
        <family val="2"/>
        <charset val="238"/>
        <scheme val="minor"/>
      </font>
    </dxf>
  </rfmt>
  <rfmt sheetId="1" sqref="CD223" start="0" length="0">
    <dxf>
      <font>
        <sz val="11"/>
        <color theme="1"/>
        <name val="Calibri"/>
        <family val="2"/>
        <charset val="238"/>
        <scheme val="minor"/>
      </font>
    </dxf>
  </rfmt>
  <rfmt sheetId="1" sqref="CE223" start="0" length="0">
    <dxf>
      <font>
        <sz val="11"/>
        <color theme="1"/>
        <name val="Calibri"/>
        <family val="2"/>
        <charset val="238"/>
        <scheme val="minor"/>
      </font>
    </dxf>
  </rfmt>
  <rfmt sheetId="1" sqref="CF223" start="0" length="0">
    <dxf>
      <font>
        <sz val="11"/>
        <color theme="1"/>
        <name val="Calibri"/>
        <family val="2"/>
        <charset val="238"/>
        <scheme val="minor"/>
      </font>
    </dxf>
  </rfmt>
  <rfmt sheetId="1" sqref="CG223" start="0" length="0">
    <dxf>
      <font>
        <sz val="11"/>
        <color theme="1"/>
        <name val="Calibri"/>
        <family val="2"/>
        <charset val="238"/>
        <scheme val="minor"/>
      </font>
    </dxf>
  </rfmt>
  <rfmt sheetId="1" sqref="CH223" start="0" length="0">
    <dxf>
      <font>
        <sz val="11"/>
        <color theme="1"/>
        <name val="Calibri"/>
        <family val="2"/>
        <charset val="238"/>
        <scheme val="minor"/>
      </font>
    </dxf>
  </rfmt>
  <rfmt sheetId="1" sqref="CI223" start="0" length="0">
    <dxf>
      <font>
        <sz val="11"/>
        <color theme="1"/>
        <name val="Calibri"/>
        <family val="2"/>
        <charset val="238"/>
        <scheme val="minor"/>
      </font>
    </dxf>
  </rfmt>
  <rfmt sheetId="1" sqref="CJ223" start="0" length="0">
    <dxf>
      <font>
        <sz val="11"/>
        <color theme="1"/>
        <name val="Calibri"/>
        <family val="2"/>
        <charset val="238"/>
        <scheme val="minor"/>
      </font>
    </dxf>
  </rfmt>
  <rfmt sheetId="1" sqref="CK223" start="0" length="0">
    <dxf>
      <font>
        <sz val="11"/>
        <color theme="1"/>
        <name val="Calibri"/>
        <family val="2"/>
        <charset val="238"/>
        <scheme val="minor"/>
      </font>
    </dxf>
  </rfmt>
  <rfmt sheetId="1" sqref="CL223" start="0" length="0">
    <dxf>
      <font>
        <sz val="11"/>
        <color theme="1"/>
        <name val="Calibri"/>
        <family val="2"/>
        <charset val="238"/>
        <scheme val="minor"/>
      </font>
    </dxf>
  </rfmt>
  <rfmt sheetId="1" sqref="CM223" start="0" length="0">
    <dxf>
      <font>
        <sz val="11"/>
        <color theme="1"/>
        <name val="Calibri"/>
        <family val="2"/>
        <charset val="238"/>
        <scheme val="minor"/>
      </font>
    </dxf>
  </rfmt>
  <rfmt sheetId="1" sqref="CN223" start="0" length="0">
    <dxf>
      <font>
        <sz val="11"/>
        <color theme="1"/>
        <name val="Calibri"/>
        <family val="2"/>
        <charset val="238"/>
        <scheme val="minor"/>
      </font>
    </dxf>
  </rfmt>
  <rfmt sheetId="1" sqref="CO223" start="0" length="0">
    <dxf>
      <font>
        <sz val="11"/>
        <color theme="1"/>
        <name val="Calibri"/>
        <family val="2"/>
        <charset val="238"/>
        <scheme val="minor"/>
      </font>
    </dxf>
  </rfmt>
  <rfmt sheetId="1" sqref="CP223" start="0" length="0">
    <dxf>
      <font>
        <sz val="11"/>
        <color theme="1"/>
        <name val="Calibri"/>
        <family val="2"/>
        <charset val="238"/>
        <scheme val="minor"/>
      </font>
    </dxf>
  </rfmt>
  <rfmt sheetId="1" sqref="CQ223" start="0" length="0">
    <dxf>
      <font>
        <sz val="11"/>
        <color theme="1"/>
        <name val="Calibri"/>
        <family val="2"/>
        <charset val="238"/>
        <scheme val="minor"/>
      </font>
    </dxf>
  </rfmt>
  <rfmt sheetId="1" sqref="CR223" start="0" length="0">
    <dxf>
      <font>
        <sz val="11"/>
        <color theme="1"/>
        <name val="Calibri"/>
        <family val="2"/>
        <charset val="238"/>
        <scheme val="minor"/>
      </font>
    </dxf>
  </rfmt>
  <rfmt sheetId="1" sqref="CS223" start="0" length="0">
    <dxf>
      <font>
        <sz val="11"/>
        <color theme="1"/>
        <name val="Calibri"/>
        <family val="2"/>
        <charset val="238"/>
        <scheme val="minor"/>
      </font>
    </dxf>
  </rfmt>
  <rfmt sheetId="1" sqref="CT223" start="0" length="0">
    <dxf>
      <font>
        <sz val="11"/>
        <color theme="1"/>
        <name val="Calibri"/>
        <family val="2"/>
        <charset val="238"/>
        <scheme val="minor"/>
      </font>
    </dxf>
  </rfmt>
  <rfmt sheetId="1" sqref="CU223" start="0" length="0">
    <dxf>
      <font>
        <sz val="11"/>
        <color theme="1"/>
        <name val="Calibri"/>
        <family val="2"/>
        <charset val="238"/>
        <scheme val="minor"/>
      </font>
    </dxf>
  </rfmt>
  <rfmt sheetId="1" sqref="CV223" start="0" length="0">
    <dxf>
      <font>
        <sz val="11"/>
        <color theme="1"/>
        <name val="Calibri"/>
        <family val="2"/>
        <charset val="238"/>
        <scheme val="minor"/>
      </font>
    </dxf>
  </rfmt>
  <rfmt sheetId="1" sqref="CW223" start="0" length="0">
    <dxf>
      <font>
        <sz val="11"/>
        <color theme="1"/>
        <name val="Calibri"/>
        <family val="2"/>
        <charset val="238"/>
        <scheme val="minor"/>
      </font>
    </dxf>
  </rfmt>
  <rfmt sheetId="1" sqref="CX223" start="0" length="0">
    <dxf>
      <font>
        <sz val="11"/>
        <color theme="1"/>
        <name val="Calibri"/>
        <family val="2"/>
        <charset val="238"/>
        <scheme val="minor"/>
      </font>
    </dxf>
  </rfmt>
  <rfmt sheetId="1" sqref="CY223" start="0" length="0">
    <dxf>
      <font>
        <sz val="11"/>
        <color theme="1"/>
        <name val="Calibri"/>
        <family val="2"/>
        <charset val="238"/>
        <scheme val="minor"/>
      </font>
    </dxf>
  </rfmt>
  <rfmt sheetId="1" sqref="CZ223" start="0" length="0">
    <dxf>
      <font>
        <sz val="11"/>
        <color theme="1"/>
        <name val="Calibri"/>
        <family val="2"/>
        <charset val="238"/>
        <scheme val="minor"/>
      </font>
    </dxf>
  </rfmt>
  <rfmt sheetId="1" sqref="DA223" start="0" length="0">
    <dxf>
      <font>
        <sz val="11"/>
        <color theme="1"/>
        <name val="Calibri"/>
        <family val="2"/>
        <charset val="238"/>
        <scheme val="minor"/>
      </font>
    </dxf>
  </rfmt>
  <rfmt sheetId="1" sqref="DB223" start="0" length="0">
    <dxf>
      <font>
        <sz val="11"/>
        <color theme="1"/>
        <name val="Calibri"/>
        <family val="2"/>
        <charset val="238"/>
        <scheme val="minor"/>
      </font>
    </dxf>
  </rfmt>
  <rfmt sheetId="1" sqref="DC223" start="0" length="0">
    <dxf>
      <font>
        <sz val="11"/>
        <color theme="1"/>
        <name val="Calibri"/>
        <family val="2"/>
        <charset val="238"/>
        <scheme val="minor"/>
      </font>
    </dxf>
  </rfmt>
  <rfmt sheetId="1" sqref="DD223" start="0" length="0">
    <dxf>
      <font>
        <sz val="11"/>
        <color theme="1"/>
        <name val="Calibri"/>
        <family val="2"/>
        <charset val="238"/>
        <scheme val="minor"/>
      </font>
    </dxf>
  </rfmt>
  <rfmt sheetId="1" sqref="DE223" start="0" length="0">
    <dxf>
      <font>
        <sz val="11"/>
        <color theme="1"/>
        <name val="Calibri"/>
        <family val="2"/>
        <charset val="238"/>
        <scheme val="minor"/>
      </font>
    </dxf>
  </rfmt>
  <rfmt sheetId="1" sqref="DF223" start="0" length="0">
    <dxf>
      <font>
        <sz val="11"/>
        <color theme="1"/>
        <name val="Calibri"/>
        <family val="2"/>
        <charset val="238"/>
        <scheme val="minor"/>
      </font>
    </dxf>
  </rfmt>
  <rfmt sheetId="1" sqref="DG223" start="0" length="0">
    <dxf>
      <font>
        <sz val="11"/>
        <color theme="1"/>
        <name val="Calibri"/>
        <family val="2"/>
        <charset val="238"/>
        <scheme val="minor"/>
      </font>
    </dxf>
  </rfmt>
  <rfmt sheetId="1" sqref="A223:XFD223" start="0" length="0">
    <dxf>
      <font>
        <sz val="11"/>
        <color theme="1"/>
        <name val="Calibri"/>
        <family val="2"/>
        <charset val="238"/>
        <scheme val="minor"/>
      </font>
    </dxf>
  </rfmt>
  <rcc rId="4308" sId="1" odxf="1" dxf="1">
    <nc r="A224">
      <v>3</v>
    </nc>
    <odxf>
      <font>
        <b val="0"/>
        <sz val="12"/>
        <color auto="1"/>
      </font>
    </odxf>
    <ndxf>
      <font>
        <b/>
        <sz val="12"/>
        <color auto="1"/>
      </font>
    </ndxf>
  </rcc>
  <rfmt sheetId="1" sqref="B224" start="0" length="0">
    <dxf>
      <font>
        <b/>
        <sz val="12"/>
        <color auto="1"/>
      </font>
    </dxf>
  </rfmt>
  <rfmt sheetId="1" sqref="C224" start="0" length="0">
    <dxf>
      <font>
        <b/>
        <sz val="12"/>
        <color auto="1"/>
      </font>
    </dxf>
  </rfmt>
  <rfmt sheetId="1" sqref="D224" start="0" length="0">
    <dxf>
      <font>
        <b/>
        <sz val="12"/>
        <color auto="1"/>
      </font>
    </dxf>
  </rfmt>
  <rfmt sheetId="1" sqref="E224" start="0" length="0">
    <dxf>
      <font>
        <b/>
        <sz val="12"/>
        <color auto="1"/>
      </font>
      <fill>
        <patternFill patternType="none">
          <bgColor indexed="65"/>
        </patternFill>
      </fill>
      <alignment horizontal="center"/>
    </dxf>
  </rfmt>
  <rfmt sheetId="1" sqref="F224" start="0" length="0">
    <dxf>
      <font>
        <b/>
        <sz val="12"/>
        <color auto="1"/>
      </font>
      <alignment horizontal="center"/>
    </dxf>
  </rfmt>
  <rfmt sheetId="1" sqref="G224" start="0" length="0">
    <dxf>
      <font>
        <b/>
        <sz val="12"/>
        <color auto="1"/>
      </font>
    </dxf>
  </rfmt>
  <rfmt sheetId="1" sqref="H224" start="0" length="0">
    <dxf>
      <font>
        <b/>
        <sz val="12"/>
        <color auto="1"/>
      </font>
      <alignment horizontal="left"/>
    </dxf>
  </rfmt>
  <rfmt sheetId="1" sqref="I224" start="0" length="0">
    <dxf>
      <font>
        <b/>
        <sz val="12"/>
        <color auto="1"/>
      </font>
    </dxf>
  </rfmt>
  <rfmt sheetId="1" sqref="J224" start="0" length="0">
    <dxf>
      <font>
        <b/>
        <sz val="12"/>
        <color auto="1"/>
      </font>
      <alignment horizontal="center"/>
    </dxf>
  </rfmt>
  <rfmt sheetId="1" sqref="K224" start="0" length="0">
    <dxf>
      <font>
        <sz val="12"/>
        <color auto="1"/>
      </font>
    </dxf>
  </rfmt>
  <rfmt sheetId="1" sqref="L224" start="0" length="0">
    <dxf>
      <font>
        <b/>
        <sz val="12"/>
        <color auto="1"/>
      </font>
      <numFmt numFmtId="0" formatCode="General"/>
    </dxf>
  </rfmt>
  <rcc rId="4309" sId="1" odxf="1" dxf="1">
    <nc r="M224">
      <f>S224/AE224*100</f>
    </nc>
    <odxf>
      <font>
        <sz val="12"/>
        <color auto="1"/>
      </font>
    </odxf>
    <ndxf>
      <font>
        <sz val="12"/>
        <color auto="1"/>
      </font>
    </ndxf>
  </rcc>
  <rfmt sheetId="1" sqref="N224" start="0" length="0">
    <dxf>
      <font>
        <b/>
        <sz val="12"/>
        <color auto="1"/>
      </font>
    </dxf>
  </rfmt>
  <rfmt sheetId="1" sqref="O224" start="0" length="0">
    <dxf>
      <font>
        <b/>
        <sz val="12"/>
        <color auto="1"/>
      </font>
    </dxf>
  </rfmt>
  <rfmt sheetId="1" sqref="P224" start="0" length="0">
    <dxf>
      <font>
        <b/>
        <sz val="12"/>
        <color auto="1"/>
      </font>
      <fill>
        <patternFill patternType="none">
          <bgColor indexed="65"/>
        </patternFill>
      </fill>
    </dxf>
  </rfmt>
  <rfmt sheetId="1" sqref="Q224" start="0" length="0">
    <dxf>
      <font>
        <b/>
        <sz val="12"/>
        <color auto="1"/>
      </font>
    </dxf>
  </rfmt>
  <rfmt sheetId="1" sqref="R224" start="0" length="0">
    <dxf>
      <font>
        <b/>
        <sz val="12"/>
        <color auto="1"/>
      </font>
      <fill>
        <patternFill patternType="none">
          <bgColor indexed="65"/>
        </patternFill>
      </fill>
    </dxf>
  </rfmt>
  <rcc rId="4310" sId="1" odxf="1" dxf="1">
    <nc r="S224">
      <f>T224+U224</f>
    </nc>
    <odxf>
      <numFmt numFmtId="165" formatCode="#,##0.00_ ;\-#,##0.00\ "/>
    </odxf>
    <ndxf>
      <numFmt numFmtId="4" formatCode="#,##0.00"/>
    </ndxf>
  </rcc>
  <rfmt sheetId="1" sqref="T224" start="0" length="0">
    <dxf>
      <font>
        <b/>
        <sz val="12"/>
        <color auto="1"/>
      </font>
      <numFmt numFmtId="0" formatCode="General"/>
    </dxf>
  </rfmt>
  <rfmt sheetId="1" sqref="U224" start="0" length="0">
    <dxf>
      <font>
        <b/>
        <sz val="12"/>
        <color auto="1"/>
      </font>
    </dxf>
  </rfmt>
  <rcc rId="4311" sId="1">
    <nc r="V224">
      <f>W224+X224</f>
    </nc>
  </rcc>
  <rfmt sheetId="1" sqref="W224" start="0" length="0">
    <dxf>
      <font>
        <b/>
        <sz val="12"/>
        <color auto="1"/>
      </font>
      <numFmt numFmtId="0" formatCode="General"/>
    </dxf>
  </rfmt>
  <rfmt sheetId="1" sqref="X224" start="0" length="0">
    <dxf>
      <font>
        <b/>
        <sz val="12"/>
        <color auto="1"/>
      </font>
    </dxf>
  </rfmt>
  <rfmt sheetId="1" s="1" sqref="Y224" start="0" length="0">
    <dxf>
      <font>
        <b/>
        <sz val="12"/>
        <color auto="1"/>
        <name val="Calibri"/>
        <family val="2"/>
        <charset val="238"/>
        <scheme val="minor"/>
      </font>
      <numFmt numFmtId="0" formatCode="General"/>
    </dxf>
  </rfmt>
  <rfmt sheetId="1" sqref="Z224" start="0" length="0">
    <dxf>
      <font>
        <b/>
        <sz val="12"/>
        <color auto="1"/>
      </font>
    </dxf>
  </rfmt>
  <rfmt sheetId="1" sqref="AA224" start="0" length="0">
    <dxf>
      <font>
        <b/>
        <sz val="12"/>
        <color auto="1"/>
      </font>
    </dxf>
  </rfmt>
  <rcc rId="4312" sId="1" odxf="1" dxf="1">
    <nc r="AB224">
      <f>AC224+AD224</f>
    </nc>
    <odxf>
      <font>
        <sz val="12"/>
        <color auto="1"/>
      </font>
    </odxf>
    <ndxf>
      <font>
        <sz val="12"/>
        <color auto="1"/>
      </font>
    </ndxf>
  </rcc>
  <rfmt sheetId="1" sqref="AC224" start="0" length="0">
    <dxf>
      <font>
        <b/>
        <sz val="12"/>
        <color auto="1"/>
      </font>
    </dxf>
  </rfmt>
  <rfmt sheetId="1" sqref="AD224" start="0" length="0">
    <dxf>
      <font>
        <b/>
        <sz val="12"/>
        <color auto="1"/>
      </font>
    </dxf>
  </rfmt>
  <rcc rId="4313" sId="1" odxf="1" dxf="1">
    <nc r="AE224">
      <f>S224+V224+Y224+AB224</f>
    </nc>
    <odxf>
      <font>
        <sz val="12"/>
        <color auto="1"/>
      </font>
    </odxf>
    <ndxf>
      <font>
        <sz val="12"/>
        <color auto="1"/>
      </font>
    </ndxf>
  </rcc>
  <rfmt sheetId="1" sqref="AF224" start="0" length="0">
    <dxf>
      <font>
        <b/>
        <sz val="12"/>
        <color auto="1"/>
      </font>
    </dxf>
  </rfmt>
  <rcc rId="4314" sId="1" odxf="1" dxf="1">
    <nc r="AG224">
      <f>AE224+AF224</f>
    </nc>
    <odxf>
      <font>
        <sz val="12"/>
        <color auto="1"/>
      </font>
    </odxf>
    <ndxf>
      <font>
        <sz val="12"/>
        <color auto="1"/>
      </font>
    </ndxf>
  </rcc>
  <rfmt sheetId="1" sqref="AI224" start="0" length="0">
    <dxf>
      <font>
        <b/>
        <sz val="12"/>
        <color auto="1"/>
      </font>
    </dxf>
  </rfmt>
  <rfmt sheetId="1" sqref="AJ224" start="0" length="0">
    <dxf>
      <font>
        <b/>
        <sz val="12"/>
        <color auto="1"/>
      </font>
      <numFmt numFmtId="3" formatCode="#,##0"/>
      <border outline="0">
        <top/>
      </border>
    </dxf>
  </rfmt>
  <rfmt sheetId="1" sqref="AK224" start="0" length="0">
    <dxf>
      <font>
        <b/>
        <sz val="12"/>
        <color auto="1"/>
      </font>
      <numFmt numFmtId="3" formatCode="#,##0"/>
    </dxf>
  </rfmt>
  <rfmt sheetId="1" sqref="AL224" start="0" length="0">
    <dxf>
      <font>
        <sz val="12"/>
      </font>
    </dxf>
  </rfmt>
  <rfmt sheetId="1" sqref="AM224" start="0" length="0">
    <dxf>
      <font>
        <sz val="11"/>
        <color theme="1"/>
        <name val="Calibri"/>
        <family val="2"/>
        <charset val="238"/>
        <scheme val="minor"/>
      </font>
    </dxf>
  </rfmt>
  <rfmt sheetId="1" sqref="AN224" start="0" length="0">
    <dxf>
      <font>
        <sz val="11"/>
        <color theme="1"/>
        <name val="Calibri"/>
        <family val="2"/>
        <charset val="238"/>
        <scheme val="minor"/>
      </font>
    </dxf>
  </rfmt>
  <rfmt sheetId="1" sqref="AO224" start="0" length="0">
    <dxf>
      <font>
        <sz val="11"/>
        <color theme="1"/>
        <name val="Calibri"/>
        <family val="2"/>
        <charset val="238"/>
        <scheme val="minor"/>
      </font>
    </dxf>
  </rfmt>
  <rfmt sheetId="1" sqref="AP224" start="0" length="0">
    <dxf>
      <font>
        <sz val="11"/>
        <color theme="1"/>
        <name val="Calibri"/>
        <family val="2"/>
        <charset val="238"/>
        <scheme val="minor"/>
      </font>
    </dxf>
  </rfmt>
  <rfmt sheetId="1" sqref="AQ224" start="0" length="0">
    <dxf>
      <font>
        <sz val="11"/>
        <color theme="1"/>
        <name val="Calibri"/>
        <family val="2"/>
        <charset val="238"/>
        <scheme val="minor"/>
      </font>
    </dxf>
  </rfmt>
  <rfmt sheetId="1" sqref="AR224" start="0" length="0">
    <dxf>
      <font>
        <sz val="11"/>
        <color theme="1"/>
        <name val="Calibri"/>
        <family val="2"/>
        <charset val="238"/>
        <scheme val="minor"/>
      </font>
    </dxf>
  </rfmt>
  <rfmt sheetId="1" sqref="AS224" start="0" length="0">
    <dxf>
      <font>
        <sz val="11"/>
        <color theme="1"/>
        <name val="Calibri"/>
        <family val="2"/>
        <charset val="238"/>
        <scheme val="minor"/>
      </font>
    </dxf>
  </rfmt>
  <rfmt sheetId="1" sqref="AT224" start="0" length="0">
    <dxf>
      <font>
        <sz val="11"/>
        <color theme="1"/>
        <name val="Calibri"/>
        <family val="2"/>
        <charset val="238"/>
        <scheme val="minor"/>
      </font>
    </dxf>
  </rfmt>
  <rfmt sheetId="1" sqref="AU224" start="0" length="0">
    <dxf>
      <font>
        <sz val="11"/>
        <color theme="1"/>
        <name val="Calibri"/>
        <family val="2"/>
        <charset val="238"/>
        <scheme val="minor"/>
      </font>
    </dxf>
  </rfmt>
  <rfmt sheetId="1" sqref="AV224" start="0" length="0">
    <dxf>
      <font>
        <sz val="11"/>
        <color theme="1"/>
        <name val="Calibri"/>
        <family val="2"/>
        <charset val="238"/>
        <scheme val="minor"/>
      </font>
    </dxf>
  </rfmt>
  <rfmt sheetId="1" sqref="AW224" start="0" length="0">
    <dxf>
      <font>
        <sz val="11"/>
        <color theme="1"/>
        <name val="Calibri"/>
        <family val="2"/>
        <charset val="238"/>
        <scheme val="minor"/>
      </font>
    </dxf>
  </rfmt>
  <rfmt sheetId="1" sqref="AX224" start="0" length="0">
    <dxf>
      <font>
        <sz val="11"/>
        <color theme="1"/>
        <name val="Calibri"/>
        <family val="2"/>
        <charset val="238"/>
        <scheme val="minor"/>
      </font>
    </dxf>
  </rfmt>
  <rfmt sheetId="1" sqref="AY224" start="0" length="0">
    <dxf>
      <font>
        <sz val="11"/>
        <color theme="1"/>
        <name val="Calibri"/>
        <family val="2"/>
        <charset val="238"/>
        <scheme val="minor"/>
      </font>
    </dxf>
  </rfmt>
  <rfmt sheetId="1" sqref="AZ224" start="0" length="0">
    <dxf>
      <font>
        <sz val="11"/>
        <color theme="1"/>
        <name val="Calibri"/>
        <family val="2"/>
        <charset val="238"/>
        <scheme val="minor"/>
      </font>
    </dxf>
  </rfmt>
  <rfmt sheetId="1" sqref="BA224" start="0" length="0">
    <dxf>
      <font>
        <sz val="11"/>
        <color theme="1"/>
        <name val="Calibri"/>
        <family val="2"/>
        <charset val="238"/>
        <scheme val="minor"/>
      </font>
    </dxf>
  </rfmt>
  <rfmt sheetId="1" sqref="BB224" start="0" length="0">
    <dxf>
      <font>
        <sz val="11"/>
        <color theme="1"/>
        <name val="Calibri"/>
        <family val="2"/>
        <charset val="238"/>
        <scheme val="minor"/>
      </font>
    </dxf>
  </rfmt>
  <rfmt sheetId="1" sqref="BC224" start="0" length="0">
    <dxf>
      <font>
        <sz val="11"/>
        <color theme="1"/>
        <name val="Calibri"/>
        <family val="2"/>
        <charset val="238"/>
        <scheme val="minor"/>
      </font>
    </dxf>
  </rfmt>
  <rfmt sheetId="1" sqref="BD224" start="0" length="0">
    <dxf>
      <font>
        <sz val="11"/>
        <color theme="1"/>
        <name val="Calibri"/>
        <family val="2"/>
        <charset val="238"/>
        <scheme val="minor"/>
      </font>
    </dxf>
  </rfmt>
  <rfmt sheetId="1" sqref="BE224" start="0" length="0">
    <dxf>
      <font>
        <sz val="11"/>
        <color theme="1"/>
        <name val="Calibri"/>
        <family val="2"/>
        <charset val="238"/>
        <scheme val="minor"/>
      </font>
    </dxf>
  </rfmt>
  <rfmt sheetId="1" sqref="BF224" start="0" length="0">
    <dxf>
      <font>
        <sz val="11"/>
        <color theme="1"/>
        <name val="Calibri"/>
        <family val="2"/>
        <charset val="238"/>
        <scheme val="minor"/>
      </font>
    </dxf>
  </rfmt>
  <rfmt sheetId="1" sqref="BG224" start="0" length="0">
    <dxf>
      <font>
        <sz val="11"/>
        <color theme="1"/>
        <name val="Calibri"/>
        <family val="2"/>
        <charset val="238"/>
        <scheme val="minor"/>
      </font>
    </dxf>
  </rfmt>
  <rfmt sheetId="1" sqref="BH224" start="0" length="0">
    <dxf>
      <font>
        <sz val="11"/>
        <color theme="1"/>
        <name val="Calibri"/>
        <family val="2"/>
        <charset val="238"/>
        <scheme val="minor"/>
      </font>
    </dxf>
  </rfmt>
  <rfmt sheetId="1" sqref="BI224" start="0" length="0">
    <dxf>
      <font>
        <sz val="11"/>
        <color theme="1"/>
        <name val="Calibri"/>
        <family val="2"/>
        <charset val="238"/>
        <scheme val="minor"/>
      </font>
    </dxf>
  </rfmt>
  <rfmt sheetId="1" sqref="BJ224" start="0" length="0">
    <dxf>
      <font>
        <sz val="11"/>
        <color theme="1"/>
        <name val="Calibri"/>
        <family val="2"/>
        <charset val="238"/>
        <scheme val="minor"/>
      </font>
    </dxf>
  </rfmt>
  <rfmt sheetId="1" sqref="BK224" start="0" length="0">
    <dxf>
      <font>
        <sz val="11"/>
        <color theme="1"/>
        <name val="Calibri"/>
        <family val="2"/>
        <charset val="238"/>
        <scheme val="minor"/>
      </font>
    </dxf>
  </rfmt>
  <rfmt sheetId="1" sqref="BL224" start="0" length="0">
    <dxf>
      <font>
        <sz val="11"/>
        <color theme="1"/>
        <name val="Calibri"/>
        <family val="2"/>
        <charset val="238"/>
        <scheme val="minor"/>
      </font>
    </dxf>
  </rfmt>
  <rfmt sheetId="1" sqref="BM224" start="0" length="0">
    <dxf>
      <font>
        <sz val="11"/>
        <color theme="1"/>
        <name val="Calibri"/>
        <family val="2"/>
        <charset val="238"/>
        <scheme val="minor"/>
      </font>
    </dxf>
  </rfmt>
  <rfmt sheetId="1" sqref="BN224" start="0" length="0">
    <dxf>
      <font>
        <sz val="11"/>
        <color theme="1"/>
        <name val="Calibri"/>
        <family val="2"/>
        <charset val="238"/>
        <scheme val="minor"/>
      </font>
    </dxf>
  </rfmt>
  <rfmt sheetId="1" sqref="BO224" start="0" length="0">
    <dxf>
      <font>
        <sz val="11"/>
        <color theme="1"/>
        <name val="Calibri"/>
        <family val="2"/>
        <charset val="238"/>
        <scheme val="minor"/>
      </font>
    </dxf>
  </rfmt>
  <rfmt sheetId="1" sqref="BP224" start="0" length="0">
    <dxf>
      <font>
        <sz val="11"/>
        <color theme="1"/>
        <name val="Calibri"/>
        <family val="2"/>
        <charset val="238"/>
        <scheme val="minor"/>
      </font>
    </dxf>
  </rfmt>
  <rfmt sheetId="1" sqref="BQ224" start="0" length="0">
    <dxf>
      <font>
        <sz val="11"/>
        <color theme="1"/>
        <name val="Calibri"/>
        <family val="2"/>
        <charset val="238"/>
        <scheme val="minor"/>
      </font>
    </dxf>
  </rfmt>
  <rfmt sheetId="1" sqref="BR224" start="0" length="0">
    <dxf>
      <font>
        <sz val="11"/>
        <color theme="1"/>
        <name val="Calibri"/>
        <family val="2"/>
        <charset val="238"/>
        <scheme val="minor"/>
      </font>
    </dxf>
  </rfmt>
  <rfmt sheetId="1" sqref="BS224" start="0" length="0">
    <dxf>
      <font>
        <sz val="11"/>
        <color theme="1"/>
        <name val="Calibri"/>
        <family val="2"/>
        <charset val="238"/>
        <scheme val="minor"/>
      </font>
    </dxf>
  </rfmt>
  <rfmt sheetId="1" sqref="BT224" start="0" length="0">
    <dxf>
      <font>
        <sz val="11"/>
        <color theme="1"/>
        <name val="Calibri"/>
        <family val="2"/>
        <charset val="238"/>
        <scheme val="minor"/>
      </font>
    </dxf>
  </rfmt>
  <rfmt sheetId="1" sqref="BU224" start="0" length="0">
    <dxf>
      <font>
        <sz val="11"/>
        <color theme="1"/>
        <name val="Calibri"/>
        <family val="2"/>
        <charset val="238"/>
        <scheme val="minor"/>
      </font>
    </dxf>
  </rfmt>
  <rfmt sheetId="1" sqref="BV224" start="0" length="0">
    <dxf>
      <font>
        <sz val="11"/>
        <color theme="1"/>
        <name val="Calibri"/>
        <family val="2"/>
        <charset val="238"/>
        <scheme val="minor"/>
      </font>
    </dxf>
  </rfmt>
  <rfmt sheetId="1" sqref="BW224" start="0" length="0">
    <dxf>
      <font>
        <sz val="11"/>
        <color theme="1"/>
        <name val="Calibri"/>
        <family val="2"/>
        <charset val="238"/>
        <scheme val="minor"/>
      </font>
    </dxf>
  </rfmt>
  <rfmt sheetId="1" sqref="BX224" start="0" length="0">
    <dxf>
      <font>
        <sz val="11"/>
        <color theme="1"/>
        <name val="Calibri"/>
        <family val="2"/>
        <charset val="238"/>
        <scheme val="minor"/>
      </font>
    </dxf>
  </rfmt>
  <rfmt sheetId="1" sqref="BY224" start="0" length="0">
    <dxf>
      <font>
        <sz val="11"/>
        <color theme="1"/>
        <name val="Calibri"/>
        <family val="2"/>
        <charset val="238"/>
        <scheme val="minor"/>
      </font>
    </dxf>
  </rfmt>
  <rfmt sheetId="1" sqref="BZ224" start="0" length="0">
    <dxf>
      <font>
        <sz val="11"/>
        <color theme="1"/>
        <name val="Calibri"/>
        <family val="2"/>
        <charset val="238"/>
        <scheme val="minor"/>
      </font>
    </dxf>
  </rfmt>
  <rfmt sheetId="1" sqref="CA224" start="0" length="0">
    <dxf>
      <font>
        <sz val="11"/>
        <color theme="1"/>
        <name val="Calibri"/>
        <family val="2"/>
        <charset val="238"/>
        <scheme val="minor"/>
      </font>
    </dxf>
  </rfmt>
  <rfmt sheetId="1" sqref="CB224" start="0" length="0">
    <dxf>
      <font>
        <sz val="11"/>
        <color theme="1"/>
        <name val="Calibri"/>
        <family val="2"/>
        <charset val="238"/>
        <scheme val="minor"/>
      </font>
    </dxf>
  </rfmt>
  <rfmt sheetId="1" sqref="CC224" start="0" length="0">
    <dxf>
      <font>
        <sz val="11"/>
        <color theme="1"/>
        <name val="Calibri"/>
        <family val="2"/>
        <charset val="238"/>
        <scheme val="minor"/>
      </font>
    </dxf>
  </rfmt>
  <rfmt sheetId="1" sqref="CD224" start="0" length="0">
    <dxf>
      <font>
        <sz val="11"/>
        <color theme="1"/>
        <name val="Calibri"/>
        <family val="2"/>
        <charset val="238"/>
        <scheme val="minor"/>
      </font>
    </dxf>
  </rfmt>
  <rfmt sheetId="1" sqref="CE224" start="0" length="0">
    <dxf>
      <font>
        <sz val="11"/>
        <color theme="1"/>
        <name val="Calibri"/>
        <family val="2"/>
        <charset val="238"/>
        <scheme val="minor"/>
      </font>
    </dxf>
  </rfmt>
  <rfmt sheetId="1" sqref="CF224" start="0" length="0">
    <dxf>
      <font>
        <sz val="11"/>
        <color theme="1"/>
        <name val="Calibri"/>
        <family val="2"/>
        <charset val="238"/>
        <scheme val="minor"/>
      </font>
    </dxf>
  </rfmt>
  <rfmt sheetId="1" sqref="CG224" start="0" length="0">
    <dxf>
      <font>
        <sz val="11"/>
        <color theme="1"/>
        <name val="Calibri"/>
        <family val="2"/>
        <charset val="238"/>
        <scheme val="minor"/>
      </font>
    </dxf>
  </rfmt>
  <rfmt sheetId="1" sqref="CH224" start="0" length="0">
    <dxf>
      <font>
        <sz val="11"/>
        <color theme="1"/>
        <name val="Calibri"/>
        <family val="2"/>
        <charset val="238"/>
        <scheme val="minor"/>
      </font>
    </dxf>
  </rfmt>
  <rfmt sheetId="1" sqref="CI224" start="0" length="0">
    <dxf>
      <font>
        <sz val="11"/>
        <color theme="1"/>
        <name val="Calibri"/>
        <family val="2"/>
        <charset val="238"/>
        <scheme val="minor"/>
      </font>
    </dxf>
  </rfmt>
  <rfmt sheetId="1" sqref="CJ224" start="0" length="0">
    <dxf>
      <font>
        <sz val="11"/>
        <color theme="1"/>
        <name val="Calibri"/>
        <family val="2"/>
        <charset val="238"/>
        <scheme val="minor"/>
      </font>
    </dxf>
  </rfmt>
  <rfmt sheetId="1" sqref="CK224" start="0" length="0">
    <dxf>
      <font>
        <sz val="11"/>
        <color theme="1"/>
        <name val="Calibri"/>
        <family val="2"/>
        <charset val="238"/>
        <scheme val="minor"/>
      </font>
    </dxf>
  </rfmt>
  <rfmt sheetId="1" sqref="CL224" start="0" length="0">
    <dxf>
      <font>
        <sz val="11"/>
        <color theme="1"/>
        <name val="Calibri"/>
        <family val="2"/>
        <charset val="238"/>
        <scheme val="minor"/>
      </font>
    </dxf>
  </rfmt>
  <rfmt sheetId="1" sqref="CM224" start="0" length="0">
    <dxf>
      <font>
        <sz val="11"/>
        <color theme="1"/>
        <name val="Calibri"/>
        <family val="2"/>
        <charset val="238"/>
        <scheme val="minor"/>
      </font>
    </dxf>
  </rfmt>
  <rfmt sheetId="1" sqref="CN224" start="0" length="0">
    <dxf>
      <font>
        <sz val="11"/>
        <color theme="1"/>
        <name val="Calibri"/>
        <family val="2"/>
        <charset val="238"/>
        <scheme val="minor"/>
      </font>
    </dxf>
  </rfmt>
  <rfmt sheetId="1" sqref="CO224" start="0" length="0">
    <dxf>
      <font>
        <sz val="11"/>
        <color theme="1"/>
        <name val="Calibri"/>
        <family val="2"/>
        <charset val="238"/>
        <scheme val="minor"/>
      </font>
    </dxf>
  </rfmt>
  <rfmt sheetId="1" sqref="CP224" start="0" length="0">
    <dxf>
      <font>
        <sz val="11"/>
        <color theme="1"/>
        <name val="Calibri"/>
        <family val="2"/>
        <charset val="238"/>
        <scheme val="minor"/>
      </font>
    </dxf>
  </rfmt>
  <rfmt sheetId="1" sqref="CQ224" start="0" length="0">
    <dxf>
      <font>
        <sz val="11"/>
        <color theme="1"/>
        <name val="Calibri"/>
        <family val="2"/>
        <charset val="238"/>
        <scheme val="minor"/>
      </font>
    </dxf>
  </rfmt>
  <rfmt sheetId="1" sqref="CR224" start="0" length="0">
    <dxf>
      <font>
        <sz val="11"/>
        <color theme="1"/>
        <name val="Calibri"/>
        <family val="2"/>
        <charset val="238"/>
        <scheme val="minor"/>
      </font>
    </dxf>
  </rfmt>
  <rfmt sheetId="1" sqref="CS224" start="0" length="0">
    <dxf>
      <font>
        <sz val="11"/>
        <color theme="1"/>
        <name val="Calibri"/>
        <family val="2"/>
        <charset val="238"/>
        <scheme val="minor"/>
      </font>
    </dxf>
  </rfmt>
  <rfmt sheetId="1" sqref="CT224" start="0" length="0">
    <dxf>
      <font>
        <sz val="11"/>
        <color theme="1"/>
        <name val="Calibri"/>
        <family val="2"/>
        <charset val="238"/>
        <scheme val="minor"/>
      </font>
    </dxf>
  </rfmt>
  <rfmt sheetId="1" sqref="CU224" start="0" length="0">
    <dxf>
      <font>
        <sz val="11"/>
        <color theme="1"/>
        <name val="Calibri"/>
        <family val="2"/>
        <charset val="238"/>
        <scheme val="minor"/>
      </font>
    </dxf>
  </rfmt>
  <rfmt sheetId="1" sqref="CV224" start="0" length="0">
    <dxf>
      <font>
        <sz val="11"/>
        <color theme="1"/>
        <name val="Calibri"/>
        <family val="2"/>
        <charset val="238"/>
        <scheme val="minor"/>
      </font>
    </dxf>
  </rfmt>
  <rfmt sheetId="1" sqref="CW224" start="0" length="0">
    <dxf>
      <font>
        <sz val="11"/>
        <color theme="1"/>
        <name val="Calibri"/>
        <family val="2"/>
        <charset val="238"/>
        <scheme val="minor"/>
      </font>
    </dxf>
  </rfmt>
  <rfmt sheetId="1" sqref="CX224" start="0" length="0">
    <dxf>
      <font>
        <sz val="11"/>
        <color theme="1"/>
        <name val="Calibri"/>
        <family val="2"/>
        <charset val="238"/>
        <scheme val="minor"/>
      </font>
    </dxf>
  </rfmt>
  <rfmt sheetId="1" sqref="CY224" start="0" length="0">
    <dxf>
      <font>
        <sz val="11"/>
        <color theme="1"/>
        <name val="Calibri"/>
        <family val="2"/>
        <charset val="238"/>
        <scheme val="minor"/>
      </font>
    </dxf>
  </rfmt>
  <rfmt sheetId="1" sqref="CZ224" start="0" length="0">
    <dxf>
      <font>
        <sz val="11"/>
        <color theme="1"/>
        <name val="Calibri"/>
        <family val="2"/>
        <charset val="238"/>
        <scheme val="minor"/>
      </font>
    </dxf>
  </rfmt>
  <rfmt sheetId="1" sqref="DA224" start="0" length="0">
    <dxf>
      <font>
        <sz val="11"/>
        <color theme="1"/>
        <name val="Calibri"/>
        <family val="2"/>
        <charset val="238"/>
        <scheme val="minor"/>
      </font>
    </dxf>
  </rfmt>
  <rfmt sheetId="1" sqref="DB224" start="0" length="0">
    <dxf>
      <font>
        <sz val="11"/>
        <color theme="1"/>
        <name val="Calibri"/>
        <family val="2"/>
        <charset val="238"/>
        <scheme val="minor"/>
      </font>
    </dxf>
  </rfmt>
  <rfmt sheetId="1" sqref="DC224" start="0" length="0">
    <dxf>
      <font>
        <sz val="11"/>
        <color theme="1"/>
        <name val="Calibri"/>
        <family val="2"/>
        <charset val="238"/>
        <scheme val="minor"/>
      </font>
    </dxf>
  </rfmt>
  <rfmt sheetId="1" sqref="DD224" start="0" length="0">
    <dxf>
      <font>
        <sz val="11"/>
        <color theme="1"/>
        <name val="Calibri"/>
        <family val="2"/>
        <charset val="238"/>
        <scheme val="minor"/>
      </font>
    </dxf>
  </rfmt>
  <rfmt sheetId="1" sqref="DE224" start="0" length="0">
    <dxf>
      <font>
        <sz val="11"/>
        <color theme="1"/>
        <name val="Calibri"/>
        <family val="2"/>
        <charset val="238"/>
        <scheme val="minor"/>
      </font>
    </dxf>
  </rfmt>
  <rfmt sheetId="1" sqref="DF224" start="0" length="0">
    <dxf>
      <font>
        <sz val="11"/>
        <color theme="1"/>
        <name val="Calibri"/>
        <family val="2"/>
        <charset val="238"/>
        <scheme val="minor"/>
      </font>
    </dxf>
  </rfmt>
  <rfmt sheetId="1" sqref="DG224" start="0" length="0">
    <dxf>
      <font>
        <sz val="11"/>
        <color theme="1"/>
        <name val="Calibri"/>
        <family val="2"/>
        <charset val="238"/>
        <scheme val="minor"/>
      </font>
    </dxf>
  </rfmt>
  <rfmt sheetId="1" sqref="A224:XFD224" start="0" length="0">
    <dxf>
      <font>
        <sz val="11"/>
        <color theme="1"/>
        <name val="Calibri"/>
        <family val="2"/>
        <charset val="238"/>
        <scheme val="minor"/>
      </font>
    </dxf>
  </rfmt>
  <rcc rId="4315" sId="1" odxf="1" dxf="1">
    <nc r="A225">
      <v>3</v>
    </nc>
    <odxf>
      <font>
        <b val="0"/>
        <sz val="12"/>
        <color auto="1"/>
      </font>
    </odxf>
    <ndxf>
      <font>
        <b/>
        <sz val="12"/>
        <color auto="1"/>
      </font>
    </ndxf>
  </rcc>
  <rfmt sheetId="1" sqref="B225" start="0" length="0">
    <dxf>
      <font>
        <b/>
        <sz val="12"/>
        <color auto="1"/>
      </font>
    </dxf>
  </rfmt>
  <rfmt sheetId="1" sqref="C225" start="0" length="0">
    <dxf>
      <font>
        <b/>
        <sz val="12"/>
        <color auto="1"/>
      </font>
    </dxf>
  </rfmt>
  <rfmt sheetId="1" sqref="D225" start="0" length="0">
    <dxf>
      <font>
        <b/>
        <sz val="12"/>
        <color auto="1"/>
      </font>
    </dxf>
  </rfmt>
  <rfmt sheetId="1" sqref="E225" start="0" length="0">
    <dxf>
      <font>
        <b/>
        <sz val="12"/>
        <color auto="1"/>
      </font>
      <fill>
        <patternFill patternType="none">
          <bgColor indexed="65"/>
        </patternFill>
      </fill>
      <alignment horizontal="center"/>
    </dxf>
  </rfmt>
  <rfmt sheetId="1" sqref="F225" start="0" length="0">
    <dxf>
      <font>
        <b/>
        <sz val="12"/>
        <color auto="1"/>
      </font>
      <alignment horizontal="center"/>
    </dxf>
  </rfmt>
  <rfmt sheetId="1" sqref="G225" start="0" length="0">
    <dxf>
      <font>
        <b/>
        <sz val="12"/>
        <color auto="1"/>
      </font>
    </dxf>
  </rfmt>
  <rfmt sheetId="1" sqref="H225" start="0" length="0">
    <dxf>
      <font>
        <b/>
        <sz val="12"/>
        <color auto="1"/>
      </font>
      <alignment horizontal="left"/>
    </dxf>
  </rfmt>
  <rfmt sheetId="1" sqref="I225" start="0" length="0">
    <dxf>
      <font>
        <b/>
        <sz val="12"/>
        <color auto="1"/>
      </font>
    </dxf>
  </rfmt>
  <rfmt sheetId="1" sqref="J225" start="0" length="0">
    <dxf>
      <font>
        <b/>
        <sz val="12"/>
        <color auto="1"/>
      </font>
      <alignment horizontal="center"/>
    </dxf>
  </rfmt>
  <rfmt sheetId="1" sqref="K225" start="0" length="0">
    <dxf>
      <font>
        <sz val="12"/>
        <color auto="1"/>
      </font>
    </dxf>
  </rfmt>
  <rfmt sheetId="1" sqref="L225" start="0" length="0">
    <dxf>
      <font>
        <b/>
        <sz val="12"/>
        <color auto="1"/>
      </font>
      <numFmt numFmtId="0" formatCode="General"/>
    </dxf>
  </rfmt>
  <rcc rId="4316" sId="1" odxf="1" dxf="1">
    <nc r="M225">
      <f>S225/AE225*100</f>
    </nc>
    <odxf>
      <font>
        <sz val="12"/>
        <color auto="1"/>
      </font>
    </odxf>
    <ndxf>
      <font>
        <sz val="12"/>
        <color auto="1"/>
      </font>
    </ndxf>
  </rcc>
  <rfmt sheetId="1" sqref="N225" start="0" length="0">
    <dxf>
      <font>
        <b/>
        <sz val="12"/>
        <color auto="1"/>
      </font>
    </dxf>
  </rfmt>
  <rfmt sheetId="1" sqref="O225" start="0" length="0">
    <dxf>
      <font>
        <b/>
        <sz val="12"/>
        <color auto="1"/>
      </font>
    </dxf>
  </rfmt>
  <rfmt sheetId="1" sqref="P225" start="0" length="0">
    <dxf>
      <font>
        <b/>
        <sz val="12"/>
        <color auto="1"/>
      </font>
      <fill>
        <patternFill patternType="none">
          <bgColor indexed="65"/>
        </patternFill>
      </fill>
    </dxf>
  </rfmt>
  <rfmt sheetId="1" sqref="Q225" start="0" length="0">
    <dxf>
      <font>
        <b/>
        <sz val="12"/>
        <color auto="1"/>
      </font>
    </dxf>
  </rfmt>
  <rfmt sheetId="1" sqref="R225" start="0" length="0">
    <dxf>
      <font>
        <b/>
        <sz val="12"/>
        <color auto="1"/>
      </font>
      <fill>
        <patternFill patternType="none">
          <bgColor indexed="65"/>
        </patternFill>
      </fill>
    </dxf>
  </rfmt>
  <rcc rId="4317" sId="1" odxf="1" dxf="1">
    <nc r="S225">
      <f>T225+U225</f>
    </nc>
    <odxf>
      <numFmt numFmtId="165" formatCode="#,##0.00_ ;\-#,##0.00\ "/>
    </odxf>
    <ndxf>
      <numFmt numFmtId="4" formatCode="#,##0.00"/>
    </ndxf>
  </rcc>
  <rfmt sheetId="1" sqref="T225" start="0" length="0">
    <dxf>
      <font>
        <b/>
        <sz val="12"/>
        <color auto="1"/>
      </font>
      <numFmt numFmtId="0" formatCode="General"/>
    </dxf>
  </rfmt>
  <rfmt sheetId="1" sqref="U225" start="0" length="0">
    <dxf>
      <font>
        <b/>
        <sz val="12"/>
        <color auto="1"/>
      </font>
    </dxf>
  </rfmt>
  <rcc rId="4318" sId="1">
    <nc r="V225">
      <f>W225+X225</f>
    </nc>
  </rcc>
  <rfmt sheetId="1" sqref="W225" start="0" length="0">
    <dxf>
      <font>
        <b/>
        <sz val="12"/>
        <color auto="1"/>
      </font>
      <numFmt numFmtId="0" formatCode="General"/>
    </dxf>
  </rfmt>
  <rfmt sheetId="1" sqref="X225" start="0" length="0">
    <dxf>
      <font>
        <b/>
        <sz val="12"/>
        <color auto="1"/>
      </font>
    </dxf>
  </rfmt>
  <rfmt sheetId="1" s="1" sqref="Y225" start="0" length="0">
    <dxf>
      <font>
        <b/>
        <sz val="12"/>
        <color auto="1"/>
        <name val="Calibri"/>
        <family val="2"/>
        <charset val="238"/>
        <scheme val="minor"/>
      </font>
      <numFmt numFmtId="0" formatCode="General"/>
    </dxf>
  </rfmt>
  <rfmt sheetId="1" sqref="Z225" start="0" length="0">
    <dxf>
      <font>
        <b/>
        <sz val="12"/>
        <color auto="1"/>
      </font>
    </dxf>
  </rfmt>
  <rfmt sheetId="1" sqref="AA225" start="0" length="0">
    <dxf>
      <font>
        <b/>
        <sz val="12"/>
        <color auto="1"/>
      </font>
    </dxf>
  </rfmt>
  <rcc rId="4319" sId="1" odxf="1" dxf="1">
    <nc r="AB225">
      <f>AC225+AD225</f>
    </nc>
    <odxf>
      <font>
        <sz val="12"/>
        <color auto="1"/>
      </font>
    </odxf>
    <ndxf>
      <font>
        <sz val="12"/>
        <color auto="1"/>
      </font>
    </ndxf>
  </rcc>
  <rfmt sheetId="1" sqref="AC225" start="0" length="0">
    <dxf>
      <font>
        <b/>
        <sz val="12"/>
        <color auto="1"/>
      </font>
    </dxf>
  </rfmt>
  <rfmt sheetId="1" sqref="AD225" start="0" length="0">
    <dxf>
      <font>
        <b/>
        <sz val="12"/>
        <color auto="1"/>
      </font>
    </dxf>
  </rfmt>
  <rcc rId="4320" sId="1" odxf="1" dxf="1">
    <nc r="AE225">
      <f>S225+V225+Y225+AB225</f>
    </nc>
    <odxf>
      <font>
        <sz val="12"/>
        <color auto="1"/>
      </font>
    </odxf>
    <ndxf>
      <font>
        <sz val="12"/>
        <color auto="1"/>
      </font>
    </ndxf>
  </rcc>
  <rfmt sheetId="1" sqref="AF225" start="0" length="0">
    <dxf>
      <font>
        <b/>
        <sz val="12"/>
        <color auto="1"/>
      </font>
    </dxf>
  </rfmt>
  <rcc rId="4321" sId="1" odxf="1" dxf="1">
    <nc r="AG225">
      <f>AE225+AF225</f>
    </nc>
    <odxf>
      <font>
        <sz val="12"/>
        <color auto="1"/>
      </font>
    </odxf>
    <ndxf>
      <font>
        <sz val="12"/>
        <color auto="1"/>
      </font>
    </ndxf>
  </rcc>
  <rfmt sheetId="1" sqref="AI225" start="0" length="0">
    <dxf>
      <font>
        <b/>
        <sz val="12"/>
        <color auto="1"/>
      </font>
    </dxf>
  </rfmt>
  <rfmt sheetId="1" sqref="AJ225" start="0" length="0">
    <dxf>
      <font>
        <b/>
        <sz val="12"/>
        <color auto="1"/>
      </font>
      <numFmt numFmtId="3" formatCode="#,##0"/>
      <border outline="0">
        <top/>
      </border>
    </dxf>
  </rfmt>
  <rfmt sheetId="1" sqref="AK225" start="0" length="0">
    <dxf>
      <font>
        <b/>
        <sz val="12"/>
        <color auto="1"/>
      </font>
      <numFmt numFmtId="3" formatCode="#,##0"/>
    </dxf>
  </rfmt>
  <rfmt sheetId="1" sqref="AL225" start="0" length="0">
    <dxf>
      <font>
        <sz val="12"/>
      </font>
    </dxf>
  </rfmt>
  <rfmt sheetId="1" sqref="AM225" start="0" length="0">
    <dxf>
      <font>
        <sz val="11"/>
        <color theme="1"/>
        <name val="Calibri"/>
        <family val="2"/>
        <charset val="238"/>
        <scheme val="minor"/>
      </font>
    </dxf>
  </rfmt>
  <rfmt sheetId="1" sqref="AN225" start="0" length="0">
    <dxf>
      <font>
        <sz val="11"/>
        <color theme="1"/>
        <name val="Calibri"/>
        <family val="2"/>
        <charset val="238"/>
        <scheme val="minor"/>
      </font>
    </dxf>
  </rfmt>
  <rfmt sheetId="1" sqref="AO225" start="0" length="0">
    <dxf>
      <font>
        <sz val="11"/>
        <color theme="1"/>
        <name val="Calibri"/>
        <family val="2"/>
        <charset val="238"/>
        <scheme val="minor"/>
      </font>
    </dxf>
  </rfmt>
  <rfmt sheetId="1" sqref="AP225" start="0" length="0">
    <dxf>
      <font>
        <sz val="11"/>
        <color theme="1"/>
        <name val="Calibri"/>
        <family val="2"/>
        <charset val="238"/>
        <scheme val="minor"/>
      </font>
    </dxf>
  </rfmt>
  <rfmt sheetId="1" sqref="AQ225" start="0" length="0">
    <dxf>
      <font>
        <sz val="11"/>
        <color theme="1"/>
        <name val="Calibri"/>
        <family val="2"/>
        <charset val="238"/>
        <scheme val="minor"/>
      </font>
    </dxf>
  </rfmt>
  <rfmt sheetId="1" sqref="AR225" start="0" length="0">
    <dxf>
      <font>
        <sz val="11"/>
        <color theme="1"/>
        <name val="Calibri"/>
        <family val="2"/>
        <charset val="238"/>
        <scheme val="minor"/>
      </font>
    </dxf>
  </rfmt>
  <rfmt sheetId="1" sqref="AS225" start="0" length="0">
    <dxf>
      <font>
        <sz val="11"/>
        <color theme="1"/>
        <name val="Calibri"/>
        <family val="2"/>
        <charset val="238"/>
        <scheme val="minor"/>
      </font>
    </dxf>
  </rfmt>
  <rfmt sheetId="1" sqref="AT225" start="0" length="0">
    <dxf>
      <font>
        <sz val="11"/>
        <color theme="1"/>
        <name val="Calibri"/>
        <family val="2"/>
        <charset val="238"/>
        <scheme val="minor"/>
      </font>
    </dxf>
  </rfmt>
  <rfmt sheetId="1" sqref="AU225" start="0" length="0">
    <dxf>
      <font>
        <sz val="11"/>
        <color theme="1"/>
        <name val="Calibri"/>
        <family val="2"/>
        <charset val="238"/>
        <scheme val="minor"/>
      </font>
    </dxf>
  </rfmt>
  <rfmt sheetId="1" sqref="AV225" start="0" length="0">
    <dxf>
      <font>
        <sz val="11"/>
        <color theme="1"/>
        <name val="Calibri"/>
        <family val="2"/>
        <charset val="238"/>
        <scheme val="minor"/>
      </font>
    </dxf>
  </rfmt>
  <rfmt sheetId="1" sqref="AW225" start="0" length="0">
    <dxf>
      <font>
        <sz val="11"/>
        <color theme="1"/>
        <name val="Calibri"/>
        <family val="2"/>
        <charset val="238"/>
        <scheme val="minor"/>
      </font>
    </dxf>
  </rfmt>
  <rfmt sheetId="1" sqref="AX225" start="0" length="0">
    <dxf>
      <font>
        <sz val="11"/>
        <color theme="1"/>
        <name val="Calibri"/>
        <family val="2"/>
        <charset val="238"/>
        <scheme val="minor"/>
      </font>
    </dxf>
  </rfmt>
  <rfmt sheetId="1" sqref="AY225" start="0" length="0">
    <dxf>
      <font>
        <sz val="11"/>
        <color theme="1"/>
        <name val="Calibri"/>
        <family val="2"/>
        <charset val="238"/>
        <scheme val="minor"/>
      </font>
    </dxf>
  </rfmt>
  <rfmt sheetId="1" sqref="AZ225" start="0" length="0">
    <dxf>
      <font>
        <sz val="11"/>
        <color theme="1"/>
        <name val="Calibri"/>
        <family val="2"/>
        <charset val="238"/>
        <scheme val="minor"/>
      </font>
    </dxf>
  </rfmt>
  <rfmt sheetId="1" sqref="BA225" start="0" length="0">
    <dxf>
      <font>
        <sz val="11"/>
        <color theme="1"/>
        <name val="Calibri"/>
        <family val="2"/>
        <charset val="238"/>
        <scheme val="minor"/>
      </font>
    </dxf>
  </rfmt>
  <rfmt sheetId="1" sqref="BB225" start="0" length="0">
    <dxf>
      <font>
        <sz val="11"/>
        <color theme="1"/>
        <name val="Calibri"/>
        <family val="2"/>
        <charset val="238"/>
        <scheme val="minor"/>
      </font>
    </dxf>
  </rfmt>
  <rfmt sheetId="1" sqref="BC225" start="0" length="0">
    <dxf>
      <font>
        <sz val="11"/>
        <color theme="1"/>
        <name val="Calibri"/>
        <family val="2"/>
        <charset val="238"/>
        <scheme val="minor"/>
      </font>
    </dxf>
  </rfmt>
  <rfmt sheetId="1" sqref="BD225" start="0" length="0">
    <dxf>
      <font>
        <sz val="11"/>
        <color theme="1"/>
        <name val="Calibri"/>
        <family val="2"/>
        <charset val="238"/>
        <scheme val="minor"/>
      </font>
    </dxf>
  </rfmt>
  <rfmt sheetId="1" sqref="BE225" start="0" length="0">
    <dxf>
      <font>
        <sz val="11"/>
        <color theme="1"/>
        <name val="Calibri"/>
        <family val="2"/>
        <charset val="238"/>
        <scheme val="minor"/>
      </font>
    </dxf>
  </rfmt>
  <rfmt sheetId="1" sqref="BF225" start="0" length="0">
    <dxf>
      <font>
        <sz val="11"/>
        <color theme="1"/>
        <name val="Calibri"/>
        <family val="2"/>
        <charset val="238"/>
        <scheme val="minor"/>
      </font>
    </dxf>
  </rfmt>
  <rfmt sheetId="1" sqref="BG225" start="0" length="0">
    <dxf>
      <font>
        <sz val="11"/>
        <color theme="1"/>
        <name val="Calibri"/>
        <family val="2"/>
        <charset val="238"/>
        <scheme val="minor"/>
      </font>
    </dxf>
  </rfmt>
  <rfmt sheetId="1" sqref="BH225" start="0" length="0">
    <dxf>
      <font>
        <sz val="11"/>
        <color theme="1"/>
        <name val="Calibri"/>
        <family val="2"/>
        <charset val="238"/>
        <scheme val="minor"/>
      </font>
    </dxf>
  </rfmt>
  <rfmt sheetId="1" sqref="BI225" start="0" length="0">
    <dxf>
      <font>
        <sz val="11"/>
        <color theme="1"/>
        <name val="Calibri"/>
        <family val="2"/>
        <charset val="238"/>
        <scheme val="minor"/>
      </font>
    </dxf>
  </rfmt>
  <rfmt sheetId="1" sqref="BJ225" start="0" length="0">
    <dxf>
      <font>
        <sz val="11"/>
        <color theme="1"/>
        <name val="Calibri"/>
        <family val="2"/>
        <charset val="238"/>
        <scheme val="minor"/>
      </font>
    </dxf>
  </rfmt>
  <rfmt sheetId="1" sqref="BK225" start="0" length="0">
    <dxf>
      <font>
        <sz val="11"/>
        <color theme="1"/>
        <name val="Calibri"/>
        <family val="2"/>
        <charset val="238"/>
        <scheme val="minor"/>
      </font>
    </dxf>
  </rfmt>
  <rfmt sheetId="1" sqref="BL225" start="0" length="0">
    <dxf>
      <font>
        <sz val="11"/>
        <color theme="1"/>
        <name val="Calibri"/>
        <family val="2"/>
        <charset val="238"/>
        <scheme val="minor"/>
      </font>
    </dxf>
  </rfmt>
  <rfmt sheetId="1" sqref="BM225" start="0" length="0">
    <dxf>
      <font>
        <sz val="11"/>
        <color theme="1"/>
        <name val="Calibri"/>
        <family val="2"/>
        <charset val="238"/>
        <scheme val="minor"/>
      </font>
    </dxf>
  </rfmt>
  <rfmt sheetId="1" sqref="BN225" start="0" length="0">
    <dxf>
      <font>
        <sz val="11"/>
        <color theme="1"/>
        <name val="Calibri"/>
        <family val="2"/>
        <charset val="238"/>
        <scheme val="minor"/>
      </font>
    </dxf>
  </rfmt>
  <rfmt sheetId="1" sqref="BO225" start="0" length="0">
    <dxf>
      <font>
        <sz val="11"/>
        <color theme="1"/>
        <name val="Calibri"/>
        <family val="2"/>
        <charset val="238"/>
        <scheme val="minor"/>
      </font>
    </dxf>
  </rfmt>
  <rfmt sheetId="1" sqref="BP225" start="0" length="0">
    <dxf>
      <font>
        <sz val="11"/>
        <color theme="1"/>
        <name val="Calibri"/>
        <family val="2"/>
        <charset val="238"/>
        <scheme val="minor"/>
      </font>
    </dxf>
  </rfmt>
  <rfmt sheetId="1" sqref="BQ225" start="0" length="0">
    <dxf>
      <font>
        <sz val="11"/>
        <color theme="1"/>
        <name val="Calibri"/>
        <family val="2"/>
        <charset val="238"/>
        <scheme val="minor"/>
      </font>
    </dxf>
  </rfmt>
  <rfmt sheetId="1" sqref="BR225" start="0" length="0">
    <dxf>
      <font>
        <sz val="11"/>
        <color theme="1"/>
        <name val="Calibri"/>
        <family val="2"/>
        <charset val="238"/>
        <scheme val="minor"/>
      </font>
    </dxf>
  </rfmt>
  <rfmt sheetId="1" sqref="BS225" start="0" length="0">
    <dxf>
      <font>
        <sz val="11"/>
        <color theme="1"/>
        <name val="Calibri"/>
        <family val="2"/>
        <charset val="238"/>
        <scheme val="minor"/>
      </font>
    </dxf>
  </rfmt>
  <rfmt sheetId="1" sqref="BT225" start="0" length="0">
    <dxf>
      <font>
        <sz val="11"/>
        <color theme="1"/>
        <name val="Calibri"/>
        <family val="2"/>
        <charset val="238"/>
        <scheme val="minor"/>
      </font>
    </dxf>
  </rfmt>
  <rfmt sheetId="1" sqref="BU225" start="0" length="0">
    <dxf>
      <font>
        <sz val="11"/>
        <color theme="1"/>
        <name val="Calibri"/>
        <family val="2"/>
        <charset val="238"/>
        <scheme val="minor"/>
      </font>
    </dxf>
  </rfmt>
  <rfmt sheetId="1" sqref="BV225" start="0" length="0">
    <dxf>
      <font>
        <sz val="11"/>
        <color theme="1"/>
        <name val="Calibri"/>
        <family val="2"/>
        <charset val="238"/>
        <scheme val="minor"/>
      </font>
    </dxf>
  </rfmt>
  <rfmt sheetId="1" sqref="BW225" start="0" length="0">
    <dxf>
      <font>
        <sz val="11"/>
        <color theme="1"/>
        <name val="Calibri"/>
        <family val="2"/>
        <charset val="238"/>
        <scheme val="minor"/>
      </font>
    </dxf>
  </rfmt>
  <rfmt sheetId="1" sqref="BX225" start="0" length="0">
    <dxf>
      <font>
        <sz val="11"/>
        <color theme="1"/>
        <name val="Calibri"/>
        <family val="2"/>
        <charset val="238"/>
        <scheme val="minor"/>
      </font>
    </dxf>
  </rfmt>
  <rfmt sheetId="1" sqref="BY225" start="0" length="0">
    <dxf>
      <font>
        <sz val="11"/>
        <color theme="1"/>
        <name val="Calibri"/>
        <family val="2"/>
        <charset val="238"/>
        <scheme val="minor"/>
      </font>
    </dxf>
  </rfmt>
  <rfmt sheetId="1" sqref="BZ225" start="0" length="0">
    <dxf>
      <font>
        <sz val="11"/>
        <color theme="1"/>
        <name val="Calibri"/>
        <family val="2"/>
        <charset val="238"/>
        <scheme val="minor"/>
      </font>
    </dxf>
  </rfmt>
  <rfmt sheetId="1" sqref="CA225" start="0" length="0">
    <dxf>
      <font>
        <sz val="11"/>
        <color theme="1"/>
        <name val="Calibri"/>
        <family val="2"/>
        <charset val="238"/>
        <scheme val="minor"/>
      </font>
    </dxf>
  </rfmt>
  <rfmt sheetId="1" sqref="CB225" start="0" length="0">
    <dxf>
      <font>
        <sz val="11"/>
        <color theme="1"/>
        <name val="Calibri"/>
        <family val="2"/>
        <charset val="238"/>
        <scheme val="minor"/>
      </font>
    </dxf>
  </rfmt>
  <rfmt sheetId="1" sqref="CC225" start="0" length="0">
    <dxf>
      <font>
        <sz val="11"/>
        <color theme="1"/>
        <name val="Calibri"/>
        <family val="2"/>
        <charset val="238"/>
        <scheme val="minor"/>
      </font>
    </dxf>
  </rfmt>
  <rfmt sheetId="1" sqref="CD225" start="0" length="0">
    <dxf>
      <font>
        <sz val="11"/>
        <color theme="1"/>
        <name val="Calibri"/>
        <family val="2"/>
        <charset val="238"/>
        <scheme val="minor"/>
      </font>
    </dxf>
  </rfmt>
  <rfmt sheetId="1" sqref="CE225" start="0" length="0">
    <dxf>
      <font>
        <sz val="11"/>
        <color theme="1"/>
        <name val="Calibri"/>
        <family val="2"/>
        <charset val="238"/>
        <scheme val="minor"/>
      </font>
    </dxf>
  </rfmt>
  <rfmt sheetId="1" sqref="CF225" start="0" length="0">
    <dxf>
      <font>
        <sz val="11"/>
        <color theme="1"/>
        <name val="Calibri"/>
        <family val="2"/>
        <charset val="238"/>
        <scheme val="minor"/>
      </font>
    </dxf>
  </rfmt>
  <rfmt sheetId="1" sqref="CG225" start="0" length="0">
    <dxf>
      <font>
        <sz val="11"/>
        <color theme="1"/>
        <name val="Calibri"/>
        <family val="2"/>
        <charset val="238"/>
        <scheme val="minor"/>
      </font>
    </dxf>
  </rfmt>
  <rfmt sheetId="1" sqref="CH225" start="0" length="0">
    <dxf>
      <font>
        <sz val="11"/>
        <color theme="1"/>
        <name val="Calibri"/>
        <family val="2"/>
        <charset val="238"/>
        <scheme val="minor"/>
      </font>
    </dxf>
  </rfmt>
  <rfmt sheetId="1" sqref="CI225" start="0" length="0">
    <dxf>
      <font>
        <sz val="11"/>
        <color theme="1"/>
        <name val="Calibri"/>
        <family val="2"/>
        <charset val="238"/>
        <scheme val="minor"/>
      </font>
    </dxf>
  </rfmt>
  <rfmt sheetId="1" sqref="CJ225" start="0" length="0">
    <dxf>
      <font>
        <sz val="11"/>
        <color theme="1"/>
        <name val="Calibri"/>
        <family val="2"/>
        <charset val="238"/>
        <scheme val="minor"/>
      </font>
    </dxf>
  </rfmt>
  <rfmt sheetId="1" sqref="CK225" start="0" length="0">
    <dxf>
      <font>
        <sz val="11"/>
        <color theme="1"/>
        <name val="Calibri"/>
        <family val="2"/>
        <charset val="238"/>
        <scheme val="minor"/>
      </font>
    </dxf>
  </rfmt>
  <rfmt sheetId="1" sqref="CL225" start="0" length="0">
    <dxf>
      <font>
        <sz val="11"/>
        <color theme="1"/>
        <name val="Calibri"/>
        <family val="2"/>
        <charset val="238"/>
        <scheme val="minor"/>
      </font>
    </dxf>
  </rfmt>
  <rfmt sheetId="1" sqref="CM225" start="0" length="0">
    <dxf>
      <font>
        <sz val="11"/>
        <color theme="1"/>
        <name val="Calibri"/>
        <family val="2"/>
        <charset val="238"/>
        <scheme val="minor"/>
      </font>
    </dxf>
  </rfmt>
  <rfmt sheetId="1" sqref="CN225" start="0" length="0">
    <dxf>
      <font>
        <sz val="11"/>
        <color theme="1"/>
        <name val="Calibri"/>
        <family val="2"/>
        <charset val="238"/>
        <scheme val="minor"/>
      </font>
    </dxf>
  </rfmt>
  <rfmt sheetId="1" sqref="CO225" start="0" length="0">
    <dxf>
      <font>
        <sz val="11"/>
        <color theme="1"/>
        <name val="Calibri"/>
        <family val="2"/>
        <charset val="238"/>
        <scheme val="minor"/>
      </font>
    </dxf>
  </rfmt>
  <rfmt sheetId="1" sqref="CP225" start="0" length="0">
    <dxf>
      <font>
        <sz val="11"/>
        <color theme="1"/>
        <name val="Calibri"/>
        <family val="2"/>
        <charset val="238"/>
        <scheme val="minor"/>
      </font>
    </dxf>
  </rfmt>
  <rfmt sheetId="1" sqref="CQ225" start="0" length="0">
    <dxf>
      <font>
        <sz val="11"/>
        <color theme="1"/>
        <name val="Calibri"/>
        <family val="2"/>
        <charset val="238"/>
        <scheme val="minor"/>
      </font>
    </dxf>
  </rfmt>
  <rfmt sheetId="1" sqref="CR225" start="0" length="0">
    <dxf>
      <font>
        <sz val="11"/>
        <color theme="1"/>
        <name val="Calibri"/>
        <family val="2"/>
        <charset val="238"/>
        <scheme val="minor"/>
      </font>
    </dxf>
  </rfmt>
  <rfmt sheetId="1" sqref="CS225" start="0" length="0">
    <dxf>
      <font>
        <sz val="11"/>
        <color theme="1"/>
        <name val="Calibri"/>
        <family val="2"/>
        <charset val="238"/>
        <scheme val="minor"/>
      </font>
    </dxf>
  </rfmt>
  <rfmt sheetId="1" sqref="CT225" start="0" length="0">
    <dxf>
      <font>
        <sz val="11"/>
        <color theme="1"/>
        <name val="Calibri"/>
        <family val="2"/>
        <charset val="238"/>
        <scheme val="minor"/>
      </font>
    </dxf>
  </rfmt>
  <rfmt sheetId="1" sqref="CU225" start="0" length="0">
    <dxf>
      <font>
        <sz val="11"/>
        <color theme="1"/>
        <name val="Calibri"/>
        <family val="2"/>
        <charset val="238"/>
        <scheme val="minor"/>
      </font>
    </dxf>
  </rfmt>
  <rfmt sheetId="1" sqref="CV225" start="0" length="0">
    <dxf>
      <font>
        <sz val="11"/>
        <color theme="1"/>
        <name val="Calibri"/>
        <family val="2"/>
        <charset val="238"/>
        <scheme val="minor"/>
      </font>
    </dxf>
  </rfmt>
  <rfmt sheetId="1" sqref="CW225" start="0" length="0">
    <dxf>
      <font>
        <sz val="11"/>
        <color theme="1"/>
        <name val="Calibri"/>
        <family val="2"/>
        <charset val="238"/>
        <scheme val="minor"/>
      </font>
    </dxf>
  </rfmt>
  <rfmt sheetId="1" sqref="CX225" start="0" length="0">
    <dxf>
      <font>
        <sz val="11"/>
        <color theme="1"/>
        <name val="Calibri"/>
        <family val="2"/>
        <charset val="238"/>
        <scheme val="minor"/>
      </font>
    </dxf>
  </rfmt>
  <rfmt sheetId="1" sqref="CY225" start="0" length="0">
    <dxf>
      <font>
        <sz val="11"/>
        <color theme="1"/>
        <name val="Calibri"/>
        <family val="2"/>
        <charset val="238"/>
        <scheme val="minor"/>
      </font>
    </dxf>
  </rfmt>
  <rfmt sheetId="1" sqref="CZ225" start="0" length="0">
    <dxf>
      <font>
        <sz val="11"/>
        <color theme="1"/>
        <name val="Calibri"/>
        <family val="2"/>
        <charset val="238"/>
        <scheme val="minor"/>
      </font>
    </dxf>
  </rfmt>
  <rfmt sheetId="1" sqref="DA225" start="0" length="0">
    <dxf>
      <font>
        <sz val="11"/>
        <color theme="1"/>
        <name val="Calibri"/>
        <family val="2"/>
        <charset val="238"/>
        <scheme val="minor"/>
      </font>
    </dxf>
  </rfmt>
  <rfmt sheetId="1" sqref="DB225" start="0" length="0">
    <dxf>
      <font>
        <sz val="11"/>
        <color theme="1"/>
        <name val="Calibri"/>
        <family val="2"/>
        <charset val="238"/>
        <scheme val="minor"/>
      </font>
    </dxf>
  </rfmt>
  <rfmt sheetId="1" sqref="DC225" start="0" length="0">
    <dxf>
      <font>
        <sz val="11"/>
        <color theme="1"/>
        <name val="Calibri"/>
        <family val="2"/>
        <charset val="238"/>
        <scheme val="minor"/>
      </font>
    </dxf>
  </rfmt>
  <rfmt sheetId="1" sqref="DD225" start="0" length="0">
    <dxf>
      <font>
        <sz val="11"/>
        <color theme="1"/>
        <name val="Calibri"/>
        <family val="2"/>
        <charset val="238"/>
        <scheme val="minor"/>
      </font>
    </dxf>
  </rfmt>
  <rfmt sheetId="1" sqref="DE225" start="0" length="0">
    <dxf>
      <font>
        <sz val="11"/>
        <color theme="1"/>
        <name val="Calibri"/>
        <family val="2"/>
        <charset val="238"/>
        <scheme val="minor"/>
      </font>
    </dxf>
  </rfmt>
  <rfmt sheetId="1" sqref="DF225" start="0" length="0">
    <dxf>
      <font>
        <sz val="11"/>
        <color theme="1"/>
        <name val="Calibri"/>
        <family val="2"/>
        <charset val="238"/>
        <scheme val="minor"/>
      </font>
    </dxf>
  </rfmt>
  <rfmt sheetId="1" sqref="DG225" start="0" length="0">
    <dxf>
      <font>
        <sz val="11"/>
        <color theme="1"/>
        <name val="Calibri"/>
        <family val="2"/>
        <charset val="238"/>
        <scheme val="minor"/>
      </font>
    </dxf>
  </rfmt>
  <rfmt sheetId="1" sqref="A225:XFD225" start="0" length="0">
    <dxf>
      <font>
        <sz val="11"/>
        <color theme="1"/>
        <name val="Calibri"/>
        <family val="2"/>
        <charset val="238"/>
        <scheme val="minor"/>
      </font>
    </dxf>
  </rfmt>
  <rrc rId="4322" sId="1" ref="A238:XFD238" action="insertRow">
    <undo index="65535" exp="area" ref3D="1" dr="$H$1:$N$1048576" dn="Z_65B035E3_87FA_46C5_996E_864F2C8D0EBC_.wvu.Cols" sId="1"/>
  </rrc>
  <rrc rId="4323" sId="1" ref="A238:XFD238" action="insertRow">
    <undo index="65535" exp="area" ref3D="1" dr="$H$1:$N$1048576" dn="Z_65B035E3_87FA_46C5_996E_864F2C8D0EBC_.wvu.Cols" sId="1"/>
  </rrc>
  <rrc rId="4324" sId="1" ref="A238:XFD238" action="insertRow">
    <undo index="65535" exp="area" ref3D="1" dr="$H$1:$N$1048576" dn="Z_65B035E3_87FA_46C5_996E_864F2C8D0EBC_.wvu.Cols" sId="1"/>
  </rrc>
  <rcc rId="4325" sId="1">
    <nc r="M238">
      <f>S238/AE238*100</f>
    </nc>
  </rcc>
  <rcc rId="4326" sId="1">
    <nc r="S238">
      <f>T238+U238</f>
    </nc>
  </rcc>
  <rcc rId="4327" sId="1">
    <nc r="V238">
      <f>W238+X238</f>
    </nc>
  </rcc>
  <rcc rId="4328" sId="1">
    <nc r="Y238">
      <f>Z238+AA238</f>
    </nc>
  </rcc>
  <rcc rId="4329" sId="1">
    <nc r="AB238">
      <f>AC238+AD238</f>
    </nc>
  </rcc>
  <rcc rId="4330" sId="1">
    <nc r="AE238">
      <f>S238+V238+Y238+AB238</f>
    </nc>
  </rcc>
  <rcc rId="4331" sId="1">
    <nc r="AG238">
      <f>AE238+AF238</f>
    </nc>
  </rcc>
  <rcc rId="4332" sId="1">
    <nc r="M239">
      <f>S239/AE239*100</f>
    </nc>
  </rcc>
  <rcc rId="4333" sId="1">
    <nc r="S239">
      <f>T239+U239</f>
    </nc>
  </rcc>
  <rcc rId="4334" sId="1">
    <nc r="V239">
      <f>W239+X239</f>
    </nc>
  </rcc>
  <rcc rId="4335" sId="1">
    <nc r="Y239">
      <f>Z239+AA239</f>
    </nc>
  </rcc>
  <rcc rId="4336" sId="1">
    <nc r="AB239">
      <f>AC239+AD239</f>
    </nc>
  </rcc>
  <rcc rId="4337" sId="1">
    <nc r="AE239">
      <f>S239+V239+Y239+AB239</f>
    </nc>
  </rcc>
  <rcc rId="4338" sId="1">
    <nc r="AG239">
      <f>AE239+AF239</f>
    </nc>
  </rcc>
  <rcc rId="4339" sId="1">
    <nc r="M240">
      <f>S240/AE240*100</f>
    </nc>
  </rcc>
  <rcc rId="4340" sId="1">
    <nc r="S240">
      <f>T240+U240</f>
    </nc>
  </rcc>
  <rcc rId="4341" sId="1">
    <nc r="V240">
      <f>W240+X240</f>
    </nc>
  </rcc>
  <rcc rId="4342" sId="1">
    <nc r="Y240">
      <f>Z240+AA240</f>
    </nc>
  </rcc>
  <rcc rId="4343" sId="1">
    <nc r="AB240">
      <f>AC240+AD240</f>
    </nc>
  </rcc>
  <rcc rId="4344" sId="1">
    <nc r="AE240">
      <f>S240+V240+Y240+AB240</f>
    </nc>
  </rcc>
  <rcc rId="4345" sId="1">
    <nc r="AG240">
      <f>AE240+AF240</f>
    </nc>
  </rcc>
</revisions>
</file>

<file path=xl/revisions/revisionLog2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46" sId="1" numFmtId="19">
    <oc r="K144">
      <v>43431</v>
    </oc>
    <nc r="K144">
      <v>43432</v>
    </nc>
  </rcc>
  <rcc rId="4347" sId="1" numFmtId="19">
    <oc r="L144">
      <v>44282</v>
    </oc>
    <nc r="L144">
      <v>44283</v>
    </nc>
  </rcc>
</revisions>
</file>

<file path=xl/revisions/revisionLog2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348" sId="1" ref="A26:XFD26" action="insertRow">
    <undo index="65535" exp="area" ref3D="1" dr="$H$1:$N$1048576" dn="Z_65B035E3_87FA_46C5_996E_864F2C8D0EBC_.wvu.Cols" sId="1"/>
  </rrc>
  <rrc rId="4349" sId="1" ref="A26:XFD26" action="insertRow">
    <undo index="65535" exp="area" ref3D="1" dr="$H$1:$N$1048576" dn="Z_65B035E3_87FA_46C5_996E_864F2C8D0EBC_.wvu.Cols" sId="1"/>
  </rrc>
  <rcc rId="4350" sId="1">
    <nc r="M26">
      <f>S26/AE26*100</f>
    </nc>
  </rcc>
  <rcc rId="4351" sId="1">
    <nc r="M27">
      <f>S27/AE27*100</f>
    </nc>
  </rcc>
</revisions>
</file>

<file path=xl/revisions/revisionLog2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52" sId="1">
    <nc r="A75">
      <v>7</v>
    </nc>
  </rcc>
  <rcc rId="4353" sId="1">
    <nc r="B75">
      <v>126372</v>
    </nc>
  </rcc>
  <rcc rId="4354" sId="1">
    <nc r="C75">
      <v>10</v>
    </nc>
  </rcc>
  <rcc rId="4355" sId="1">
    <nc r="D75" t="inlineStr">
      <is>
        <t>ET</t>
      </is>
    </nc>
  </rcc>
  <rcc rId="4356" sId="1">
    <nc r="E75" t="inlineStr">
      <is>
        <t>AP 2/11i/2.1</t>
      </is>
    </nc>
  </rcc>
  <rcc rId="4357" sId="1">
    <nc r="F75" t="inlineStr">
      <is>
        <t>CP10 more/2018</t>
      </is>
    </nc>
  </rcc>
  <rcv guid="{36624B2D-80F9-4F79-AC4A-B3547C36F23F}" action="delete"/>
  <rdn rId="0" localSheetId="1" customView="1" name="Z_36624B2D_80F9_4F79_AC4A_B3547C36F23F_.wvu.PrintArea" hidden="1" oldHidden="1">
    <formula>Sheet1!$A$1:$AL$516</formula>
    <oldFormula>Sheet1!$A$1:$AL$516</oldFormula>
  </rdn>
  <rdn rId="0" localSheetId="1" customView="1" name="Z_36624B2D_80F9_4F79_AC4A_B3547C36F23F_.wvu.FilterData" hidden="1" oldHidden="1">
    <formula>Sheet1!$A$1:$DG$492</formula>
    <oldFormula>Sheet1!$A$1:$DG$492</oldFormula>
  </rdn>
  <rcv guid="{36624B2D-80F9-4F79-AC4A-B3547C36F23F}" action="add"/>
</revisions>
</file>

<file path=xl/revisions/revisionLog2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60" sId="1">
    <nc r="G75" t="inlineStr">
      <is>
        <t>ePS2 - Servicii online pentru cetaþeni</t>
      </is>
    </nc>
  </rcc>
  <rcc rId="4361" sId="1">
    <nc r="H75" t="inlineStr">
      <is>
        <t>Sector 2 București</t>
      </is>
    </nc>
  </rcc>
</revisions>
</file>

<file path=xl/revisions/revisionLog2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62" sId="1" odxf="1" dxf="1">
    <nc r="I75" t="inlineStr">
      <is>
        <t>n.a.</t>
      </is>
    </nc>
    <odxf/>
    <ndxf/>
  </rcc>
</revisions>
</file>

<file path=xl/revisions/revisionLog2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63" sId="1">
    <nc r="J75" t="inlineStr">
      <is>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is>
    </nc>
  </rcc>
</revisions>
</file>

<file path=xl/revisions/revisionLog2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64" sId="1" numFmtId="19">
    <nc r="K75">
      <v>43445</v>
    </nc>
  </rcc>
</revisions>
</file>

<file path=xl/revisions/revisionLog2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65" sId="1" numFmtId="19">
    <nc r="L75">
      <v>44541</v>
    </nc>
  </rcc>
  <rcc rId="4366" sId="1">
    <nc r="M75">
      <f>S75/AE75*100</f>
    </nc>
  </rcc>
</revisions>
</file>

<file path=xl/revisions/revisionLog2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67" sId="1" numFmtId="4">
    <nc r="U75">
      <v>2932376.8</v>
    </nc>
  </rcc>
  <rcc rId="4368" sId="1" numFmtId="4">
    <nc r="T75">
      <v>0</v>
    </nc>
  </rcc>
</revisions>
</file>

<file path=xl/revisions/revisionLog2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69" sId="1" numFmtId="4">
    <nc r="X75">
      <v>659784.78</v>
    </nc>
  </rcc>
  <rcc rId="4370" sId="1" numFmtId="4">
    <nc r="W75">
      <v>0</v>
    </nc>
  </rcc>
</revisions>
</file>

<file path=xl/revisions/revisionLog2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71" sId="1">
    <nc r="N75">
      <v>8</v>
    </nc>
  </rcc>
  <rcc rId="4372" sId="1">
    <nc r="O75" t="inlineStr">
      <is>
        <t>București</t>
      </is>
    </nc>
  </rcc>
  <rcc rId="4373" sId="1">
    <nc r="P75" t="inlineStr">
      <is>
        <t>București</t>
      </is>
    </nc>
  </rcc>
  <rcc rId="4374" sId="1">
    <nc r="Q75" t="inlineStr">
      <is>
        <t>APL</t>
      </is>
    </nc>
  </rcc>
  <rcc rId="4375" sId="1">
    <nc r="R75" t="inlineStr">
      <is>
        <t>119 - Investiții în capacitatea instituțională și în eficiența administrațiilor și a serviciilor publice la nivel național, regional și local, în perspectiva realizării de reforme, a unei mai bune legiferări și a bunei guvernanțe</t>
      </is>
    </nc>
  </rcc>
  <rcv guid="{36624B2D-80F9-4F79-AC4A-B3547C36F23F}" action="delete"/>
  <rdn rId="0" localSheetId="1" customView="1" name="Z_36624B2D_80F9_4F79_AC4A_B3547C36F23F_.wvu.PrintArea" hidden="1" oldHidden="1">
    <formula>Sheet1!$A$1:$AL$516</formula>
    <oldFormula>Sheet1!$A$1:$AL$516</oldFormula>
  </rdn>
  <rdn rId="0" localSheetId="1" customView="1" name="Z_36624B2D_80F9_4F79_AC4A_B3547C36F23F_.wvu.FilterData" hidden="1" oldHidden="1">
    <formula>Sheet1!$A$1:$DG$492</formula>
    <oldFormula>Sheet1!$A$1:$DG$492</oldFormula>
  </rdn>
  <rcv guid="{36624B2D-80F9-4F79-AC4A-B3547C36F23F}" action="add"/>
</revisions>
</file>

<file path=xl/revisions/revisionLog2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78" sId="1" numFmtId="4">
    <nc r="AA75">
      <v>73309.42</v>
    </nc>
  </rcc>
  <rcc rId="4379" sId="1" numFmtId="4">
    <nc r="Z75">
      <v>0</v>
    </nc>
  </rcc>
  <rcc rId="4380" sId="1" odxf="1" s="1" dxf="1" numFmtId="4">
    <nc r="AF75">
      <v>127687</v>
    </nc>
    <ndxf>
      <font>
        <b val="0"/>
        <sz val="12"/>
        <color auto="1"/>
        <name val="Calibri"/>
        <family val="2"/>
        <charset val="238"/>
        <scheme val="minor"/>
      </font>
      <numFmt numFmtId="165" formatCode="#,##0.00_ ;\-#,##0.00\ "/>
      <fill>
        <patternFill patternType="solid">
          <bgColor theme="0"/>
        </patternFill>
      </fill>
    </ndxf>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392" sId="1" ref="AL1:AL1048576" action="deleteCol">
    <rfmt sheetId="1" xfDxf="1" sqref="AL1:AL1048576" start="0" length="0"/>
    <rfmt sheetId="1" sqref="AL15" start="0" length="0">
      <dxf>
        <font>
          <sz val="11"/>
          <color theme="1"/>
          <name val="Calibri"/>
          <family val="2"/>
          <charset val="238"/>
          <scheme val="minor"/>
        </font>
      </dxf>
    </rfmt>
  </rrc>
  <rrc rId="5393"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94"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95"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96"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97"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98"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399"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00"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01"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02"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03"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04"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05"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06"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07"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08"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09"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10"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11"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12"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13"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14"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15"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16"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17"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18"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19"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20"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21"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22"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23"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24"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25"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26"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27"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28"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29"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30"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31"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32"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33"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34"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35"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36"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37"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38"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39"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40"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41"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42"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43"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44" sId="1" ref="AL1:AL1048576" action="deleteCol">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45" sId="1" ref="AL1:AL1048576" action="deleteCol">
    <undo index="65535" exp="area" ref3D="1" dr="$A$1:$AL$300" dn="Z_C90ECED7_D145_417E_BB55_4FC7FD4BF46C_.wvu.FilterData" sId="1"/>
    <undo index="65535" exp="area" ref3D="1" dr="$A$1:$AL$309" dn="Z_DB51BB9F_5710_40B0_80E7_39B059BFD11D_.wvu.FilterData" sId="1"/>
    <undo index="65535" exp="area" ref3D="1" dr="$A$6:$AL$309" dn="Z_DB41C7D7_14F0_4834_A7BD_0F1115A89C8E_.wvu.FilterData" sId="1"/>
    <undo index="65535" exp="area" ref3D="1" dr="$A$6:$AL$309" dn="Z_EEA37434_2D22_478B_B49F_C3E8CD4AC2E1_.wvu.FilterData" sId="1"/>
    <undo index="65535" exp="area" ref3D="1" dr="$A$7:$AL$309" dn="Z_E875C76B_3648_4C9A_A6B2_C3654837AAAC_.wvu.FilterData" sId="1"/>
    <undo index="65535" exp="area" ref3D="1" dr="$A$1:$AL$309" dn="Z_FE50EAC0_52A5_4C33_B973_65E93D03D3EA_.wvu.FilterData" sId="1"/>
    <undo index="65535" exp="area" ref3D="1" dr="$A$6:$AL$309" dn="Z_D56F5ED6_74F2_4AA3_9A98_EE5750FE63AF_.wvu.FilterData" sId="1"/>
    <undo index="65535" exp="area" ref3D="1" dr="$A$1:$AL$309" dn="Z_EA64E7D7_BA48_4965_B650_778AE412FE0C_.wvu.FilterData" sId="1"/>
    <undo index="65535" exp="area" ref3D="1" dr="$A$1:$AL$300" dn="Z_6B2EC822_DCDB_4711_A946_1038FC40FACE_.wvu.FilterData" sId="1"/>
    <undo index="65535" exp="area" ref3D="1" dr="$A$1:$AL$309" dn="Z_5AAA4DFE_88B1_4674_95ED_5FCD7A50BC22_.wvu.FilterData" sId="1"/>
    <undo index="65535" exp="area" ref3D="1" dr="$A$1:$AL$309" dn="Z_747340EB_2B31_46D2_ACDE_4FA91E2B50F6_.wvu.FilterData" sId="1"/>
    <undo index="65535" exp="area" ref3D="1" dr="$A$6:$AL$309" dn="Z_65B035E3_87FA_46C5_996E_864F2C8D0EBC_.wvu.FilterData" sId="1"/>
    <undo index="65535" exp="area" ref3D="1" dr="$A$1:$AL$300" dn="Z_6408B19F_539D_4190_A77D_CCE77E163803_.wvu.FilterData" sId="1"/>
    <undo index="65535" exp="area" ref3D="1" dr="$A$6:$AL$213" dn="Z_BDA3804A_96FA_4D9F_AFED_695788A754E9_.wvu.FilterData" sId="1"/>
    <undo index="65535" exp="area" ref3D="1" dr="$A$6:$AL$309" dn="Z_B31B819C_CFEB_4B80_9AED_AC603C39BE78_.wvu.FilterData" sId="1"/>
    <undo index="65535" exp="area" ref3D="1" dr="$A$1:$AL$309" dn="Z_BBF2EF6C_D4AD_46E1_803F_582F4D45F852_.wvu.FilterData" sId="1"/>
    <undo index="65535" exp="area" ref3D="1" dr="$A$7:$AL$309" dn="Z_B5BED753_4D8C_498E_8AE1_A08F7C0956F7_.wvu.FilterData" sId="1"/>
    <undo index="65535" exp="area" ref3D="1" dr="$A$6:$AL$300" dn="Z_7A12EF56_0E17_493A_8E1E_6DFC6553C116_.wvu.FilterData" sId="1"/>
    <undo index="65535" exp="area" ref3D="1" dr="$A$7:$AL$309" dn="Z_7C1B4D6D_D666_48DD_AB17_E00791B6F0B6_.wvu.FilterData" sId="1"/>
    <undo index="65535" exp="area" ref3D="1" dr="$A$1:$AL$309" dn="Z_8EDB8BF9_8BBB_4EEE_B4F0_C5928D0746DD_.wvu.FilterData" sId="1"/>
    <undo index="65535" exp="area" ref3D="1" dr="$A$6:$AL$6" dn="Z_B407928D_3938_4D05_B2B2_40B4F21D0436_.wvu.FilterData" sId="1"/>
    <undo index="65535" exp="area" ref3D="1" dr="$A$1:$AL$309" dn="Z_A5B1481C_EF26_486A_984F_85CDDC2FD94F_.wvu.FilterData" sId="1"/>
    <undo index="65535" exp="area" ref3D="1" dr="$A$1:$AL$300" dn="Z_9DE067B2_E801_456D_B5D0_CD5646CA5948_.wvu.FilterData" sId="1"/>
    <undo index="65535" exp="area" ref3D="1" dr="$A$1:$AL$300" dn="Z_91251A9B_6CF6_49E6_857D_BA6C728D7C53_.wvu.FilterData" sId="1"/>
    <undo index="65535" exp="area" ref3D="1" dr="$A$6:$AL$213" dn="Z_5789AB6A_B04B_4240_920E_89274E9F5C82_.wvu.FilterData" sId="1"/>
    <undo index="65535" exp="area" ref3D="1" dr="$A$1:$AL$300" dn="Z_AE8F3F1B_FDCB_45A5_9CC8_53B4E3A0445E_.wvu.FilterData" sId="1"/>
    <undo index="65535" exp="area" ref3D="1" dr="$A$1:$AL$309" dn="Z_AD1D8E66_18A9_4CB7_BBE4_02F7E757257F_.wvu.FilterData" sId="1"/>
    <undo index="65535" exp="area" ref3D="1" dr="$A$1:$AL$300" dn="Z_3F70E84F_60E2_4042_91AA_EFB3B23DDDDF_.wvu.FilterData" sId="1"/>
    <undo index="65535" exp="area" ref3D="1" dr="$A$6:$AL$300" dn="Z_25084D9D_9C92_4823_A653_D1AEC60737AD_.wvu.FilterData" sId="1"/>
    <undo index="65535" exp="area" ref3D="1" dr="$A$6:$AL$300" dn="Z_22D79F88_81A2_49FE_923A_13405540BBB2_.wvu.FilterData" sId="1"/>
    <undo index="65535" exp="area" ref3D="1" dr="$A$7:$AL$309" dn="Z_340EDCDE_FAE5_4319_AEAD_F8264DCA5D27_.wvu.FilterData" sId="1"/>
    <undo index="65535" exp="area" ref3D="1" dr="$A$1:$AL$300" dn="Z_297CB86E_F816_4839_BE0B_A075145D0E50_.wvu.FilterData" sId="1"/>
    <undo index="65535" exp="area" ref3D="1" dr="$A$1:$AL$300" dn="Z_1278E668_633E_4AB5_BA11_904BA4B2301D_.wvu.FilterData" sId="1"/>
    <undo index="65535" exp="area" ref3D="1" dr="$A$6:$AL$300" dn="Z_0D4E932E_8E85_4001_9304_AAB4DBAD8A65_.wvu.FilterData" sId="1"/>
    <undo index="65535" exp="area" ref3D="1" dr="$A$1:$AL$300" dn="Z_122B486E_8EE5_41FD_B958_74B116FA5D23_.wvu.FilterData" sId="1"/>
    <undo index="65535" exp="area" ref3D="1" dr="$A$6:$AL$300" dn="Z_497C7126_2491_461C_AFC3_03C2E163F15C_.wvu.FilterData" sId="1"/>
    <undo index="65535" exp="area" ref3D="1" dr="$A$1:$AL$309" dn="Z_36624B2D_80F9_4F79_AC4A_B3547C36F23F_.wvu.FilterData" sId="1"/>
    <undo index="65535" exp="area" ref3D="1" dr="$A$1:$AL$309" dn="Z_2C296388_EDB5_4F1F_B0F4_90EC07CCD947_.wvu.FilterData" sId="1"/>
    <undo index="65535" exp="area" ref3D="1" dr="$A$7:$AL$309" dn="Z_2A657C48_B241_4C19_9A74_98ECFC665F2A_.wvu.FilterData" sId="1"/>
    <rfmt sheetId="1" xfDxf="1" sqref="AL1:AL1048576" start="0" length="0"/>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46"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47"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48"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49"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50"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51"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52"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53"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54"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55"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56"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57"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58"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59"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60"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61"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62"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63"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64"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65"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66"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67"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68"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rc rId="5469" sId="1" ref="AL1:AL1048576" action="deleteCol">
    <rfmt sheetId="1" xfDxf="1" sqref="AL1:AL1048576" start="0" length="0"/>
    <rfmt sheetId="1" sqref="AL5" start="0" length="0">
      <dxf>
        <fill>
          <patternFill patternType="solid">
            <bgColor theme="9" tint="0.79998168889431442"/>
          </patternFill>
        </fill>
      </dxf>
    </rfmt>
    <rfmt sheetId="1" sqref="AL15" start="0" length="0">
      <dxf>
        <font>
          <sz val="11"/>
          <color theme="1"/>
          <name val="Calibri"/>
          <family val="2"/>
          <charset val="238"/>
          <scheme val="minor"/>
        </font>
      </dxf>
    </rfmt>
    <rfmt sheetId="1" sqref="AL25" start="0" length="0">
      <dxf>
        <font>
          <sz val="12"/>
          <color theme="1"/>
          <name val="Calibri"/>
          <family val="2"/>
          <charset val="238"/>
          <scheme val="minor"/>
        </font>
        <alignment horizontal="left" vertical="center"/>
      </dxf>
    </rfmt>
    <rfmt sheetId="1" sqref="AL35" start="0" length="0">
      <dxf>
        <font>
          <sz val="11"/>
          <color theme="1"/>
          <name val="Calibri"/>
          <family val="2"/>
          <charset val="238"/>
          <scheme val="minor"/>
        </font>
      </dxf>
    </rfmt>
    <rfmt sheetId="1" sqref="AL36" start="0" length="0">
      <dxf>
        <font>
          <sz val="11"/>
          <color theme="1"/>
          <name val="Calibri"/>
          <family val="2"/>
          <charset val="238"/>
          <scheme val="minor"/>
        </font>
      </dxf>
    </rfmt>
    <rfmt sheetId="1" sqref="AL59" start="0" length="0">
      <dxf>
        <font>
          <sz val="12"/>
          <color theme="1"/>
          <name val="Calibri"/>
          <family val="2"/>
          <charset val="238"/>
          <scheme val="minor"/>
        </font>
        <alignment horizontal="left" vertical="center"/>
      </dxf>
    </rfmt>
    <rfmt sheetId="1" sqref="AL61" start="0" length="0">
      <dxf>
        <font>
          <sz val="12"/>
          <color theme="1"/>
          <name val="Calibri"/>
          <family val="2"/>
          <charset val="238"/>
          <scheme val="minor"/>
        </font>
      </dxf>
    </rfmt>
    <rfmt sheetId="1" sqref="AL63" start="0" length="0">
      <dxf>
        <font>
          <sz val="11"/>
          <color theme="1"/>
          <name val="Calibri"/>
          <family val="2"/>
          <charset val="238"/>
          <scheme val="minor"/>
        </font>
      </dxf>
    </rfmt>
    <rfmt sheetId="1" sqref="AL66" start="0" length="0">
      <dxf>
        <numFmt numFmtId="4" formatCode="#,##0.00"/>
      </dxf>
    </rfmt>
    <rfmt sheetId="1" sqref="AL68" start="0" length="0">
      <dxf>
        <font>
          <sz val="11"/>
          <color theme="1"/>
          <name val="Calibri"/>
          <family val="2"/>
          <charset val="238"/>
          <scheme val="minor"/>
        </font>
      </dxf>
    </rfmt>
    <rfmt sheetId="1" sqref="AL85" start="0" length="0">
      <dxf>
        <fill>
          <patternFill patternType="solid">
            <bgColor theme="5" tint="0.39997558519241921"/>
          </patternFill>
        </fill>
      </dxf>
    </rfmt>
    <rfmt sheetId="1" sqref="AL90" start="0" length="0">
      <dxf>
        <alignment vertical="top" wrapText="1"/>
      </dxf>
    </rfmt>
    <rfmt sheetId="1" sqref="AL96" start="0" length="0">
      <dxf>
        <font>
          <sz val="12"/>
          <color theme="1"/>
          <name val="Calibri"/>
          <family val="2"/>
          <charset val="238"/>
          <scheme val="minor"/>
        </font>
        <alignment horizontal="left" vertical="center"/>
      </dxf>
    </rfmt>
    <rfmt sheetId="1" sqref="AL97" start="0" length="0">
      <dxf>
        <font>
          <sz val="12"/>
          <color auto="1"/>
          <name val="Calibri"/>
          <family val="2"/>
          <charset val="238"/>
          <scheme val="minor"/>
        </font>
        <alignment horizontal="left" vertical="center"/>
      </dxf>
    </rfmt>
    <rfmt sheetId="1" sqref="AL98" start="0" length="0">
      <dxf>
        <font>
          <sz val="11"/>
          <color theme="1"/>
          <name val="Calibri"/>
          <family val="2"/>
          <charset val="238"/>
          <scheme val="minor"/>
        </font>
      </dxf>
    </rfmt>
    <rfmt sheetId="1" sqref="AL99" start="0" length="0">
      <dxf>
        <font>
          <sz val="11"/>
          <color theme="1"/>
          <name val="Calibri"/>
          <family val="2"/>
          <charset val="238"/>
          <scheme val="minor"/>
        </font>
      </dxf>
    </rfmt>
    <rfmt sheetId="1" sqref="AL108" start="0" length="0">
      <dxf>
        <font>
          <sz val="11"/>
          <color theme="1"/>
          <name val="Calibri"/>
          <family val="2"/>
          <charset val="238"/>
          <scheme val="minor"/>
        </font>
      </dxf>
    </rfmt>
    <rfmt sheetId="1" sqref="AL122" start="0" length="0">
      <dxf>
        <font>
          <sz val="11"/>
          <color theme="1"/>
          <name val="Calibri"/>
          <family val="2"/>
          <charset val="238"/>
          <scheme val="minor"/>
        </font>
      </dxf>
    </rfmt>
    <rfmt sheetId="1" sqref="AL131" start="0" length="0">
      <dxf>
        <alignment vertical="top" wrapText="1"/>
      </dxf>
    </rfmt>
    <rfmt sheetId="1" sqref="AL160" start="0" length="0">
      <dxf>
        <font>
          <sz val="11"/>
          <color theme="0"/>
          <name val="Calibri"/>
          <family val="2"/>
          <charset val="238"/>
          <scheme val="minor"/>
        </font>
      </dxf>
    </rfmt>
    <rfmt sheetId="1" sqref="AL161" start="0" length="0">
      <dxf>
        <font>
          <sz val="11"/>
          <color theme="0"/>
          <name val="Calibri"/>
          <family val="2"/>
          <charset val="238"/>
          <scheme val="minor"/>
        </font>
      </dxf>
    </rfmt>
    <rfmt sheetId="1" sqref="AL162" start="0" length="0">
      <dxf>
        <font>
          <sz val="11"/>
          <color theme="0"/>
          <name val="Calibri"/>
          <family val="2"/>
          <charset val="238"/>
          <scheme val="minor"/>
        </font>
      </dxf>
    </rfmt>
    <rfmt sheetId="1" sqref="AL163" start="0" length="0">
      <dxf>
        <font>
          <sz val="11"/>
          <color theme="0"/>
          <name val="Calibri"/>
          <family val="2"/>
          <charset val="238"/>
          <scheme val="minor"/>
        </font>
      </dxf>
    </rfmt>
    <rfmt sheetId="1" sqref="AL171" start="0" length="0">
      <dxf>
        <font>
          <sz val="11"/>
          <color theme="0"/>
          <name val="Calibri"/>
          <family val="2"/>
          <charset val="238"/>
          <scheme val="minor"/>
        </font>
      </dxf>
    </rfmt>
    <rfmt sheetId="1" sqref="AL172" start="0" length="0">
      <dxf>
        <font>
          <sz val="11"/>
          <color theme="0"/>
          <name val="Calibri"/>
          <family val="2"/>
          <charset val="238"/>
          <scheme val="minor"/>
        </font>
      </dxf>
    </rfmt>
    <rfmt sheetId="1" sqref="AL173" start="0" length="0">
      <dxf>
        <font>
          <sz val="11"/>
          <color theme="0"/>
          <name val="Calibri"/>
          <family val="2"/>
          <charset val="238"/>
          <scheme val="minor"/>
        </font>
      </dxf>
    </rfmt>
    <rfmt sheetId="1" sqref="AL174" start="0" length="0">
      <dxf>
        <font>
          <sz val="11"/>
          <color theme="0"/>
          <name val="Calibri"/>
          <family val="2"/>
          <charset val="238"/>
          <scheme val="minor"/>
        </font>
      </dxf>
    </rfmt>
  </rrc>
  <rfmt sheetId="1" sqref="A1:XFD1048576">
    <dxf>
      <fill>
        <patternFill patternType="none">
          <bgColor auto="1"/>
        </patternFill>
      </fill>
    </dxf>
  </rfmt>
  <rfmt sheetId="1" sqref="A1:AK3">
    <dxf>
      <fill>
        <patternFill patternType="solid">
          <bgColor theme="9" tint="0.59999389629810485"/>
        </patternFill>
      </fill>
    </dxf>
  </rfmt>
  <rfmt sheetId="1" sqref="A4:AK5">
    <dxf>
      <fill>
        <patternFill patternType="solid">
          <bgColor rgb="FFFFFF00"/>
        </patternFill>
      </fill>
    </dxf>
  </rfmt>
  <rfmt sheetId="1" sqref="A10" start="0" length="0">
    <dxf>
      <border outline="0">
        <left style="medium">
          <color indexed="64"/>
        </left>
      </border>
    </dxf>
  </rfmt>
  <rfmt sheetId="1" sqref="A11" start="0" length="0">
    <dxf>
      <border outline="0">
        <left style="thin">
          <color indexed="64"/>
        </left>
      </border>
    </dxf>
  </rfmt>
  <rfmt sheetId="1" sqref="A12" start="0" length="0">
    <dxf>
      <border outline="0">
        <left style="medium">
          <color indexed="64"/>
        </left>
      </border>
    </dxf>
  </rfmt>
  <rcc rId="5470" sId="1">
    <oc r="A13">
      <v>1</v>
    </oc>
    <nc r="A13">
      <v>7</v>
    </nc>
  </rcc>
  <rcc rId="5471" sId="1" odxf="1" dxf="1">
    <oc r="A14">
      <v>2</v>
    </oc>
    <nc r="A14">
      <v>8</v>
    </nc>
    <odxf>
      <font>
        <sz val="12"/>
        <color auto="1"/>
      </font>
      <border outline="0">
        <left style="medium">
          <color indexed="64"/>
        </left>
      </border>
    </odxf>
    <ndxf>
      <font>
        <sz val="12"/>
        <color auto="1"/>
      </font>
      <border outline="0">
        <left style="thin">
          <color indexed="64"/>
        </left>
      </border>
    </ndxf>
  </rcc>
  <rcc rId="5472" sId="1" odxf="1" dxf="1">
    <oc r="A15">
      <v>3</v>
    </oc>
    <nc r="A15">
      <v>9</v>
    </nc>
    <odxf>
      <font>
        <sz val="12"/>
        <color auto="1"/>
      </font>
    </odxf>
    <ndxf>
      <font>
        <sz val="12"/>
        <color auto="1"/>
      </font>
    </ndxf>
  </rcc>
  <rcc rId="5473" sId="1">
    <oc r="A16">
      <v>1</v>
    </oc>
    <nc r="A16">
      <v>10</v>
    </nc>
  </rcc>
  <rcc rId="5474" sId="1" odxf="1" dxf="1">
    <oc r="A17">
      <v>2</v>
    </oc>
    <nc r="A17">
      <v>11</v>
    </nc>
    <odxf>
      <border outline="0">
        <left style="medium">
          <color indexed="64"/>
        </left>
      </border>
    </odxf>
    <ndxf>
      <border outline="0">
        <left style="thin">
          <color indexed="64"/>
        </left>
      </border>
    </ndxf>
  </rcc>
  <rcc rId="5475" sId="1">
    <oc r="A18">
      <v>3</v>
    </oc>
    <nc r="A18">
      <v>12</v>
    </nc>
  </rcc>
  <rcc rId="5476" sId="1" odxf="1" dxf="1">
    <nc r="A19">
      <v>13</v>
    </nc>
    <odxf>
      <font>
        <b/>
        <sz val="12"/>
        <color auto="1"/>
      </font>
    </odxf>
    <ndxf>
      <font>
        <b val="0"/>
        <sz val="12"/>
        <color auto="1"/>
      </font>
    </ndxf>
  </rcc>
  <rcc rId="5477" sId="1" odxf="1" dxf="1">
    <oc r="A20">
      <v>1</v>
    </oc>
    <nc r="A20">
      <v>14</v>
    </nc>
    <odxf>
      <font>
        <b/>
        <sz val="12"/>
        <color auto="1"/>
      </font>
      <border outline="0">
        <left style="medium">
          <color indexed="64"/>
        </left>
      </border>
    </odxf>
    <ndxf>
      <font>
        <b val="0"/>
        <sz val="12"/>
        <color auto="1"/>
      </font>
      <border outline="0">
        <left style="thin">
          <color indexed="64"/>
        </left>
      </border>
    </ndxf>
  </rcc>
  <rcc rId="5478" sId="1" odxf="1" dxf="1">
    <oc r="A21">
      <v>2</v>
    </oc>
    <nc r="A21">
      <v>15</v>
    </nc>
    <odxf>
      <font>
        <b/>
        <sz val="12"/>
        <color auto="1"/>
      </font>
    </odxf>
    <ndxf>
      <font>
        <b val="0"/>
        <sz val="12"/>
        <color auto="1"/>
      </font>
    </ndxf>
  </rcc>
  <rcc rId="5479" sId="1" odxf="1" dxf="1">
    <oc r="A22">
      <v>3</v>
    </oc>
    <nc r="A22">
      <v>16</v>
    </nc>
    <odxf>
      <font>
        <b/>
        <sz val="12"/>
        <color auto="1"/>
      </font>
    </odxf>
    <ndxf>
      <font>
        <b val="0"/>
        <sz val="12"/>
        <color auto="1"/>
      </font>
    </ndxf>
  </rcc>
  <rcc rId="5480" sId="1" odxf="1" dxf="1">
    <oc r="A23">
      <v>1</v>
    </oc>
    <nc r="A23">
      <v>17</v>
    </nc>
    <odxf>
      <border outline="0">
        <left style="medium">
          <color indexed="64"/>
        </left>
      </border>
    </odxf>
    <ndxf>
      <border outline="0">
        <left style="thin">
          <color indexed="64"/>
        </left>
      </border>
    </ndxf>
  </rcc>
  <rcc rId="5481" sId="1" odxf="1" dxf="1">
    <oc r="A24">
      <v>2</v>
    </oc>
    <nc r="A24">
      <v>18</v>
    </nc>
    <odxf>
      <font>
        <b/>
        <sz val="12"/>
        <color auto="1"/>
      </font>
    </odxf>
    <ndxf>
      <font>
        <b val="0"/>
        <sz val="12"/>
        <color auto="1"/>
      </font>
    </ndxf>
  </rcc>
  <rcc rId="5482" sId="1">
    <oc r="A25">
      <v>1</v>
    </oc>
    <nc r="A25">
      <v>19</v>
    </nc>
  </rcc>
  <rcc rId="5483" sId="1" odxf="1" dxf="1">
    <oc r="A26">
      <v>1</v>
    </oc>
    <nc r="A26">
      <v>20</v>
    </nc>
    <odxf>
      <font>
        <b/>
        <sz val="12"/>
        <color auto="1"/>
      </font>
      <border outline="0">
        <left style="medium">
          <color indexed="64"/>
        </left>
      </border>
    </odxf>
    <ndxf>
      <font>
        <b val="0"/>
        <sz val="12"/>
        <color auto="1"/>
      </font>
      <border outline="0">
        <left style="thin">
          <color indexed="64"/>
        </left>
      </border>
    </ndxf>
  </rcc>
  <rcc rId="5484" sId="1" odxf="1" dxf="1">
    <oc r="A27">
      <v>2</v>
    </oc>
    <nc r="A27">
      <v>21</v>
    </nc>
    <odxf>
      <font>
        <b/>
        <sz val="12"/>
        <color auto="1"/>
      </font>
    </odxf>
    <ndxf>
      <font>
        <b val="0"/>
        <sz val="12"/>
        <color auto="1"/>
      </font>
    </ndxf>
  </rcc>
  <rcc rId="5485" sId="1" odxf="1" dxf="1">
    <oc r="A28">
      <v>1</v>
    </oc>
    <nc r="A28">
      <v>22</v>
    </nc>
    <odxf>
      <border outline="0">
        <left style="thin">
          <color indexed="64"/>
        </left>
      </border>
    </odxf>
    <ndxf>
      <border outline="0">
        <left style="medium">
          <color indexed="64"/>
        </left>
      </border>
    </ndxf>
  </rcc>
  <rcc rId="5486" sId="1">
    <oc r="A29">
      <v>2</v>
    </oc>
    <nc r="A29">
      <v>23</v>
    </nc>
  </rcc>
  <rcc rId="5487" sId="1" odxf="1" dxf="1">
    <oc r="A30">
      <v>3</v>
    </oc>
    <nc r="A30">
      <v>24</v>
    </nc>
    <odxf>
      <font>
        <b/>
        <sz val="12"/>
        <color auto="1"/>
      </font>
    </odxf>
    <ndxf>
      <font>
        <b val="0"/>
        <sz val="12"/>
        <color auto="1"/>
      </font>
    </ndxf>
  </rcc>
  <rcc rId="5488" sId="1" odxf="1" dxf="1">
    <nc r="A31">
      <v>25</v>
    </nc>
    <odxf>
      <font>
        <b/>
        <sz val="12"/>
        <color auto="1"/>
      </font>
    </odxf>
    <ndxf>
      <font>
        <b val="0"/>
        <sz val="12"/>
        <color auto="1"/>
      </font>
    </ndxf>
  </rcc>
  <rcc rId="5489" sId="1" odxf="1" dxf="1">
    <oc r="A32">
      <v>1</v>
    </oc>
    <nc r="A32">
      <v>26</v>
    </nc>
    <odxf>
      <border outline="0">
        <left style="medium">
          <color indexed="64"/>
        </left>
      </border>
    </odxf>
    <ndxf>
      <border outline="0">
        <left style="thin">
          <color indexed="64"/>
        </left>
      </border>
    </ndxf>
  </rcc>
  <rcc rId="5490" sId="1">
    <oc r="A33">
      <v>2</v>
    </oc>
    <nc r="A33">
      <v>27</v>
    </nc>
  </rcc>
  <rcc rId="5491" sId="1">
    <oc r="A34">
      <v>3</v>
    </oc>
    <nc r="A34">
      <v>28</v>
    </nc>
  </rcc>
  <rcc rId="5492" sId="1" odxf="1" dxf="1">
    <oc r="A35">
      <v>4</v>
    </oc>
    <nc r="A35">
      <v>29</v>
    </nc>
    <odxf>
      <font>
        <sz val="12"/>
        <color auto="1"/>
      </font>
      <border outline="0">
        <left style="medium">
          <color indexed="64"/>
        </left>
      </border>
    </odxf>
    <ndxf>
      <font>
        <sz val="12"/>
        <color auto="1"/>
      </font>
      <border outline="0">
        <left style="thin">
          <color indexed="64"/>
        </left>
      </border>
    </ndxf>
  </rcc>
  <rcc rId="5493" sId="1" odxf="1" dxf="1">
    <oc r="A36">
      <v>5</v>
    </oc>
    <nc r="A36">
      <v>30</v>
    </nc>
    <odxf>
      <font>
        <sz val="12"/>
        <color auto="1"/>
      </font>
    </odxf>
    <ndxf>
      <font>
        <sz val="12"/>
        <color auto="1"/>
      </font>
    </ndxf>
  </rcc>
  <rcc rId="5494" sId="1">
    <oc r="A37">
      <v>1</v>
    </oc>
    <nc r="A37">
      <v>31</v>
    </nc>
  </rcc>
  <rcc rId="5495" sId="1" odxf="1" dxf="1">
    <oc r="A38">
      <v>2</v>
    </oc>
    <nc r="A38">
      <v>32</v>
    </nc>
    <odxf>
      <font>
        <b/>
        <sz val="12"/>
        <color auto="1"/>
      </font>
      <border outline="0">
        <left style="medium">
          <color indexed="64"/>
        </left>
      </border>
    </odxf>
    <ndxf>
      <font>
        <b val="0"/>
        <sz val="12"/>
        <color auto="1"/>
      </font>
      <border outline="0">
        <left style="thin">
          <color indexed="64"/>
        </left>
      </border>
    </ndxf>
  </rcc>
  <rcc rId="5496" sId="1" odxf="1" dxf="1">
    <oc r="A39">
      <v>3</v>
    </oc>
    <nc r="A39">
      <v>33</v>
    </nc>
    <odxf>
      <font>
        <b/>
        <sz val="12"/>
        <color auto="1"/>
      </font>
    </odxf>
    <ndxf>
      <font>
        <b val="0"/>
        <sz val="12"/>
        <color auto="1"/>
      </font>
    </ndxf>
  </rcc>
  <rcc rId="5497" sId="1" odxf="1" dxf="1">
    <oc r="A40">
      <v>4</v>
    </oc>
    <nc r="A40">
      <v>34</v>
    </nc>
    <odxf>
      <font>
        <b/>
        <sz val="12"/>
        <color auto="1"/>
      </font>
    </odxf>
    <ndxf>
      <font>
        <b val="0"/>
        <sz val="12"/>
        <color auto="1"/>
      </font>
    </ndxf>
  </rcc>
  <rcc rId="5498" sId="1" odxf="1" dxf="1">
    <oc r="A41">
      <v>5</v>
    </oc>
    <nc r="A41">
      <v>35</v>
    </nc>
    <odxf>
      <font>
        <b/>
        <sz val="12"/>
        <color auto="1"/>
      </font>
      <border outline="0">
        <left style="medium">
          <color indexed="64"/>
        </left>
      </border>
    </odxf>
    <ndxf>
      <font>
        <b val="0"/>
        <sz val="12"/>
        <color auto="1"/>
      </font>
      <border outline="0">
        <left style="thin">
          <color indexed="64"/>
        </left>
      </border>
    </ndxf>
  </rcc>
  <rcc rId="5499" sId="1" odxf="1" dxf="1">
    <oc r="A42">
      <v>6</v>
    </oc>
    <nc r="A42">
      <v>36</v>
    </nc>
    <odxf>
      <font>
        <b/>
        <sz val="12"/>
        <color auto="1"/>
      </font>
    </odxf>
    <ndxf>
      <font>
        <b val="0"/>
        <sz val="12"/>
        <color auto="1"/>
      </font>
    </ndxf>
  </rcc>
  <rcc rId="5500" sId="1" odxf="1" dxf="1">
    <oc r="A43">
      <v>7</v>
    </oc>
    <nc r="A43">
      <v>37</v>
    </nc>
    <odxf>
      <font>
        <b/>
        <sz val="12"/>
        <color auto="1"/>
      </font>
    </odxf>
    <ndxf>
      <font>
        <b val="0"/>
        <sz val="12"/>
        <color auto="1"/>
      </font>
    </ndxf>
  </rcc>
  <rcc rId="5501" sId="1" odxf="1" dxf="1">
    <oc r="A44">
      <v>2</v>
    </oc>
    <nc r="A44">
      <v>38</v>
    </nc>
    <odxf>
      <font>
        <b/>
        <sz val="12"/>
        <color auto="1"/>
      </font>
      <border outline="0">
        <left style="medium">
          <color indexed="64"/>
        </left>
      </border>
    </odxf>
    <ndxf>
      <font>
        <b val="0"/>
        <sz val="12"/>
        <color auto="1"/>
      </font>
      <border outline="0">
        <left style="thin">
          <color indexed="64"/>
        </left>
      </border>
    </ndxf>
  </rcc>
  <rcc rId="5502" sId="1" odxf="1" dxf="1">
    <oc r="A45">
      <v>3</v>
    </oc>
    <nc r="A45">
      <v>39</v>
    </nc>
    <odxf>
      <font>
        <b/>
        <sz val="12"/>
        <color auto="1"/>
      </font>
    </odxf>
    <ndxf>
      <font>
        <b val="0"/>
        <sz val="12"/>
        <color auto="1"/>
      </font>
    </ndxf>
  </rcc>
  <rcc rId="5503" sId="1" odxf="1" dxf="1">
    <oc r="A46">
      <v>4</v>
    </oc>
    <nc r="A46">
      <v>40</v>
    </nc>
    <odxf>
      <border outline="0">
        <left/>
      </border>
    </odxf>
    <ndxf>
      <border outline="0">
        <left style="medium">
          <color indexed="64"/>
        </left>
      </border>
    </ndxf>
  </rcc>
  <rcc rId="5504" sId="1" odxf="1" dxf="1">
    <oc r="A47">
      <v>5</v>
    </oc>
    <nc r="A47">
      <v>41</v>
    </nc>
    <odxf>
      <border outline="0">
        <left/>
      </border>
    </odxf>
    <ndxf>
      <border outline="0">
        <left style="thin">
          <color indexed="64"/>
        </left>
      </border>
    </ndxf>
  </rcc>
  <rcc rId="5505" sId="1" odxf="1" dxf="1">
    <oc r="A48">
      <v>1</v>
    </oc>
    <nc r="A48">
      <v>42</v>
    </nc>
    <odxf>
      <font>
        <b/>
        <sz val="12"/>
        <color auto="1"/>
      </font>
    </odxf>
    <ndxf>
      <font>
        <b val="0"/>
        <sz val="12"/>
        <color auto="1"/>
      </font>
    </ndxf>
  </rcc>
  <rcc rId="5506" sId="1" odxf="1" dxf="1">
    <oc r="A49">
      <v>2</v>
    </oc>
    <nc r="A49">
      <v>43</v>
    </nc>
    <odxf>
      <font>
        <b/>
        <sz val="12"/>
        <color auto="1"/>
      </font>
    </odxf>
    <ndxf>
      <font>
        <b val="0"/>
        <sz val="12"/>
        <color auto="1"/>
      </font>
    </ndxf>
  </rcc>
  <rcc rId="5507" sId="1" odxf="1" dxf="1">
    <oc r="A50">
      <v>3</v>
    </oc>
    <nc r="A50">
      <v>44</v>
    </nc>
    <odxf>
      <font>
        <b/>
        <sz val="12"/>
        <color auto="1"/>
      </font>
      <border outline="0">
        <left style="medium">
          <color indexed="64"/>
        </left>
      </border>
    </odxf>
    <ndxf>
      <font>
        <b val="0"/>
        <sz val="12"/>
        <color auto="1"/>
      </font>
      <border outline="0">
        <left style="thin">
          <color indexed="64"/>
        </left>
      </border>
    </ndxf>
  </rcc>
  <rcc rId="5508" sId="1" odxf="1" dxf="1">
    <oc r="A51">
      <v>1</v>
    </oc>
    <nc r="A51">
      <v>45</v>
    </nc>
    <odxf>
      <font>
        <b/>
        <sz val="12"/>
        <color auto="1"/>
      </font>
    </odxf>
    <ndxf>
      <font>
        <b val="0"/>
        <sz val="12"/>
        <color auto="1"/>
      </font>
    </ndxf>
  </rcc>
  <rcc rId="5509" sId="1">
    <oc r="A52">
      <v>1</v>
    </oc>
    <nc r="A52">
      <v>46</v>
    </nc>
  </rcc>
  <rcc rId="5510" sId="1" odxf="1" dxf="1">
    <oc r="A53">
      <v>2</v>
    </oc>
    <nc r="A53">
      <v>47</v>
    </nc>
    <odxf>
      <border outline="0">
        <left style="medium">
          <color indexed="64"/>
        </left>
      </border>
    </odxf>
    <ndxf>
      <border outline="0">
        <left style="thin">
          <color indexed="64"/>
        </left>
      </border>
    </ndxf>
  </rcc>
  <rcc rId="5511" sId="1">
    <oc r="A54">
      <v>3</v>
    </oc>
    <nc r="A54">
      <v>48</v>
    </nc>
  </rcc>
  <rcc rId="5512" sId="1">
    <oc r="A55">
      <v>4</v>
    </oc>
    <nc r="A55">
      <v>49</v>
    </nc>
  </rcc>
  <rcc rId="5513" sId="1">
    <oc r="A56">
      <v>1</v>
    </oc>
    <nc r="A56">
      <v>50</v>
    </nc>
  </rcc>
  <rcc rId="5514" sId="1">
    <oc r="A57">
      <v>2</v>
    </oc>
    <nc r="A57">
      <v>51</v>
    </nc>
  </rcc>
  <rcc rId="5515" sId="1">
    <oc r="A58">
      <v>3</v>
    </oc>
    <nc r="A58">
      <v>52</v>
    </nc>
  </rcc>
  <rcc rId="5516" sId="1" odxf="1" dxf="1">
    <oc r="A59">
      <v>1</v>
    </oc>
    <nc r="A59">
      <v>53</v>
    </nc>
    <odxf>
      <border outline="0">
        <left style="medium">
          <color indexed="64"/>
        </left>
      </border>
    </odxf>
    <ndxf>
      <border outline="0">
        <left style="thin">
          <color indexed="64"/>
        </left>
      </border>
    </ndxf>
  </rcc>
  <rcc rId="5517" sId="1">
    <oc r="A60">
      <v>2</v>
    </oc>
    <nc r="A60">
      <v>54</v>
    </nc>
  </rcc>
  <rcc rId="5518" sId="1">
    <oc r="A61">
      <v>1</v>
    </oc>
    <nc r="A61">
      <v>55</v>
    </nc>
  </rcc>
  <rcc rId="5519" sId="1" odxf="1" dxf="1">
    <oc r="A62">
      <v>2</v>
    </oc>
    <nc r="A62">
      <v>56</v>
    </nc>
    <odxf>
      <font>
        <b/>
        <sz val="12"/>
        <color auto="1"/>
      </font>
    </odxf>
    <ndxf>
      <font>
        <b val="0"/>
        <sz val="12"/>
        <color auto="1"/>
      </font>
    </ndxf>
  </rcc>
  <rcc rId="5520" sId="1" odxf="1" dxf="1">
    <oc r="A63">
      <v>3</v>
    </oc>
    <nc r="A63">
      <v>57</v>
    </nc>
    <odxf>
      <font>
        <sz val="12"/>
        <color auto="1"/>
      </font>
      <border outline="0">
        <top/>
      </border>
    </odxf>
    <ndxf>
      <font>
        <sz val="12"/>
        <color auto="1"/>
      </font>
      <border outline="0">
        <top style="thin">
          <color indexed="64"/>
        </top>
      </border>
    </ndxf>
  </rcc>
  <rcc rId="5521" sId="1" odxf="1" dxf="1">
    <oc r="A64">
      <v>3</v>
    </oc>
    <nc r="A64">
      <v>58</v>
    </nc>
    <odxf>
      <font>
        <sz val="12"/>
        <color auto="1"/>
      </font>
    </odxf>
    <ndxf>
      <font>
        <sz val="12"/>
        <color auto="1"/>
      </font>
    </ndxf>
  </rcc>
  <rcc rId="5522" sId="1" odxf="1" dxf="1">
    <oc r="A65">
      <v>4</v>
    </oc>
    <nc r="A65">
      <v>59</v>
    </nc>
    <odxf>
      <font>
        <sz val="12"/>
        <color auto="1"/>
      </font>
      <border outline="0">
        <left style="medium">
          <color indexed="64"/>
        </left>
      </border>
    </odxf>
    <ndxf>
      <font>
        <sz val="12"/>
        <color auto="1"/>
      </font>
      <border outline="0">
        <left style="thin">
          <color indexed="64"/>
        </left>
      </border>
    </ndxf>
  </rcc>
  <rcc rId="5523" sId="1" odxf="1" dxf="1">
    <oc r="A66">
      <v>5</v>
    </oc>
    <nc r="A66">
      <v>60</v>
    </nc>
    <odxf>
      <font>
        <sz val="12"/>
        <color auto="1"/>
      </font>
      <numFmt numFmtId="3" formatCode="#,##0"/>
    </odxf>
    <ndxf>
      <font>
        <sz val="12"/>
        <color auto="1"/>
      </font>
      <numFmt numFmtId="0" formatCode="General"/>
    </ndxf>
  </rcc>
  <rcc rId="5524" sId="1">
    <oc r="A67">
      <v>1</v>
    </oc>
    <nc r="A67">
      <v>61</v>
    </nc>
  </rcc>
  <rcc rId="5525" sId="1" odxf="1" dxf="1">
    <oc r="A68">
      <v>2</v>
    </oc>
    <nc r="A68">
      <v>62</v>
    </nc>
    <odxf>
      <font>
        <sz val="12"/>
        <color auto="1"/>
      </font>
      <border outline="0">
        <left style="medium">
          <color indexed="64"/>
        </left>
      </border>
    </odxf>
    <ndxf>
      <font>
        <sz val="12"/>
        <color auto="1"/>
      </font>
      <border outline="0">
        <left style="thin">
          <color indexed="64"/>
        </left>
      </border>
    </ndxf>
  </rcc>
  <rcc rId="5526" sId="1" odxf="1" dxf="1">
    <oc r="A69">
      <v>3</v>
    </oc>
    <nc r="A69">
      <v>63</v>
    </nc>
    <odxf>
      <border outline="0">
        <left/>
      </border>
    </odxf>
    <ndxf>
      <border outline="0">
        <left style="medium">
          <color indexed="64"/>
        </left>
      </border>
    </ndxf>
  </rcc>
  <rcc rId="5527" sId="1" odxf="1" dxf="1">
    <oc r="A70">
      <v>4</v>
    </oc>
    <nc r="A70">
      <v>64</v>
    </nc>
    <odxf>
      <border outline="0">
        <left/>
      </border>
    </odxf>
    <ndxf>
      <border outline="0">
        <left style="medium">
          <color indexed="64"/>
        </left>
      </border>
    </ndxf>
  </rcc>
  <rcc rId="5528" sId="1">
    <oc r="A71">
      <v>1</v>
    </oc>
    <nc r="A71">
      <v>65</v>
    </nc>
  </rcc>
  <rcc rId="5529" sId="1" odxf="1" dxf="1">
    <oc r="A72">
      <v>2</v>
    </oc>
    <nc r="A72">
      <v>66</v>
    </nc>
    <odxf>
      <border outline="0">
        <left style="thin">
          <color indexed="64"/>
        </left>
      </border>
    </odxf>
    <ndxf>
      <border outline="0">
        <left style="medium">
          <color indexed="64"/>
        </left>
      </border>
    </ndxf>
  </rcc>
  <rcc rId="5530" sId="1" odxf="1" dxf="1">
    <oc r="A73">
      <v>3</v>
    </oc>
    <nc r="A73">
      <v>67</v>
    </nc>
    <odxf>
      <border outline="0">
        <left style="thin">
          <color indexed="64"/>
        </left>
      </border>
    </odxf>
    <ndxf>
      <border outline="0">
        <left style="medium">
          <color indexed="64"/>
        </left>
      </border>
    </ndxf>
  </rcc>
  <rcc rId="5531" sId="1" odxf="1" dxf="1">
    <oc r="A74">
      <v>4</v>
    </oc>
    <nc r="A74">
      <v>68</v>
    </nc>
    <odxf>
      <font>
        <b/>
        <sz val="12"/>
        <color auto="1"/>
      </font>
      <border outline="0">
        <left style="medium">
          <color indexed="64"/>
        </left>
      </border>
    </odxf>
    <ndxf>
      <font>
        <b val="0"/>
        <sz val="12"/>
        <color auto="1"/>
      </font>
      <border outline="0">
        <left style="thin">
          <color indexed="64"/>
        </left>
      </border>
    </ndxf>
  </rcc>
  <rcc rId="5532" sId="1" odxf="1" dxf="1">
    <oc r="A75">
      <v>1</v>
    </oc>
    <nc r="A75">
      <v>69</v>
    </nc>
    <odxf>
      <border outline="0">
        <left style="thin">
          <color indexed="64"/>
        </left>
      </border>
    </odxf>
    <ndxf>
      <border outline="0">
        <left style="medium">
          <color indexed="64"/>
        </left>
      </border>
    </ndxf>
  </rcc>
  <rcc rId="5533" sId="1" odxf="1" dxf="1">
    <oc r="A76">
      <v>2</v>
    </oc>
    <nc r="A76">
      <v>70</v>
    </nc>
    <odxf>
      <font>
        <b/>
        <sz val="12"/>
        <color auto="1"/>
      </font>
    </odxf>
    <ndxf>
      <font>
        <b val="0"/>
        <sz val="12"/>
        <color auto="1"/>
      </font>
    </ndxf>
  </rcc>
  <rcc rId="5534" sId="1">
    <oc r="A77">
      <v>3</v>
    </oc>
    <nc r="A77">
      <v>71</v>
    </nc>
  </rcc>
  <rcc rId="5535" sId="1" odxf="1" dxf="1">
    <oc r="A78">
      <v>4</v>
    </oc>
    <nc r="A78">
      <v>72</v>
    </nc>
    <odxf>
      <font>
        <b/>
        <sz val="12"/>
        <color auto="1"/>
      </font>
    </odxf>
    <ndxf>
      <font>
        <b val="0"/>
        <sz val="12"/>
        <color auto="1"/>
      </font>
    </ndxf>
  </rcc>
  <rcc rId="5536" sId="1" odxf="1" dxf="1">
    <oc r="A79">
      <v>5</v>
    </oc>
    <nc r="A79">
      <v>73</v>
    </nc>
    <odxf>
      <font>
        <b/>
        <sz val="12"/>
        <color auto="1"/>
      </font>
    </odxf>
    <ndxf>
      <font>
        <b val="0"/>
        <sz val="12"/>
        <color auto="1"/>
      </font>
    </ndxf>
  </rcc>
  <rcc rId="5537" sId="1" odxf="1" dxf="1">
    <oc r="A80">
      <v>6</v>
    </oc>
    <nc r="A80">
      <v>74</v>
    </nc>
    <odxf>
      <font>
        <b/>
        <sz val="12"/>
        <color auto="1"/>
      </font>
      <border outline="0">
        <left style="medium">
          <color indexed="64"/>
        </left>
      </border>
    </odxf>
    <ndxf>
      <font>
        <b val="0"/>
        <sz val="12"/>
        <color auto="1"/>
      </font>
      <border outline="0">
        <left style="thin">
          <color indexed="64"/>
        </left>
      </border>
    </ndxf>
  </rcc>
  <rcc rId="5538" sId="1">
    <oc r="A81">
      <v>1</v>
    </oc>
    <nc r="A81">
      <v>75</v>
    </nc>
  </rcc>
  <rcc rId="5539" sId="1" odxf="1" dxf="1">
    <oc r="A82">
      <v>2</v>
    </oc>
    <nc r="A82">
      <v>76</v>
    </nc>
    <odxf>
      <font>
        <b/>
        <sz val="12"/>
        <color auto="1"/>
      </font>
    </odxf>
    <ndxf>
      <font>
        <b val="0"/>
        <sz val="12"/>
        <color auto="1"/>
      </font>
    </ndxf>
  </rcc>
  <rcc rId="5540" sId="1" odxf="1" dxf="1">
    <oc r="A83">
      <v>1</v>
    </oc>
    <nc r="A83">
      <v>77</v>
    </nc>
    <odxf>
      <border outline="0">
        <left style="medium">
          <color indexed="64"/>
        </left>
      </border>
    </odxf>
    <ndxf>
      <border outline="0">
        <left style="thin">
          <color indexed="64"/>
        </left>
      </border>
    </ndxf>
  </rcc>
  <rcc rId="5541" sId="1" odxf="1" dxf="1">
    <oc r="A84">
      <v>2</v>
    </oc>
    <nc r="A84">
      <v>78</v>
    </nc>
    <odxf>
      <font>
        <b/>
        <sz val="12"/>
        <color auto="1"/>
      </font>
    </odxf>
    <ndxf>
      <font>
        <b val="0"/>
        <sz val="12"/>
        <color auto="1"/>
      </font>
    </ndxf>
  </rcc>
  <rcc rId="5542" sId="1" odxf="1" dxf="1">
    <oc r="A85">
      <v>3</v>
    </oc>
    <nc r="A85">
      <v>79</v>
    </nc>
    <odxf>
      <font>
        <b/>
        <sz val="12"/>
        <color auto="1"/>
      </font>
      <border outline="0">
        <left/>
      </border>
    </odxf>
    <ndxf>
      <font>
        <b val="0"/>
        <sz val="12"/>
        <color auto="1"/>
      </font>
      <border outline="0">
        <left style="medium">
          <color indexed="64"/>
        </left>
      </border>
    </ndxf>
  </rcc>
  <rcc rId="5543" sId="1" odxf="1" dxf="1">
    <oc r="A86">
      <v>4</v>
    </oc>
    <nc r="A86">
      <v>80</v>
    </nc>
    <odxf>
      <border outline="0">
        <left style="medium">
          <color indexed="64"/>
        </left>
      </border>
    </odxf>
    <ndxf>
      <border outline="0">
        <left style="thin">
          <color indexed="64"/>
        </left>
      </border>
    </ndxf>
  </rcc>
  <rcc rId="5544" sId="1">
    <oc r="A87">
      <v>1</v>
    </oc>
    <nc r="A87">
      <v>81</v>
    </nc>
  </rcc>
  <rcc rId="5545" sId="1">
    <oc r="A88">
      <v>2</v>
    </oc>
    <nc r="A88">
      <v>82</v>
    </nc>
  </rcc>
  <rcc rId="5546" sId="1" odxf="1" dxf="1">
    <oc r="A89">
      <v>3</v>
    </oc>
    <nc r="A89">
      <v>83</v>
    </nc>
    <odxf>
      <font>
        <b/>
        <sz val="12"/>
        <color auto="1"/>
      </font>
      <border outline="0">
        <left style="medium">
          <color indexed="64"/>
        </left>
      </border>
    </odxf>
    <ndxf>
      <font>
        <b val="0"/>
        <sz val="12"/>
        <color auto="1"/>
      </font>
      <border outline="0">
        <left style="thin">
          <color indexed="64"/>
        </left>
      </border>
    </ndxf>
  </rcc>
  <rcc rId="5547" sId="1" odxf="1" dxf="1">
    <oc r="A90">
      <v>4</v>
    </oc>
    <nc r="A90">
      <v>84</v>
    </nc>
    <odxf>
      <font>
        <b/>
        <sz val="12"/>
        <color auto="1"/>
      </font>
    </odxf>
    <ndxf>
      <font>
        <b val="0"/>
        <sz val="12"/>
        <color auto="1"/>
      </font>
    </ndxf>
  </rcc>
  <rcc rId="5548" sId="1" odxf="1" dxf="1">
    <oc r="A91">
      <v>1</v>
    </oc>
    <nc r="A91">
      <v>85</v>
    </nc>
    <odxf>
      <border outline="0">
        <left style="thin">
          <color indexed="64"/>
        </left>
      </border>
    </odxf>
    <ndxf>
      <border outline="0">
        <left style="medium">
          <color indexed="64"/>
        </left>
      </border>
    </ndxf>
  </rcc>
  <rcc rId="5549" sId="1" odxf="1" dxf="1">
    <oc r="A92">
      <v>2</v>
    </oc>
    <nc r="A92">
      <v>86</v>
    </nc>
    <odxf>
      <font>
        <b/>
        <sz val="12"/>
        <color auto="1"/>
      </font>
      <border outline="0">
        <left style="medium">
          <color indexed="64"/>
        </left>
      </border>
    </odxf>
    <ndxf>
      <font>
        <b val="0"/>
        <sz val="12"/>
        <color auto="1"/>
      </font>
      <border outline="0">
        <left style="thin">
          <color indexed="64"/>
        </left>
      </border>
    </ndxf>
  </rcc>
  <rcc rId="5550" sId="1">
    <oc r="A93">
      <v>1</v>
    </oc>
    <nc r="A93">
      <v>87</v>
    </nc>
  </rcc>
  <rcc rId="5551" sId="1">
    <oc r="A94">
      <v>1</v>
    </oc>
    <nc r="A94">
      <v>88</v>
    </nc>
  </rcc>
  <rcc rId="5552" sId="1" odxf="1" dxf="1">
    <oc r="A95">
      <v>2</v>
    </oc>
    <nc r="A95">
      <v>89</v>
    </nc>
    <odxf>
      <border outline="0">
        <left style="medium">
          <color indexed="64"/>
        </left>
      </border>
    </odxf>
    <ndxf>
      <border outline="0">
        <left style="thin">
          <color indexed="64"/>
        </left>
      </border>
    </ndxf>
  </rcc>
  <rcc rId="5553" sId="1">
    <oc r="A96">
      <v>1</v>
    </oc>
    <nc r="A96">
      <v>90</v>
    </nc>
  </rcc>
  <rcc rId="5554" sId="1" odxf="1" dxf="1">
    <oc r="A97">
      <v>2</v>
    </oc>
    <nc r="A97">
      <v>91</v>
    </nc>
    <odxf>
      <font>
        <sz val="12"/>
        <color auto="1"/>
      </font>
    </odxf>
    <ndxf>
      <font>
        <sz val="12"/>
        <color auto="1"/>
      </font>
    </ndxf>
  </rcc>
  <rcc rId="5555" sId="1" odxf="1" dxf="1">
    <oc r="A98">
      <v>3</v>
    </oc>
    <nc r="A98">
      <v>92</v>
    </nc>
    <odxf>
      <font>
        <sz val="12"/>
        <color auto="1"/>
      </font>
      <border outline="0">
        <left style="medium">
          <color indexed="64"/>
        </left>
      </border>
    </odxf>
    <ndxf>
      <font>
        <sz val="12"/>
        <color auto="1"/>
      </font>
      <border outline="0">
        <left style="thin">
          <color indexed="64"/>
        </left>
      </border>
    </ndxf>
  </rcc>
  <rcc rId="5556" sId="1" odxf="1" dxf="1">
    <oc r="A99">
      <v>4</v>
    </oc>
    <nc r="A99">
      <v>93</v>
    </nc>
    <odxf>
      <font>
        <sz val="12"/>
        <color auto="1"/>
      </font>
    </odxf>
    <ndxf>
      <font>
        <sz val="12"/>
        <color auto="1"/>
      </font>
    </ndxf>
  </rcc>
  <rcc rId="5557" sId="1">
    <oc r="A100">
      <v>1</v>
    </oc>
    <nc r="A100">
      <v>94</v>
    </nc>
  </rcc>
  <rcc rId="5558" sId="1" odxf="1" dxf="1">
    <oc r="A101">
      <v>2</v>
    </oc>
    <nc r="A101">
      <v>95</v>
    </nc>
    <odxf>
      <border outline="0">
        <left style="medium">
          <color indexed="64"/>
        </left>
      </border>
    </odxf>
    <ndxf>
      <border outline="0">
        <left style="thin">
          <color indexed="64"/>
        </left>
      </border>
    </ndxf>
  </rcc>
  <rcc rId="5559" sId="1">
    <oc r="A102">
      <v>3</v>
    </oc>
    <nc r="A102">
      <v>96</v>
    </nc>
  </rcc>
  <rcc rId="5560" sId="1">
    <oc r="A103">
      <v>1</v>
    </oc>
    <nc r="A103">
      <v>97</v>
    </nc>
  </rcc>
  <rcc rId="5561" sId="1" odxf="1" dxf="1">
    <oc r="A104">
      <v>2</v>
    </oc>
    <nc r="A104">
      <v>98</v>
    </nc>
    <odxf>
      <font>
        <b/>
        <sz val="12"/>
        <color auto="1"/>
      </font>
      <border outline="0">
        <left style="medium">
          <color indexed="64"/>
        </left>
      </border>
    </odxf>
    <ndxf>
      <font>
        <b val="0"/>
        <sz val="12"/>
        <color auto="1"/>
      </font>
      <border outline="0">
        <left style="thin">
          <color indexed="64"/>
        </left>
      </border>
    </ndxf>
  </rcc>
  <rcc rId="5562" sId="1" odxf="1" dxf="1">
    <oc r="A105">
      <v>3</v>
    </oc>
    <nc r="A105">
      <v>99</v>
    </nc>
    <odxf>
      <font>
        <b/>
        <sz val="12"/>
        <color auto="1"/>
      </font>
    </odxf>
    <ndxf>
      <font>
        <b val="0"/>
        <sz val="12"/>
        <color auto="1"/>
      </font>
    </ndxf>
  </rcc>
  <rcc rId="5563" sId="1">
    <oc r="A106">
      <v>1</v>
    </oc>
    <nc r="A106">
      <v>100</v>
    </nc>
  </rcc>
  <rcc rId="5564" sId="1" odxf="1" dxf="1">
    <oc r="A107">
      <v>2</v>
    </oc>
    <nc r="A107">
      <v>101</v>
    </nc>
    <odxf>
      <border outline="0">
        <left style="medium">
          <color indexed="64"/>
        </left>
      </border>
    </odxf>
    <ndxf>
      <border outline="0">
        <left style="thin">
          <color indexed="64"/>
        </left>
      </border>
    </ndxf>
  </rcc>
  <rcc rId="5565" sId="1" odxf="1" dxf="1">
    <oc r="A108">
      <v>3</v>
    </oc>
    <nc r="A108">
      <v>102</v>
    </nc>
    <odxf>
      <font>
        <sz val="12"/>
        <color auto="1"/>
      </font>
    </odxf>
    <ndxf>
      <font>
        <sz val="12"/>
        <color auto="1"/>
      </font>
    </ndxf>
  </rcc>
  <rcc rId="5566" sId="1">
    <oc r="A109">
      <v>1</v>
    </oc>
    <nc r="A109">
      <v>103</v>
    </nc>
  </rcc>
  <rcc rId="5567" sId="1" odxf="1" dxf="1">
    <oc r="A110">
      <v>1</v>
    </oc>
    <nc r="A110">
      <v>104</v>
    </nc>
    <odxf>
      <border outline="0">
        <left style="medium">
          <color indexed="64"/>
        </left>
      </border>
    </odxf>
    <ndxf>
      <border outline="0">
        <left style="thin">
          <color indexed="64"/>
        </left>
      </border>
    </ndxf>
  </rcc>
  <rcc rId="5568" sId="1" odxf="1" dxf="1">
    <oc r="A111">
      <v>1</v>
    </oc>
    <nc r="A111">
      <v>105</v>
    </nc>
    <odxf>
      <border outline="0">
        <left style="thin">
          <color indexed="64"/>
        </left>
      </border>
    </odxf>
    <ndxf>
      <border outline="0">
        <left style="medium">
          <color indexed="64"/>
        </left>
      </border>
    </ndxf>
  </rcc>
  <rcc rId="5569" sId="1" odxf="1" dxf="1">
    <oc r="A112">
      <v>2</v>
    </oc>
    <nc r="A112">
      <v>106</v>
    </nc>
    <odxf>
      <font>
        <b/>
        <sz val="12"/>
        <color auto="1"/>
      </font>
    </odxf>
    <ndxf>
      <font>
        <b val="0"/>
        <sz val="12"/>
        <color auto="1"/>
      </font>
    </ndxf>
  </rcc>
  <rcc rId="5570" sId="1" odxf="1" dxf="1">
    <oc r="A113">
      <v>1</v>
    </oc>
    <nc r="A113">
      <v>107</v>
    </nc>
    <odxf>
      <border outline="0">
        <left style="medium">
          <color indexed="64"/>
        </left>
      </border>
    </odxf>
    <ndxf>
      <border outline="0">
        <left style="thin">
          <color indexed="64"/>
        </left>
      </border>
    </ndxf>
  </rcc>
  <rcc rId="5571" sId="1">
    <oc r="A114">
      <v>1</v>
    </oc>
    <nc r="A114">
      <v>108</v>
    </nc>
  </rcc>
  <rcc rId="5572" sId="1" odxf="1" dxf="1">
    <oc r="A115">
      <v>2</v>
    </oc>
    <nc r="A115">
      <v>109</v>
    </nc>
    <odxf>
      <font>
        <b/>
        <sz val="12"/>
        <color auto="1"/>
      </font>
    </odxf>
    <ndxf>
      <font>
        <b val="0"/>
        <sz val="12"/>
        <color auto="1"/>
      </font>
    </ndxf>
  </rcc>
  <rcc rId="5573" sId="1" odxf="1" dxf="1">
    <oc r="A116">
      <v>1</v>
    </oc>
    <nc r="A116">
      <v>110</v>
    </nc>
    <odxf>
      <font>
        <b/>
        <sz val="12"/>
        <color auto="1"/>
      </font>
      <border outline="0">
        <left style="medium">
          <color indexed="64"/>
        </left>
      </border>
    </odxf>
    <ndxf>
      <font>
        <b val="0"/>
        <sz val="12"/>
        <color auto="1"/>
      </font>
      <border outline="0">
        <left style="thin">
          <color indexed="64"/>
        </left>
      </border>
    </ndxf>
  </rcc>
  <rcc rId="5574" sId="1" odxf="1" dxf="1">
    <oc r="A117">
      <v>2</v>
    </oc>
    <nc r="A117">
      <v>111</v>
    </nc>
    <odxf>
      <font>
        <b/>
        <sz val="12"/>
        <color auto="1"/>
      </font>
    </odxf>
    <ndxf>
      <font>
        <b val="0"/>
        <sz val="12"/>
        <color auto="1"/>
      </font>
    </ndxf>
  </rcc>
  <rcc rId="5575" sId="1" odxf="1" dxf="1">
    <oc r="A118">
      <v>3</v>
    </oc>
    <nc r="A118">
      <v>112</v>
    </nc>
    <odxf>
      <font>
        <b/>
        <sz val="12"/>
        <color auto="1"/>
      </font>
    </odxf>
    <ndxf>
      <font>
        <b val="0"/>
        <sz val="12"/>
        <color auto="1"/>
      </font>
    </ndxf>
  </rcc>
  <rcc rId="5576" sId="1" odxf="1" dxf="1">
    <oc r="A119">
      <v>1</v>
    </oc>
    <nc r="A119">
      <v>113</v>
    </nc>
    <odxf>
      <border outline="0">
        <left style="medium">
          <color indexed="64"/>
        </left>
      </border>
    </odxf>
    <ndxf>
      <border outline="0">
        <left style="thin">
          <color indexed="64"/>
        </left>
      </border>
    </ndxf>
  </rcc>
  <rcc rId="5577" sId="1" odxf="1" dxf="1">
    <oc r="A120">
      <v>2</v>
    </oc>
    <nc r="A120">
      <v>114</v>
    </nc>
    <odxf>
      <font>
        <b/>
        <sz val="12"/>
        <color auto="1"/>
      </font>
    </odxf>
    <ndxf>
      <font>
        <b val="0"/>
        <sz val="12"/>
        <color auto="1"/>
      </font>
    </ndxf>
  </rcc>
  <rcc rId="5578" sId="1">
    <oc r="A121">
      <v>1</v>
    </oc>
    <nc r="A121">
      <v>115</v>
    </nc>
  </rcc>
  <rcc rId="5579" sId="1" odxf="1" dxf="1">
    <oc r="A122">
      <v>2</v>
    </oc>
    <nc r="A122">
      <v>116</v>
    </nc>
    <odxf>
      <font>
        <sz val="12"/>
        <color auto="1"/>
      </font>
      <border outline="0">
        <left style="medium">
          <color indexed="64"/>
        </left>
      </border>
    </odxf>
    <ndxf>
      <font>
        <sz val="12"/>
        <color auto="1"/>
      </font>
      <border outline="0">
        <left style="thin">
          <color indexed="64"/>
        </left>
      </border>
    </ndxf>
  </rcc>
  <rcc rId="5580" sId="1">
    <oc r="A123">
      <v>1</v>
    </oc>
    <nc r="A123">
      <v>117</v>
    </nc>
  </rcc>
  <rcc rId="5581" sId="1">
    <oc r="A124">
      <v>2</v>
    </oc>
    <nc r="A124">
      <v>118</v>
    </nc>
  </rcc>
  <rcc rId="5582" sId="1" odxf="1" dxf="1">
    <oc r="A125">
      <v>3</v>
    </oc>
    <nc r="A125">
      <v>119</v>
    </nc>
    <odxf>
      <border outline="0">
        <left style="medium">
          <color indexed="64"/>
        </left>
      </border>
    </odxf>
    <ndxf>
      <border outline="0">
        <left style="thin">
          <color indexed="64"/>
        </left>
      </border>
    </ndxf>
  </rcc>
  <rcc rId="5583" sId="1">
    <oc r="A126">
      <v>4</v>
    </oc>
    <nc r="A126">
      <v>120</v>
    </nc>
  </rcc>
  <rcc rId="5584" sId="1">
    <oc r="A127">
      <v>5</v>
    </oc>
    <nc r="A127">
      <v>121</v>
    </nc>
  </rcc>
  <rcc rId="5585" sId="1" odxf="1" dxf="1">
    <oc r="A128">
      <v>6</v>
    </oc>
    <nc r="A128">
      <v>122</v>
    </nc>
    <odxf>
      <border outline="0">
        <left style="medium">
          <color indexed="64"/>
        </left>
      </border>
    </odxf>
    <ndxf>
      <border outline="0">
        <left style="thin">
          <color indexed="64"/>
        </left>
      </border>
    </ndxf>
  </rcc>
  <rcc rId="5586" sId="1">
    <oc r="A129">
      <v>1</v>
    </oc>
    <nc r="A129">
      <v>123</v>
    </nc>
  </rcc>
  <rcc rId="5587" sId="1">
    <oc r="A130">
      <v>2</v>
    </oc>
    <nc r="A130">
      <v>124</v>
    </nc>
  </rcc>
  <rcc rId="5588" sId="1" odxf="1" dxf="1">
    <oc r="A131">
      <v>1</v>
    </oc>
    <nc r="A131">
      <v>125</v>
    </nc>
    <odxf>
      <border outline="0">
        <left style="medium">
          <color indexed="64"/>
        </left>
      </border>
    </odxf>
    <ndxf>
      <border outline="0">
        <left style="thin">
          <color indexed="64"/>
        </left>
      </border>
    </ndxf>
  </rcc>
  <rcc rId="5589" sId="1">
    <oc r="A132">
      <v>2</v>
    </oc>
    <nc r="A132">
      <v>126</v>
    </nc>
  </rcc>
  <rcc rId="5590" sId="1">
    <oc r="A133">
      <v>3</v>
    </oc>
    <nc r="A133">
      <v>127</v>
    </nc>
  </rcc>
  <rcc rId="5591" sId="1" odxf="1" dxf="1">
    <oc r="A134">
      <v>4</v>
    </oc>
    <nc r="A134">
      <v>128</v>
    </nc>
    <odxf>
      <border outline="0">
        <left style="medium">
          <color indexed="64"/>
        </left>
      </border>
    </odxf>
    <ndxf>
      <border outline="0">
        <left style="thin">
          <color indexed="64"/>
        </left>
      </border>
    </ndxf>
  </rcc>
  <rcc rId="5592" sId="1">
    <oc r="A135">
      <v>5</v>
    </oc>
    <nc r="A135">
      <v>129</v>
    </nc>
  </rcc>
  <rcc rId="5593" sId="1">
    <oc r="A136">
      <v>6</v>
    </oc>
    <nc r="A136">
      <v>130</v>
    </nc>
  </rcc>
  <rcc rId="5594" sId="1" odxf="1" dxf="1">
    <oc r="A137">
      <v>7</v>
    </oc>
    <nc r="A137">
      <v>131</v>
    </nc>
    <odxf>
      <border outline="0">
        <left style="medium">
          <color indexed="64"/>
        </left>
      </border>
    </odxf>
    <ndxf>
      <border outline="0">
        <left style="thin">
          <color indexed="64"/>
        </left>
      </border>
    </ndxf>
  </rcc>
  <rcc rId="5595" sId="1">
    <oc r="A138">
      <v>8</v>
    </oc>
    <nc r="A138">
      <v>132</v>
    </nc>
  </rcc>
  <rcc rId="5596" sId="1">
    <oc r="A139">
      <v>9</v>
    </oc>
    <nc r="A139">
      <v>133</v>
    </nc>
  </rcc>
  <rcc rId="5597" sId="1" odxf="1" dxf="1">
    <oc r="A140">
      <v>10</v>
    </oc>
    <nc r="A140">
      <v>134</v>
    </nc>
    <odxf>
      <border outline="0">
        <left style="medium">
          <color indexed="64"/>
        </left>
      </border>
    </odxf>
    <ndxf>
      <border outline="0">
        <left style="thin">
          <color indexed="64"/>
        </left>
      </border>
    </ndxf>
  </rcc>
  <rcc rId="5598" sId="1">
    <oc r="A141">
      <v>11</v>
    </oc>
    <nc r="A141">
      <v>135</v>
    </nc>
  </rcc>
  <rcc rId="5599" sId="1">
    <oc r="A142">
      <v>12</v>
    </oc>
    <nc r="A142">
      <v>136</v>
    </nc>
  </rcc>
  <rcc rId="5600" sId="1" odxf="1" dxf="1">
    <oc r="A143">
      <v>13</v>
    </oc>
    <nc r="A143">
      <v>137</v>
    </nc>
    <odxf>
      <border outline="0">
        <left style="medium">
          <color indexed="64"/>
        </left>
      </border>
    </odxf>
    <ndxf>
      <border outline="0">
        <left style="thin">
          <color indexed="64"/>
        </left>
      </border>
    </ndxf>
  </rcc>
  <rcc rId="5601" sId="1">
    <oc r="A144">
      <v>14</v>
    </oc>
    <nc r="A144">
      <v>138</v>
    </nc>
  </rcc>
  <rcc rId="5602" sId="1">
    <oc r="A145">
      <v>15</v>
    </oc>
    <nc r="A145">
      <v>139</v>
    </nc>
  </rcc>
  <rcc rId="5603" sId="1" odxf="1" dxf="1">
    <oc r="A146">
      <v>16</v>
    </oc>
    <nc r="A146">
      <v>140</v>
    </nc>
    <odxf>
      <border outline="0">
        <left style="medium">
          <color indexed="64"/>
        </left>
      </border>
    </odxf>
    <ndxf>
      <border outline="0">
        <left style="thin">
          <color indexed="64"/>
        </left>
      </border>
    </ndxf>
  </rcc>
  <rcc rId="5604" sId="1">
    <oc r="A147">
      <v>17</v>
    </oc>
    <nc r="A147">
      <v>141</v>
    </nc>
  </rcc>
  <rcc rId="5605" sId="1">
    <oc r="A148">
      <v>18</v>
    </oc>
    <nc r="A148">
      <v>142</v>
    </nc>
  </rcc>
  <rcc rId="5606" sId="1" odxf="1" dxf="1">
    <oc r="A149">
      <v>19</v>
    </oc>
    <nc r="A149">
      <v>143</v>
    </nc>
    <odxf>
      <border outline="0">
        <left style="medium">
          <color indexed="64"/>
        </left>
      </border>
    </odxf>
    <ndxf>
      <border outline="0">
        <left style="thin">
          <color indexed="64"/>
        </left>
      </border>
    </ndxf>
  </rcc>
  <rcc rId="5607" sId="1">
    <oc r="A150">
      <v>20</v>
    </oc>
    <nc r="A150">
      <v>144</v>
    </nc>
  </rcc>
  <rcc rId="5608" sId="1">
    <oc r="A151">
      <v>21</v>
    </oc>
    <nc r="A151">
      <v>145</v>
    </nc>
  </rcc>
  <rcc rId="5609" sId="1" odxf="1" dxf="1">
    <oc r="A152">
      <v>22</v>
    </oc>
    <nc r="A152">
      <v>146</v>
    </nc>
    <odxf>
      <border outline="0">
        <left style="medium">
          <color indexed="64"/>
        </left>
      </border>
    </odxf>
    <ndxf>
      <border outline="0">
        <left style="thin">
          <color indexed="64"/>
        </left>
      </border>
    </ndxf>
  </rcc>
  <rcc rId="5610" sId="1">
    <oc r="A153">
      <v>23</v>
    </oc>
    <nc r="A153">
      <v>147</v>
    </nc>
  </rcc>
  <rcc rId="5611" sId="1">
    <oc r="A154">
      <v>24</v>
    </oc>
    <nc r="A154">
      <v>148</v>
    </nc>
  </rcc>
  <rcc rId="5612" sId="1" odxf="1" dxf="1">
    <oc r="A155">
      <v>25</v>
    </oc>
    <nc r="A155">
      <v>149</v>
    </nc>
    <odxf>
      <border outline="0">
        <left style="medium">
          <color indexed="64"/>
        </left>
      </border>
    </odxf>
    <ndxf>
      <border outline="0">
        <left style="thin">
          <color indexed="64"/>
        </left>
      </border>
    </ndxf>
  </rcc>
  <rcc rId="5613" sId="1">
    <oc r="A156">
      <v>26</v>
    </oc>
    <nc r="A156">
      <v>150</v>
    </nc>
  </rcc>
  <rcc rId="5614" sId="1">
    <oc r="A157">
      <v>27</v>
    </oc>
    <nc r="A157">
      <v>151</v>
    </nc>
  </rcc>
  <rcc rId="5615" sId="1" odxf="1" dxf="1">
    <oc r="A158">
      <v>28</v>
    </oc>
    <nc r="A158">
      <v>152</v>
    </nc>
    <odxf>
      <border outline="0">
        <left style="medium">
          <color indexed="64"/>
        </left>
      </border>
    </odxf>
    <ndxf>
      <border outline="0">
        <left style="thin">
          <color indexed="64"/>
        </left>
      </border>
    </ndxf>
  </rcc>
  <rcc rId="5616" sId="1">
    <oc r="A159">
      <v>29</v>
    </oc>
    <nc r="A159">
      <v>153</v>
    </nc>
  </rcc>
  <rcc rId="5617" sId="1">
    <oc r="A160">
      <v>30</v>
    </oc>
    <nc r="A160">
      <v>154</v>
    </nc>
  </rcc>
  <rcc rId="5618" sId="1" odxf="1" dxf="1">
    <oc r="A161">
      <v>31</v>
    </oc>
    <nc r="A161">
      <v>155</v>
    </nc>
    <odxf>
      <border outline="0">
        <left style="medium">
          <color indexed="64"/>
        </left>
      </border>
    </odxf>
    <ndxf>
      <border outline="0">
        <left style="thin">
          <color indexed="64"/>
        </left>
      </border>
    </ndxf>
  </rcc>
  <rcc rId="5619" sId="1">
    <oc r="A162">
      <v>32</v>
    </oc>
    <nc r="A162">
      <v>156</v>
    </nc>
  </rcc>
  <rcc rId="5620" sId="1">
    <oc r="A163">
      <v>33</v>
    </oc>
    <nc r="A163">
      <v>157</v>
    </nc>
  </rcc>
  <rcc rId="5621" sId="1" odxf="1" dxf="1">
    <oc r="A164">
      <v>34</v>
    </oc>
    <nc r="A164">
      <v>158</v>
    </nc>
    <odxf>
      <border outline="0">
        <left style="medium">
          <color indexed="64"/>
        </left>
      </border>
    </odxf>
    <ndxf>
      <border outline="0">
        <left style="thin">
          <color indexed="64"/>
        </left>
      </border>
    </ndxf>
  </rcc>
  <rcc rId="5622" sId="1">
    <oc r="A165">
      <v>35</v>
    </oc>
    <nc r="A165">
      <v>159</v>
    </nc>
  </rcc>
  <rcc rId="5623" sId="1">
    <oc r="A166">
      <v>36</v>
    </oc>
    <nc r="A166">
      <v>160</v>
    </nc>
  </rcc>
  <rcc rId="5624" sId="1" odxf="1" dxf="1">
    <oc r="A167">
      <v>37</v>
    </oc>
    <nc r="A167">
      <v>161</v>
    </nc>
    <odxf>
      <border outline="0">
        <left style="medium">
          <color indexed="64"/>
        </left>
      </border>
    </odxf>
    <ndxf>
      <border outline="0">
        <left style="thin">
          <color indexed="64"/>
        </left>
      </border>
    </ndxf>
  </rcc>
  <rcc rId="5625" sId="1">
    <oc r="A168">
      <v>38</v>
    </oc>
    <nc r="A168">
      <v>162</v>
    </nc>
  </rcc>
  <rcc rId="5626" sId="1">
    <oc r="A169">
      <v>39</v>
    </oc>
    <nc r="A169">
      <v>163</v>
    </nc>
  </rcc>
  <rcc rId="5627" sId="1" odxf="1" dxf="1">
    <oc r="A170">
      <v>40</v>
    </oc>
    <nc r="A170">
      <v>164</v>
    </nc>
    <odxf>
      <border outline="0">
        <left style="medium">
          <color indexed="64"/>
        </left>
      </border>
    </odxf>
    <ndxf>
      <border outline="0">
        <left style="thin">
          <color indexed="64"/>
        </left>
      </border>
    </ndxf>
  </rcc>
  <rcc rId="5628" sId="1">
    <oc r="A171">
      <v>41</v>
    </oc>
    <nc r="A171">
      <v>165</v>
    </nc>
  </rcc>
  <rcc rId="5629" sId="1">
    <oc r="A172">
      <v>42</v>
    </oc>
    <nc r="A172">
      <v>166</v>
    </nc>
  </rcc>
  <rcc rId="5630" sId="1" odxf="1" dxf="1">
    <oc r="A173">
      <v>43</v>
    </oc>
    <nc r="A173">
      <v>167</v>
    </nc>
    <odxf>
      <border outline="0">
        <left style="medium">
          <color indexed="64"/>
        </left>
      </border>
    </odxf>
    <ndxf>
      <border outline="0">
        <left style="thin">
          <color indexed="64"/>
        </left>
      </border>
    </ndxf>
  </rcc>
  <rcc rId="5631" sId="1">
    <oc r="A174">
      <v>44</v>
    </oc>
    <nc r="A174">
      <v>168</v>
    </nc>
  </rcc>
  <rcc rId="5632" sId="1">
    <oc r="A175">
      <v>45</v>
    </oc>
    <nc r="A175">
      <v>169</v>
    </nc>
  </rcc>
  <rcc rId="5633" sId="1" odxf="1" dxf="1">
    <oc r="A176">
      <v>46</v>
    </oc>
    <nc r="A176">
      <v>170</v>
    </nc>
    <odxf>
      <border outline="0">
        <left style="medium">
          <color indexed="64"/>
        </left>
      </border>
    </odxf>
    <ndxf>
      <border outline="0">
        <left style="thin">
          <color indexed="64"/>
        </left>
      </border>
    </ndxf>
  </rcc>
  <rcc rId="5634" sId="1">
    <oc r="A177">
      <v>47</v>
    </oc>
    <nc r="A177">
      <v>171</v>
    </nc>
  </rcc>
  <rcc rId="5635" sId="1">
    <oc r="A178">
      <v>48</v>
    </oc>
    <nc r="A178">
      <v>172</v>
    </nc>
  </rcc>
  <rcc rId="5636" sId="1" odxf="1" dxf="1">
    <oc r="A179">
      <v>49</v>
    </oc>
    <nc r="A179">
      <v>173</v>
    </nc>
    <odxf>
      <border outline="0">
        <left style="medium">
          <color indexed="64"/>
        </left>
      </border>
    </odxf>
    <ndxf>
      <border outline="0">
        <left style="thin">
          <color indexed="64"/>
        </left>
      </border>
    </ndxf>
  </rcc>
  <rcc rId="5637" sId="1">
    <oc r="A180">
      <v>50</v>
    </oc>
    <nc r="A180">
      <v>174</v>
    </nc>
  </rcc>
  <rcc rId="5638" sId="1">
    <oc r="A181">
      <v>51</v>
    </oc>
    <nc r="A181">
      <v>175</v>
    </nc>
  </rcc>
  <rcc rId="5639" sId="1" odxf="1" dxf="1">
    <oc r="A182">
      <v>52</v>
    </oc>
    <nc r="A182">
      <v>176</v>
    </nc>
    <odxf>
      <border outline="0">
        <left style="medium">
          <color indexed="64"/>
        </left>
      </border>
    </odxf>
    <ndxf>
      <border outline="0">
        <left style="thin">
          <color indexed="64"/>
        </left>
      </border>
    </ndxf>
  </rcc>
  <rcc rId="5640" sId="1">
    <oc r="A183">
      <v>53</v>
    </oc>
    <nc r="A183">
      <v>177</v>
    </nc>
  </rcc>
  <rcc rId="5641" sId="1">
    <oc r="A184">
      <v>54</v>
    </oc>
    <nc r="A184">
      <v>178</v>
    </nc>
  </rcc>
  <rcc rId="5642" sId="1" odxf="1" dxf="1">
    <oc r="A185">
      <v>55</v>
    </oc>
    <nc r="A185">
      <v>179</v>
    </nc>
    <odxf>
      <border outline="0">
        <left style="medium">
          <color indexed="64"/>
        </left>
      </border>
    </odxf>
    <ndxf>
      <border outline="0">
        <left style="thin">
          <color indexed="64"/>
        </left>
      </border>
    </ndxf>
  </rcc>
  <rcc rId="5643" sId="1">
    <oc r="A186">
      <v>56</v>
    </oc>
    <nc r="A186">
      <v>180</v>
    </nc>
  </rcc>
  <rcc rId="5644" sId="1">
    <oc r="A187">
      <v>57</v>
    </oc>
    <nc r="A187">
      <v>181</v>
    </nc>
  </rcc>
  <rcc rId="5645" sId="1" odxf="1" dxf="1">
    <oc r="A188">
      <v>58</v>
    </oc>
    <nc r="A188">
      <v>182</v>
    </nc>
    <odxf>
      <border outline="0">
        <left style="medium">
          <color indexed="64"/>
        </left>
      </border>
    </odxf>
    <ndxf>
      <border outline="0">
        <left style="thin">
          <color indexed="64"/>
        </left>
      </border>
    </ndxf>
  </rcc>
  <rcc rId="5646" sId="1">
    <oc r="A189">
      <v>59</v>
    </oc>
    <nc r="A189">
      <v>183</v>
    </nc>
  </rcc>
  <rcc rId="5647" sId="1">
    <oc r="A190">
      <v>60</v>
    </oc>
    <nc r="A190">
      <v>184</v>
    </nc>
  </rcc>
  <rcc rId="5648" sId="1" odxf="1" dxf="1">
    <oc r="A191">
      <v>61</v>
    </oc>
    <nc r="A191">
      <v>185</v>
    </nc>
    <odxf>
      <border outline="0">
        <left style="medium">
          <color indexed="64"/>
        </left>
      </border>
    </odxf>
    <ndxf>
      <border outline="0">
        <left style="thin">
          <color indexed="64"/>
        </left>
      </border>
    </ndxf>
  </rcc>
  <rcc rId="5649" sId="1">
    <oc r="A192">
      <v>62</v>
    </oc>
    <nc r="A192">
      <v>186</v>
    </nc>
  </rcc>
  <rcc rId="5650" sId="1">
    <oc r="A193">
      <v>63</v>
    </oc>
    <nc r="A193">
      <v>187</v>
    </nc>
  </rcc>
  <rcc rId="5651" sId="1" odxf="1" dxf="1">
    <oc r="A194">
      <v>64</v>
    </oc>
    <nc r="A194">
      <v>188</v>
    </nc>
    <odxf>
      <border outline="0">
        <left style="medium">
          <color indexed="64"/>
        </left>
      </border>
    </odxf>
    <ndxf>
      <border outline="0">
        <left style="thin">
          <color indexed="64"/>
        </left>
      </border>
    </ndxf>
  </rcc>
  <rcc rId="5652" sId="1">
    <oc r="A195">
      <v>65</v>
    </oc>
    <nc r="A195">
      <v>189</v>
    </nc>
  </rcc>
  <rcc rId="5653" sId="1">
    <oc r="A196">
      <v>66</v>
    </oc>
    <nc r="A196">
      <v>190</v>
    </nc>
  </rcc>
  <rcc rId="5654" sId="1" odxf="1" dxf="1">
    <oc r="A197">
      <v>67</v>
    </oc>
    <nc r="A197">
      <v>191</v>
    </nc>
    <odxf>
      <border outline="0">
        <left style="medium">
          <color indexed="64"/>
        </left>
      </border>
    </odxf>
    <ndxf>
      <border outline="0">
        <left style="thin">
          <color indexed="64"/>
        </left>
      </border>
    </ndxf>
  </rcc>
  <rcc rId="5655" sId="1">
    <oc r="A198">
      <v>68</v>
    </oc>
    <nc r="A198">
      <v>192</v>
    </nc>
  </rcc>
  <rcc rId="5656" sId="1">
    <oc r="A199">
      <v>69</v>
    </oc>
    <nc r="A199">
      <v>193</v>
    </nc>
  </rcc>
  <rcc rId="5657" sId="1" odxf="1" dxf="1">
    <oc r="A200">
      <v>70</v>
    </oc>
    <nc r="A200">
      <v>194</v>
    </nc>
    <odxf>
      <border outline="0">
        <left style="medium">
          <color indexed="64"/>
        </left>
      </border>
    </odxf>
    <ndxf>
      <border outline="0">
        <left style="thin">
          <color indexed="64"/>
        </left>
      </border>
    </ndxf>
  </rcc>
  <rcc rId="5658" sId="1">
    <oc r="A201">
      <v>71</v>
    </oc>
    <nc r="A201">
      <v>195</v>
    </nc>
  </rcc>
  <rcc rId="5659" sId="1">
    <oc r="A202">
      <v>72</v>
    </oc>
    <nc r="A202">
      <v>196</v>
    </nc>
  </rcc>
  <rcc rId="5660" sId="1" odxf="1" dxf="1">
    <oc r="A203">
      <v>73</v>
    </oc>
    <nc r="A203">
      <v>197</v>
    </nc>
    <odxf>
      <border outline="0">
        <left style="medium">
          <color indexed="64"/>
        </left>
      </border>
    </odxf>
    <ndxf>
      <border outline="0">
        <left style="thin">
          <color indexed="64"/>
        </left>
      </border>
    </ndxf>
  </rcc>
  <rcc rId="5661" sId="1">
    <oc r="A204">
      <v>74</v>
    </oc>
    <nc r="A204">
      <v>198</v>
    </nc>
  </rcc>
  <rcc rId="5662" sId="1">
    <oc r="A205">
      <v>75</v>
    </oc>
    <nc r="A205">
      <v>199</v>
    </nc>
  </rcc>
  <rcc rId="5663" sId="1" odxf="1" dxf="1">
    <oc r="A206">
      <v>76</v>
    </oc>
    <nc r="A206">
      <v>200</v>
    </nc>
    <odxf>
      <border outline="0">
        <left style="medium">
          <color indexed="64"/>
        </left>
      </border>
    </odxf>
    <ndxf>
      <border outline="0">
        <left style="thin">
          <color indexed="64"/>
        </left>
      </border>
    </ndxf>
  </rcc>
  <rcc rId="5664" sId="1">
    <oc r="A207">
      <v>77</v>
    </oc>
    <nc r="A207">
      <v>201</v>
    </nc>
  </rcc>
  <rcc rId="5665" sId="1">
    <oc r="A208">
      <v>78</v>
    </oc>
    <nc r="A208">
      <v>202</v>
    </nc>
  </rcc>
  <rcc rId="5666" sId="1" odxf="1" dxf="1">
    <oc r="A209">
      <v>79</v>
    </oc>
    <nc r="A209">
      <v>203</v>
    </nc>
    <odxf>
      <border outline="0">
        <left style="medium">
          <color indexed="64"/>
        </left>
      </border>
    </odxf>
    <ndxf>
      <border outline="0">
        <left style="thin">
          <color indexed="64"/>
        </left>
      </border>
    </ndxf>
  </rcc>
  <rcc rId="5667" sId="1">
    <oc r="A210">
      <v>80</v>
    </oc>
    <nc r="A210">
      <v>204</v>
    </nc>
  </rcc>
  <rcc rId="5668" sId="1">
    <oc r="A211">
      <v>81</v>
    </oc>
    <nc r="A211">
      <v>205</v>
    </nc>
  </rcc>
  <rcc rId="5669" sId="1" odxf="1" dxf="1">
    <oc r="A212">
      <v>82</v>
    </oc>
    <nc r="A212">
      <v>206</v>
    </nc>
    <odxf>
      <border outline="0">
        <left style="medium">
          <color indexed="64"/>
        </left>
      </border>
    </odxf>
    <ndxf>
      <border outline="0">
        <left style="thin">
          <color indexed="64"/>
        </left>
      </border>
    </ndxf>
  </rcc>
  <rcc rId="5670" sId="1">
    <oc r="A213">
      <v>83</v>
    </oc>
    <nc r="A213">
      <v>207</v>
    </nc>
  </rcc>
  <rcc rId="5671" sId="1">
    <oc r="A214">
      <v>84</v>
    </oc>
    <nc r="A214">
      <v>208</v>
    </nc>
  </rcc>
  <rcc rId="5672" sId="1" odxf="1" dxf="1">
    <oc r="A215">
      <v>85</v>
    </oc>
    <nc r="A215">
      <v>209</v>
    </nc>
    <odxf>
      <border outline="0">
        <left style="medium">
          <color indexed="64"/>
        </left>
      </border>
    </odxf>
    <ndxf>
      <border outline="0">
        <left style="thin">
          <color indexed="64"/>
        </left>
      </border>
    </ndxf>
  </rcc>
  <rcc rId="5673" sId="1">
    <oc r="A216">
      <v>86</v>
    </oc>
    <nc r="A216">
      <v>210</v>
    </nc>
  </rcc>
  <rcc rId="5674" sId="1">
    <oc r="A217">
      <v>87</v>
    </oc>
    <nc r="A217">
      <v>211</v>
    </nc>
  </rcc>
  <rcc rId="5675" sId="1" odxf="1" dxf="1">
    <oc r="A218">
      <v>88</v>
    </oc>
    <nc r="A218">
      <v>212</v>
    </nc>
    <odxf>
      <border outline="0">
        <left style="medium">
          <color indexed="64"/>
        </left>
      </border>
    </odxf>
    <ndxf>
      <border outline="0">
        <left style="thin">
          <color indexed="64"/>
        </left>
      </border>
    </ndxf>
  </rcc>
  <rcc rId="5676" sId="1">
    <oc r="A219">
      <v>89</v>
    </oc>
    <nc r="A219">
      <v>213</v>
    </nc>
  </rcc>
  <rcc rId="5677" sId="1">
    <oc r="A220">
      <v>90</v>
    </oc>
    <nc r="A220">
      <v>214</v>
    </nc>
  </rcc>
  <rcc rId="5678" sId="1" odxf="1" dxf="1">
    <oc r="A221">
      <v>91</v>
    </oc>
    <nc r="A221">
      <v>215</v>
    </nc>
    <odxf>
      <border outline="0">
        <left style="medium">
          <color indexed="64"/>
        </left>
      </border>
    </odxf>
    <ndxf>
      <border outline="0">
        <left style="thin">
          <color indexed="64"/>
        </left>
      </border>
    </ndxf>
  </rcc>
  <rcc rId="5679" sId="1">
    <oc r="A222">
      <v>92</v>
    </oc>
    <nc r="A222">
      <v>216</v>
    </nc>
  </rcc>
  <rcc rId="5680" sId="1">
    <oc r="A223">
      <v>93</v>
    </oc>
    <nc r="A223">
      <v>217</v>
    </nc>
  </rcc>
  <rcc rId="5681" sId="1" odxf="1" dxf="1">
    <oc r="A224">
      <v>94</v>
    </oc>
    <nc r="A224">
      <v>218</v>
    </nc>
    <odxf>
      <border outline="0">
        <left style="medium">
          <color indexed="64"/>
        </left>
      </border>
    </odxf>
    <ndxf>
      <border outline="0">
        <left style="thin">
          <color indexed="64"/>
        </left>
      </border>
    </ndxf>
  </rcc>
  <rcc rId="5682" sId="1">
    <oc r="A225">
      <v>95</v>
    </oc>
    <nc r="A225">
      <v>219</v>
    </nc>
  </rcc>
  <rcc rId="5683" sId="1">
    <oc r="A226">
      <v>96</v>
    </oc>
    <nc r="A226">
      <v>220</v>
    </nc>
  </rcc>
  <rcc rId="5684" sId="1" odxf="1" dxf="1">
    <oc r="A227">
      <v>97</v>
    </oc>
    <nc r="A227">
      <v>221</v>
    </nc>
    <odxf>
      <border outline="0">
        <left style="medium">
          <color indexed="64"/>
        </left>
      </border>
    </odxf>
    <ndxf>
      <border outline="0">
        <left style="thin">
          <color indexed="64"/>
        </left>
      </border>
    </ndxf>
  </rcc>
  <rcc rId="5685" sId="1">
    <oc r="A228">
      <v>98</v>
    </oc>
    <nc r="A228">
      <v>222</v>
    </nc>
  </rcc>
  <rcc rId="5686" sId="1">
    <oc r="A229">
      <v>99</v>
    </oc>
    <nc r="A229">
      <v>223</v>
    </nc>
  </rcc>
  <rcc rId="5687" sId="1" odxf="1" dxf="1">
    <oc r="A230">
      <v>100</v>
    </oc>
    <nc r="A230">
      <v>224</v>
    </nc>
    <odxf>
      <border outline="0">
        <left style="medium">
          <color indexed="64"/>
        </left>
      </border>
    </odxf>
    <ndxf>
      <border outline="0">
        <left style="thin">
          <color indexed="64"/>
        </left>
      </border>
    </ndxf>
  </rcc>
  <rcc rId="5688" sId="1">
    <oc r="A231">
      <v>101</v>
    </oc>
    <nc r="A231">
      <v>225</v>
    </nc>
  </rcc>
  <rcc rId="5689" sId="1">
    <oc r="A232">
      <v>102</v>
    </oc>
    <nc r="A232">
      <v>226</v>
    </nc>
  </rcc>
  <rcc rId="5690" sId="1" odxf="1" dxf="1">
    <oc r="A233">
      <v>103</v>
    </oc>
    <nc r="A233">
      <v>227</v>
    </nc>
    <odxf>
      <border outline="0">
        <left style="medium">
          <color indexed="64"/>
        </left>
      </border>
    </odxf>
    <ndxf>
      <border outline="0">
        <left style="thin">
          <color indexed="64"/>
        </left>
      </border>
    </ndxf>
  </rcc>
  <rcc rId="5691" sId="1" odxf="1" s="1" dxf="1">
    <oc r="A234">
      <v>104</v>
    </oc>
    <nc r="A234">
      <v>228</v>
    </nc>
    <odxf>
      <font>
        <b val="0"/>
        <i val="0"/>
        <strike val="0"/>
        <condense val="0"/>
        <extend val="0"/>
        <outline val="0"/>
        <shadow val="0"/>
        <u val="none"/>
        <vertAlign val="baseline"/>
        <sz val="12"/>
        <color auto="1"/>
        <name val="Calibri"/>
        <family val="2"/>
        <charset val="238"/>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protection locked="1" hidden="0"/>
    </odxf>
    <ndxf/>
  </rcc>
  <rcc rId="5692" sId="1">
    <oc r="A235">
      <v>105</v>
    </oc>
    <nc r="A235">
      <v>229</v>
    </nc>
  </rcc>
  <rcc rId="5693" sId="1" odxf="1" dxf="1">
    <oc r="A236">
      <v>106</v>
    </oc>
    <nc r="A236">
      <v>230</v>
    </nc>
    <odxf>
      <border outline="0">
        <left style="medium">
          <color indexed="64"/>
        </left>
      </border>
    </odxf>
    <ndxf>
      <border outline="0">
        <left style="thin">
          <color indexed="64"/>
        </left>
      </border>
    </ndxf>
  </rcc>
  <rcc rId="5694" sId="1">
    <oc r="A237">
      <v>107</v>
    </oc>
    <nc r="A237">
      <v>231</v>
    </nc>
  </rcc>
  <rcc rId="5695" sId="1">
    <oc r="A238">
      <v>108</v>
    </oc>
    <nc r="A238">
      <v>232</v>
    </nc>
  </rcc>
  <rcc rId="5696" sId="1" odxf="1" dxf="1">
    <oc r="A239">
      <v>109</v>
    </oc>
    <nc r="A239">
      <v>233</v>
    </nc>
    <odxf>
      <border outline="0">
        <left style="medium">
          <color indexed="64"/>
        </left>
      </border>
    </odxf>
    <ndxf>
      <border outline="0">
        <left style="thin">
          <color indexed="64"/>
        </left>
      </border>
    </ndxf>
  </rcc>
  <rcc rId="5697" sId="1">
    <oc r="A240">
      <v>110</v>
    </oc>
    <nc r="A240">
      <v>234</v>
    </nc>
  </rcc>
  <rcc rId="5698" sId="1">
    <oc r="A241">
      <v>111</v>
    </oc>
    <nc r="A241">
      <v>235</v>
    </nc>
  </rcc>
  <rcc rId="5699" sId="1" odxf="1" dxf="1">
    <oc r="A242">
      <v>112</v>
    </oc>
    <nc r="A242">
      <v>236</v>
    </nc>
    <odxf>
      <border outline="0">
        <left style="medium">
          <color indexed="64"/>
        </left>
      </border>
    </odxf>
    <ndxf>
      <border outline="0">
        <left style="thin">
          <color indexed="64"/>
        </left>
      </border>
    </ndxf>
  </rcc>
  <rcc rId="5700" sId="1">
    <oc r="A243">
      <v>113</v>
    </oc>
    <nc r="A243">
      <v>237</v>
    </nc>
  </rcc>
  <rcc rId="5701" sId="1">
    <oc r="A244">
      <v>115</v>
    </oc>
    <nc r="A244">
      <v>238</v>
    </nc>
  </rcc>
  <rcc rId="5702" sId="1" odxf="1" dxf="1">
    <oc r="A245">
      <v>116</v>
    </oc>
    <nc r="A245">
      <v>239</v>
    </nc>
    <odxf>
      <border outline="0">
        <left style="medium">
          <color indexed="64"/>
        </left>
      </border>
    </odxf>
    <ndxf>
      <border outline="0">
        <left style="thin">
          <color indexed="64"/>
        </left>
      </border>
    </ndxf>
  </rcc>
  <rcc rId="5703" sId="1">
    <oc r="A246">
      <v>117</v>
    </oc>
    <nc r="A246">
      <v>240</v>
    </nc>
  </rcc>
  <rcc rId="5704" sId="1">
    <oc r="A247">
      <v>118</v>
    </oc>
    <nc r="A247">
      <v>241</v>
    </nc>
  </rcc>
  <rcc rId="5705" sId="1" odxf="1" dxf="1">
    <oc r="A248">
      <v>119</v>
    </oc>
    <nc r="A248">
      <v>242</v>
    </nc>
    <odxf>
      <border outline="0">
        <left style="medium">
          <color indexed="64"/>
        </left>
      </border>
    </odxf>
    <ndxf>
      <border outline="0">
        <left style="thin">
          <color indexed="64"/>
        </left>
      </border>
    </ndxf>
  </rcc>
  <rcc rId="5706" sId="1">
    <oc r="A249">
      <v>120</v>
    </oc>
    <nc r="A249">
      <v>243</v>
    </nc>
  </rcc>
  <rcc rId="5707" sId="1">
    <oc r="A250">
      <v>121</v>
    </oc>
    <nc r="A250">
      <v>244</v>
    </nc>
  </rcc>
  <rcc rId="5708" sId="1" odxf="1" dxf="1">
    <oc r="A251">
      <v>122</v>
    </oc>
    <nc r="A251">
      <v>245</v>
    </nc>
    <odxf>
      <border outline="0">
        <left style="medium">
          <color indexed="64"/>
        </left>
      </border>
    </odxf>
    <ndxf>
      <border outline="0">
        <left style="thin">
          <color indexed="64"/>
        </left>
      </border>
    </ndxf>
  </rcc>
  <rcc rId="5709" sId="1">
    <oc r="A252">
      <v>123</v>
    </oc>
    <nc r="A252">
      <v>246</v>
    </nc>
  </rcc>
  <rcc rId="5710" sId="1">
    <oc r="A253">
      <v>124</v>
    </oc>
    <nc r="A253">
      <v>247</v>
    </nc>
  </rcc>
  <rcc rId="5711" sId="1" odxf="1" dxf="1">
    <oc r="A254">
      <v>125</v>
    </oc>
    <nc r="A254">
      <v>248</v>
    </nc>
    <odxf>
      <border outline="0">
        <left style="medium">
          <color indexed="64"/>
        </left>
      </border>
    </odxf>
    <ndxf>
      <border outline="0">
        <left style="thin">
          <color indexed="64"/>
        </left>
      </border>
    </ndxf>
  </rcc>
  <rcc rId="5712" sId="1">
    <oc r="A255">
      <v>126</v>
    </oc>
    <nc r="A255">
      <v>249</v>
    </nc>
  </rcc>
  <rcc rId="5713" sId="1">
    <oc r="A256">
      <v>127</v>
    </oc>
    <nc r="A256">
      <v>250</v>
    </nc>
  </rcc>
  <rcc rId="5714" sId="1" odxf="1" dxf="1">
    <oc r="A257">
      <v>128</v>
    </oc>
    <nc r="A257">
      <v>251</v>
    </nc>
    <odxf>
      <border outline="0">
        <left style="medium">
          <color indexed="64"/>
        </left>
      </border>
    </odxf>
    <ndxf>
      <border outline="0">
        <left style="thin">
          <color indexed="64"/>
        </left>
      </border>
    </ndxf>
  </rcc>
  <rcc rId="5715" sId="1">
    <oc r="A258">
      <v>129</v>
    </oc>
    <nc r="A258">
      <v>252</v>
    </nc>
  </rcc>
  <rcc rId="5716" sId="1">
    <oc r="A259">
      <v>130</v>
    </oc>
    <nc r="A259">
      <v>253</v>
    </nc>
  </rcc>
  <rcc rId="5717" sId="1" odxf="1" dxf="1">
    <oc r="A260">
      <v>131</v>
    </oc>
    <nc r="A260">
      <v>254</v>
    </nc>
    <odxf>
      <border outline="0">
        <left style="medium">
          <color indexed="64"/>
        </left>
      </border>
    </odxf>
    <ndxf>
      <border outline="0">
        <left style="thin">
          <color indexed="64"/>
        </left>
      </border>
    </ndxf>
  </rcc>
  <rcc rId="5718" sId="1">
    <oc r="A261">
      <v>132</v>
    </oc>
    <nc r="A261">
      <v>255</v>
    </nc>
  </rcc>
  <rcc rId="5719" sId="1">
    <oc r="A262">
      <v>133</v>
    </oc>
    <nc r="A262">
      <v>256</v>
    </nc>
  </rcc>
  <rcc rId="5720" sId="1" odxf="1" dxf="1">
    <oc r="A263">
      <v>134</v>
    </oc>
    <nc r="A263">
      <v>257</v>
    </nc>
    <odxf>
      <border outline="0">
        <left style="medium">
          <color indexed="64"/>
        </left>
      </border>
    </odxf>
    <ndxf>
      <border outline="0">
        <left style="thin">
          <color indexed="64"/>
        </left>
      </border>
    </ndxf>
  </rcc>
  <rcc rId="5721" sId="1">
    <oc r="A264">
      <v>135</v>
    </oc>
    <nc r="A264">
      <v>258</v>
    </nc>
  </rcc>
  <rcc rId="5722" sId="1">
    <oc r="A265">
      <v>136</v>
    </oc>
    <nc r="A265">
      <v>259</v>
    </nc>
  </rcc>
  <rcc rId="5723" sId="1" odxf="1" dxf="1">
    <oc r="A266">
      <v>137</v>
    </oc>
    <nc r="A266">
      <v>260</v>
    </nc>
    <odxf>
      <border outline="0">
        <left style="medium">
          <color indexed="64"/>
        </left>
      </border>
    </odxf>
    <ndxf>
      <border outline="0">
        <left style="thin">
          <color indexed="64"/>
        </left>
      </border>
    </ndxf>
  </rcc>
  <rcc rId="5724" sId="1">
    <oc r="A267">
      <v>138</v>
    </oc>
    <nc r="A267">
      <v>261</v>
    </nc>
  </rcc>
  <rcc rId="5725" sId="1">
    <oc r="A268">
      <v>139</v>
    </oc>
    <nc r="A268">
      <v>262</v>
    </nc>
  </rcc>
  <rcc rId="5726" sId="1" odxf="1" dxf="1">
    <oc r="A269">
      <v>140</v>
    </oc>
    <nc r="A269">
      <v>263</v>
    </nc>
    <odxf>
      <border outline="0">
        <left style="medium">
          <color indexed="64"/>
        </left>
      </border>
    </odxf>
    <ndxf>
      <border outline="0">
        <left style="thin">
          <color indexed="64"/>
        </left>
      </border>
    </ndxf>
  </rcc>
  <rcc rId="5727" sId="1">
    <oc r="A270">
      <v>141</v>
    </oc>
    <nc r="A270">
      <v>264</v>
    </nc>
  </rcc>
  <rcc rId="5728" sId="1">
    <oc r="A271">
      <v>142</v>
    </oc>
    <nc r="A271">
      <v>265</v>
    </nc>
  </rcc>
  <rcc rId="5729" sId="1" odxf="1" dxf="1">
    <oc r="A272">
      <v>143</v>
    </oc>
    <nc r="A272">
      <v>266</v>
    </nc>
    <odxf>
      <border outline="0">
        <left style="medium">
          <color indexed="64"/>
        </left>
      </border>
    </odxf>
    <ndxf>
      <border outline="0">
        <left style="thin">
          <color indexed="64"/>
        </left>
      </border>
    </ndxf>
  </rcc>
  <rcc rId="5730" sId="1">
    <oc r="A273">
      <v>144</v>
    </oc>
    <nc r="A273">
      <v>267</v>
    </nc>
  </rcc>
  <rcc rId="5731" sId="1">
    <oc r="A274">
      <v>145</v>
    </oc>
    <nc r="A274">
      <v>268</v>
    </nc>
  </rcc>
  <rcc rId="5732" sId="1" odxf="1" dxf="1">
    <oc r="A275">
      <v>146</v>
    </oc>
    <nc r="A275">
      <v>269</v>
    </nc>
    <odxf>
      <border outline="0">
        <left style="medium">
          <color indexed="64"/>
        </left>
      </border>
    </odxf>
    <ndxf>
      <border outline="0">
        <left style="thin">
          <color indexed="64"/>
        </left>
      </border>
    </ndxf>
  </rcc>
  <rcc rId="5733" sId="1">
    <oc r="A276">
      <v>147</v>
    </oc>
    <nc r="A276">
      <v>270</v>
    </nc>
  </rcc>
  <rcc rId="5734" sId="1">
    <oc r="A277">
      <v>148</v>
    </oc>
    <nc r="A277">
      <v>271</v>
    </nc>
  </rcc>
  <rcc rId="5735" sId="1" odxf="1" dxf="1">
    <oc r="A278">
      <v>149</v>
    </oc>
    <nc r="A278">
      <v>272</v>
    </nc>
    <odxf>
      <border outline="0">
        <left style="medium">
          <color indexed="64"/>
        </left>
      </border>
    </odxf>
    <ndxf>
      <border outline="0">
        <left style="thin">
          <color indexed="64"/>
        </left>
      </border>
    </ndxf>
  </rcc>
  <rcc rId="5736" sId="1">
    <oc r="A279">
      <v>150</v>
    </oc>
    <nc r="A279">
      <v>273</v>
    </nc>
  </rcc>
  <rcc rId="5737" sId="1">
    <oc r="A280">
      <v>151</v>
    </oc>
    <nc r="A280">
      <v>274</v>
    </nc>
  </rcc>
  <rcc rId="5738" sId="1" odxf="1" dxf="1">
    <oc r="A281">
      <v>152</v>
    </oc>
    <nc r="A281">
      <v>275</v>
    </nc>
    <odxf>
      <border outline="0">
        <left style="medium">
          <color indexed="64"/>
        </left>
      </border>
    </odxf>
    <ndxf>
      <border outline="0">
        <left style="thin">
          <color indexed="64"/>
        </left>
      </border>
    </ndxf>
  </rcc>
  <rcc rId="5739" sId="1">
    <oc r="A282">
      <v>153</v>
    </oc>
    <nc r="A282">
      <v>276</v>
    </nc>
  </rcc>
  <rcc rId="5740" sId="1">
    <oc r="A283">
      <v>154</v>
    </oc>
    <nc r="A283">
      <v>277</v>
    </nc>
  </rcc>
  <rcc rId="5741" sId="1" odxf="1" dxf="1">
    <oc r="A284">
      <v>155</v>
    </oc>
    <nc r="A284">
      <v>278</v>
    </nc>
    <odxf>
      <border outline="0">
        <left style="medium">
          <color indexed="64"/>
        </left>
      </border>
    </odxf>
    <ndxf>
      <border outline="0">
        <left style="thin">
          <color indexed="64"/>
        </left>
      </border>
    </ndxf>
  </rcc>
  <rcc rId="5742" sId="1">
    <oc r="A285">
      <v>156</v>
    </oc>
    <nc r="A285">
      <v>279</v>
    </nc>
  </rcc>
  <rcc rId="5743" sId="1">
    <oc r="A286">
      <v>157</v>
    </oc>
    <nc r="A286">
      <v>280</v>
    </nc>
  </rcc>
  <rcc rId="5744" sId="1" odxf="1" dxf="1">
    <oc r="A287">
      <v>158</v>
    </oc>
    <nc r="A287">
      <v>281</v>
    </nc>
    <odxf>
      <border outline="0">
        <left style="medium">
          <color indexed="64"/>
        </left>
      </border>
    </odxf>
    <ndxf>
      <border outline="0">
        <left style="thin">
          <color indexed="64"/>
        </left>
      </border>
    </ndxf>
  </rcc>
  <rcc rId="5745" sId="1">
    <oc r="A288">
      <v>159</v>
    </oc>
    <nc r="A288">
      <v>282</v>
    </nc>
  </rcc>
  <rcc rId="5746" sId="1">
    <oc r="A289">
      <v>160</v>
    </oc>
    <nc r="A289">
      <v>283</v>
    </nc>
  </rcc>
  <rcc rId="5747" sId="1" odxf="1" dxf="1">
    <oc r="A290">
      <v>161</v>
    </oc>
    <nc r="A290">
      <v>284</v>
    </nc>
    <odxf>
      <border outline="0">
        <left style="medium">
          <color indexed="64"/>
        </left>
      </border>
    </odxf>
    <ndxf>
      <border outline="0">
        <left style="thin">
          <color indexed="64"/>
        </left>
      </border>
    </ndxf>
  </rcc>
  <rcc rId="5748" sId="1">
    <oc r="A291">
      <v>162</v>
    </oc>
    <nc r="A291">
      <v>285</v>
    </nc>
  </rcc>
  <rcc rId="5749" sId="1" odxf="1" dxf="1">
    <oc r="A292">
      <v>163</v>
    </oc>
    <nc r="A292">
      <v>286</v>
    </nc>
    <odxf>
      <border outline="0">
        <left style="thin">
          <color indexed="64"/>
        </left>
      </border>
    </odxf>
    <ndxf>
      <border outline="0">
        <left style="medium">
          <color indexed="64"/>
        </left>
      </border>
    </ndxf>
  </rcc>
  <rcc rId="5750" sId="1" odxf="1" dxf="1">
    <oc r="A293">
      <v>164</v>
    </oc>
    <nc r="A293">
      <v>287</v>
    </nc>
    <odxf>
      <border outline="0">
        <left style="medium">
          <color indexed="64"/>
        </left>
      </border>
    </odxf>
    <ndxf>
      <border outline="0">
        <left style="thin">
          <color indexed="64"/>
        </left>
      </border>
    </ndxf>
  </rcc>
  <rcc rId="5751" sId="1">
    <oc r="A294">
      <v>165</v>
    </oc>
    <nc r="A294">
      <v>288</v>
    </nc>
  </rcc>
  <rcc rId="5752" sId="1" odxf="1" dxf="1">
    <oc r="A295">
      <v>166</v>
    </oc>
    <nc r="A295">
      <v>289</v>
    </nc>
    <odxf>
      <border outline="0">
        <left style="thin">
          <color indexed="64"/>
        </left>
      </border>
    </odxf>
    <ndxf>
      <border outline="0">
        <left style="medium">
          <color indexed="64"/>
        </left>
      </border>
    </ndxf>
  </rcc>
  <rcc rId="5753" sId="1" odxf="1" dxf="1">
    <oc r="A296">
      <v>167</v>
    </oc>
    <nc r="A296">
      <v>290</v>
    </nc>
    <odxf>
      <border outline="0">
        <left style="medium">
          <color indexed="64"/>
        </left>
      </border>
    </odxf>
    <ndxf>
      <border outline="0">
        <left style="thin">
          <color indexed="64"/>
        </left>
      </border>
    </ndxf>
  </rcc>
  <rcc rId="5754" sId="1">
    <oc r="A297">
      <v>168</v>
    </oc>
    <nc r="A297">
      <v>291</v>
    </nc>
  </rcc>
  <rcc rId="5755" sId="1" odxf="1" dxf="1">
    <oc r="A298">
      <v>169</v>
    </oc>
    <nc r="A298">
      <v>292</v>
    </nc>
    <odxf>
      <border outline="0">
        <left style="thin">
          <color indexed="64"/>
        </left>
      </border>
    </odxf>
    <ndxf>
      <border outline="0">
        <left style="medium">
          <color indexed="64"/>
        </left>
      </border>
    </ndxf>
  </rcc>
  <rcc rId="5756" sId="1" odxf="1" dxf="1">
    <oc r="A299">
      <v>170</v>
    </oc>
    <nc r="A299">
      <v>293</v>
    </nc>
    <odxf>
      <border outline="0">
        <left style="medium">
          <color indexed="64"/>
        </left>
      </border>
    </odxf>
    <ndxf>
      <border outline="0">
        <left style="thin">
          <color indexed="64"/>
        </left>
      </border>
    </ndxf>
  </rcc>
  <rcc rId="5757" sId="1">
    <oc r="A300">
      <v>171</v>
    </oc>
    <nc r="A300">
      <v>294</v>
    </nc>
  </rcc>
  <rcc rId="5758" sId="1" odxf="1" dxf="1">
    <oc r="A301">
      <v>172</v>
    </oc>
    <nc r="A301">
      <v>295</v>
    </nc>
    <odxf>
      <border outline="0">
        <left style="thin">
          <color indexed="64"/>
        </left>
      </border>
    </odxf>
    <ndxf>
      <border outline="0">
        <left style="medium">
          <color indexed="64"/>
        </left>
      </border>
    </ndxf>
  </rcc>
  <rcc rId="5759" sId="1" odxf="1" dxf="1">
    <oc r="A302">
      <v>173</v>
    </oc>
    <nc r="A302">
      <v>296</v>
    </nc>
    <odxf>
      <border outline="0">
        <left style="medium">
          <color indexed="64"/>
        </left>
      </border>
    </odxf>
    <ndxf>
      <border outline="0">
        <left style="thin">
          <color indexed="64"/>
        </left>
      </border>
    </ndxf>
  </rcc>
  <rcc rId="5760" sId="1">
    <oc r="A303">
      <v>174</v>
    </oc>
    <nc r="A303">
      <v>297</v>
    </nc>
  </rcc>
  <rcc rId="5761" sId="1" odxf="1" dxf="1">
    <oc r="A304">
      <v>175</v>
    </oc>
    <nc r="A304">
      <v>298</v>
    </nc>
    <odxf>
      <border outline="0">
        <left style="thin">
          <color indexed="64"/>
        </left>
      </border>
    </odxf>
    <ndxf>
      <border outline="0">
        <left style="medium">
          <color indexed="64"/>
        </left>
      </border>
    </ndxf>
  </rcc>
  <rcc rId="5762" sId="1" odxf="1" dxf="1">
    <oc r="A305">
      <v>176</v>
    </oc>
    <nc r="A305">
      <v>299</v>
    </nc>
    <odxf>
      <border outline="0">
        <left style="medium">
          <color indexed="64"/>
        </left>
      </border>
    </odxf>
    <ndxf>
      <border outline="0">
        <left style="thin">
          <color indexed="64"/>
        </left>
      </border>
    </ndxf>
  </rcc>
  <rcc rId="5763" sId="1">
    <oc r="A306">
      <v>177</v>
    </oc>
    <nc r="A306">
      <v>300</v>
    </nc>
  </rcc>
  <rcc rId="5764" sId="1">
    <oc r="A307">
      <v>178</v>
    </oc>
    <nc r="A307">
      <v>301</v>
    </nc>
  </rcc>
  <rcc rId="5765" sId="1" odxf="1" dxf="1">
    <oc r="A308">
      <v>179</v>
    </oc>
    <nc r="A308">
      <v>302</v>
    </nc>
    <odxf>
      <border outline="0">
        <left style="medium">
          <color indexed="64"/>
        </left>
      </border>
    </odxf>
    <ndxf>
      <border outline="0">
        <left style="thin">
          <color indexed="64"/>
        </left>
      </border>
    </ndxf>
  </rcc>
  <rcc rId="5766" sId="1">
    <nc r="A309">
      <v>303</v>
    </nc>
  </rcc>
</revisions>
</file>

<file path=xl/revisions/revisionLog3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81" sId="1">
    <nc r="AH75" t="inlineStr">
      <is>
        <t xml:space="preserve"> în implementare</t>
      </is>
    </nc>
  </rcc>
  <rcc rId="4382" sId="1">
    <nc r="AI75" t="inlineStr">
      <is>
        <t>n.a</t>
      </is>
    </nc>
  </rcc>
</revisions>
</file>

<file path=xl/revisions/revisionLog3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83" sId="1" odxf="1" dxf="1" numFmtId="4">
    <nc r="AC75">
      <v>0</v>
    </nc>
    <ndxf>
      <font>
        <b val="0"/>
        <sz val="12"/>
        <color auto="1"/>
      </font>
      <numFmt numFmtId="4" formatCode="#,##0.00"/>
    </ndxf>
  </rcc>
  <rcc rId="4384" sId="1" odxf="1" dxf="1" numFmtId="4">
    <nc r="AD75">
      <v>0</v>
    </nc>
    <ndxf>
      <font>
        <b val="0"/>
        <sz val="12"/>
        <color auto="1"/>
      </font>
      <numFmt numFmtId="4" formatCode="#,##0.00"/>
    </ndxf>
  </rcc>
</revisions>
</file>

<file path=xl/revisions/revisionLog3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516" start="0" length="0">
    <dxf>
      <fill>
        <patternFill>
          <bgColor rgb="FFFFFF00"/>
        </patternFill>
      </fill>
      <alignment horizontal="general" vertical="bottom"/>
    </dxf>
  </rfmt>
</revisions>
</file>

<file path=xl/revisions/revisionLog3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85" sId="1" odxf="1" dxf="1">
    <nc r="B55">
      <v>125782</v>
    </nc>
    <ndxf>
      <font>
        <b val="0"/>
        <sz val="12"/>
        <color auto="1"/>
      </font>
      <border outline="0">
        <left style="thin">
          <color indexed="64"/>
        </left>
      </border>
    </ndxf>
  </rcc>
  <rcc rId="4386" sId="1">
    <nc r="C55">
      <v>520</v>
    </nc>
  </rcc>
  <rcc rId="4387" sId="1">
    <nc r="D55" t="inlineStr">
      <is>
        <t>ET</t>
      </is>
    </nc>
  </rcc>
  <rcc rId="4388" sId="1">
    <nc r="E55" t="inlineStr">
      <is>
        <t>AP 2/11i/2.1</t>
      </is>
    </nc>
  </rcc>
  <rcc rId="4389" sId="1" odxf="1" dxf="1">
    <nc r="F55" t="inlineStr">
      <is>
        <t>CP10 less /2018</t>
      </is>
    </nc>
    <odxf>
      <font>
        <b/>
        <sz val="12"/>
        <color auto="1"/>
      </font>
    </odxf>
    <ndxf>
      <font>
        <b val="0"/>
        <sz val="12"/>
        <color auto="1"/>
      </font>
    </ndxf>
  </rcc>
  <rcv guid="{36624B2D-80F9-4F79-AC4A-B3547C36F23F}" action="delete"/>
  <rdn rId="0" localSheetId="1" customView="1" name="Z_36624B2D_80F9_4F79_AC4A_B3547C36F23F_.wvu.PrintArea" hidden="1" oldHidden="1">
    <formula>Sheet1!$A$1:$AL$516</formula>
    <oldFormula>Sheet1!$A$1:$AL$516</oldFormula>
  </rdn>
  <rdn rId="0" localSheetId="1" customView="1" name="Z_36624B2D_80F9_4F79_AC4A_B3547C36F23F_.wvu.FilterData" hidden="1" oldHidden="1">
    <formula>Sheet1!$A$1:$DG$492</formula>
    <oldFormula>Sheet1!$A$1:$DG$492</oldFormula>
  </rdn>
  <rcv guid="{36624B2D-80F9-4F79-AC4A-B3547C36F23F}" action="add"/>
</revisions>
</file>

<file path=xl/revisions/revisionLog3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G55" start="0" length="0">
    <dxf>
      <font>
        <b/>
        <sz val="12"/>
        <color auto="1"/>
      </font>
      <alignment horizontal="left" vertical="center" wrapText="1"/>
      <border outline="0">
        <left style="thin">
          <color indexed="64"/>
        </left>
        <right style="thin">
          <color indexed="64"/>
        </right>
        <top style="thin">
          <color indexed="64"/>
        </top>
        <bottom style="thin">
          <color indexed="64"/>
        </bottom>
      </border>
    </dxf>
  </rfmt>
  <rcc rId="4392" sId="1" odxf="1" dxf="1">
    <nc r="G55" t="inlineStr">
      <is>
        <t>Strategia de dezvoltare a judetului Braila 2021-2027</t>
      </is>
    </nc>
    <ndxf>
      <font>
        <b val="0"/>
        <sz val="10"/>
        <color auto="1"/>
        <charset val="1"/>
      </font>
      <alignment horizontal="general"/>
    </ndxf>
  </rcc>
  <rcc rId="4393" sId="1" odxf="1" dxf="1">
    <nc r="H55" t="inlineStr">
      <is>
        <t>Județul Brăila</t>
      </is>
    </nc>
    <odxf>
      <font>
        <b/>
        <sz val="12"/>
        <color auto="1"/>
      </font>
      <alignment horizontal="left"/>
    </odxf>
    <ndxf>
      <font>
        <b val="0"/>
        <sz val="10"/>
        <color auto="1"/>
        <charset val="1"/>
      </font>
      <alignment horizontal="general"/>
    </ndxf>
  </rcc>
  <rcc rId="4394" sId="1" odxf="1" dxf="1">
    <nc r="I55" t="inlineStr">
      <is>
        <t>n.a</t>
      </is>
    </nc>
    <odxf>
      <font>
        <b/>
        <sz val="12"/>
        <color auto="1"/>
      </font>
    </odxf>
    <ndxf>
      <font>
        <b val="0"/>
        <sz val="12"/>
        <color auto="1"/>
      </font>
    </ndxf>
  </rcc>
  <rfmt sheetId="1" sqref="J55" start="0" length="0">
    <dxf>
      <font>
        <b val="0"/>
        <sz val="12"/>
        <color auto="1"/>
      </font>
      <alignment horizontal="justify" vertical="top"/>
    </dxf>
  </rfmt>
  <rcc rId="4395" sId="1">
    <nc r="J55" t="inlineStr">
      <is>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t>
      </is>
    </nc>
  </rcc>
  <rcv guid="{36624B2D-80F9-4F79-AC4A-B3547C36F23F}" action="delete"/>
  <rdn rId="0" localSheetId="1" customView="1" name="Z_36624B2D_80F9_4F79_AC4A_B3547C36F23F_.wvu.PrintArea" hidden="1" oldHidden="1">
    <formula>Sheet1!$A$1:$AL$516</formula>
    <oldFormula>Sheet1!$A$1:$AL$516</oldFormula>
  </rdn>
  <rdn rId="0" localSheetId="1" customView="1" name="Z_36624B2D_80F9_4F79_AC4A_B3547C36F23F_.wvu.FilterData" hidden="1" oldHidden="1">
    <formula>Sheet1!$A$1:$DG$492</formula>
    <oldFormula>Sheet1!$A$1:$DG$492</oldFormula>
  </rdn>
  <rcv guid="{36624B2D-80F9-4F79-AC4A-B3547C36F23F}" action="add"/>
</revisions>
</file>

<file path=xl/revisions/revisionLog3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98" sId="1">
    <oc r="J55" t="inlineStr">
      <is>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t>
      </is>
    </oc>
    <nc r="J55" t="inlineStr">
      <is>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is>
    </nc>
  </rcc>
</revisions>
</file>

<file path=xl/revisions/revisionLog3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99" sId="1" numFmtId="19">
    <nc r="K55">
      <v>43445</v>
    </nc>
  </rcc>
  <rfmt sheetId="1" sqref="L55" start="0" length="0">
    <dxf>
      <numFmt numFmtId="19" formatCode="dd/mm/yyyy"/>
    </dxf>
  </rfmt>
  <rcc rId="4400" sId="1" odxf="1" dxf="1" numFmtId="19">
    <nc r="L55">
      <v>43872</v>
    </nc>
    <ndxf>
      <font>
        <b val="0"/>
        <sz val="12"/>
        <color auto="1"/>
      </font>
    </ndxf>
  </rcc>
</revisions>
</file>

<file path=xl/revisions/revisionLog3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01" sId="1" odxf="1" s="1" dxf="1" numFmtId="4">
    <nc r="T55">
      <v>1132056</v>
    </nc>
    <ndxf>
      <font>
        <b val="0"/>
        <sz val="12"/>
        <color auto="1"/>
        <name val="Calibri"/>
        <family val="2"/>
        <charset val="238"/>
        <scheme val="minor"/>
      </font>
      <numFmt numFmtId="165" formatCode="#,##0.00_ ;\-#,##0.00\ "/>
    </ndxf>
  </rcc>
  <rcc rId="4402" sId="1" odxf="1" s="1" dxf="1" numFmtId="4">
    <nc r="U55">
      <v>0</v>
    </nc>
    <ndxf>
      <font>
        <b val="0"/>
        <sz val="12"/>
        <color auto="1"/>
        <name val="Calibri"/>
        <family val="2"/>
        <charset val="238"/>
        <scheme val="minor"/>
      </font>
      <numFmt numFmtId="165" formatCode="#,##0.00_ ;\-#,##0.00\ "/>
    </ndxf>
  </rcc>
</revisions>
</file>

<file path=xl/revisions/revisionLog3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03" sId="1" odxf="1" s="1" dxf="1" numFmtId="4">
    <nc r="W55">
      <v>173138.02</v>
    </nc>
    <ndxf>
      <font>
        <b val="0"/>
        <sz val="12"/>
        <color auto="1"/>
        <name val="Calibri"/>
        <family val="2"/>
        <charset val="238"/>
        <scheme val="minor"/>
      </font>
      <numFmt numFmtId="165" formatCode="#,##0.00_ ;\-#,##0.00\ "/>
    </ndxf>
  </rcc>
  <rcc rId="4404" sId="1" odxf="1" s="1" dxf="1" numFmtId="4">
    <nc r="X55">
      <v>0</v>
    </nc>
    <ndxf>
      <font>
        <b val="0"/>
        <sz val="12"/>
        <color auto="1"/>
        <name val="Calibri"/>
        <family val="2"/>
        <charset val="238"/>
        <scheme val="minor"/>
      </font>
      <numFmt numFmtId="165" formatCode="#,##0.00_ ;\-#,##0.00\ "/>
    </ndxf>
  </rcc>
</revisions>
</file>

<file path=xl/revisions/revisionLog3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05" sId="1" odxf="1" s="1" dxf="1" numFmtId="4">
    <nc r="Z55">
      <v>26636.62</v>
    </nc>
    <ndxf>
      <font>
        <b val="0"/>
        <sz val="12"/>
        <color auto="1"/>
        <name val="Calibri"/>
        <family val="2"/>
        <charset val="238"/>
        <scheme val="minor"/>
      </font>
      <numFmt numFmtId="165" formatCode="#,##0.00_ ;\-#,##0.00\ "/>
    </ndxf>
  </rcc>
  <rcc rId="4406" sId="1" numFmtId="4">
    <nc r="AA55">
      <v>0</v>
    </nc>
  </rcc>
  <rfmt sheetId="1" sqref="AA55" start="0" length="2147483647">
    <dxf>
      <font>
        <b val="0"/>
      </font>
    </dxf>
  </rfmt>
</revisions>
</file>

<file path=xl/revisions/revisionLog3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07" sId="1">
    <nc r="AH55" t="inlineStr">
      <is>
        <t xml:space="preserve"> în implementare</t>
      </is>
    </nc>
  </rcc>
</revisions>
</file>

<file path=xl/revisions/revisionLog3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08" sId="1" odxf="1" dxf="1">
    <nc r="N55">
      <v>2</v>
    </nc>
    <odxf>
      <font>
        <b/>
        <sz val="12"/>
        <color auto="1"/>
      </font>
      <fill>
        <patternFill patternType="none">
          <bgColor indexed="65"/>
        </patternFill>
      </fill>
    </odxf>
    <ndxf>
      <font>
        <b val="0"/>
        <sz val="12"/>
        <color auto="1"/>
      </font>
      <fill>
        <patternFill patternType="solid">
          <bgColor theme="0"/>
        </patternFill>
      </fill>
    </ndxf>
  </rcc>
  <rcc rId="4409" sId="1" odxf="1" dxf="1">
    <nc r="O55" t="inlineStr">
      <is>
        <t>BRĂILA</t>
      </is>
    </nc>
    <odxf>
      <font>
        <b/>
        <sz val="12"/>
        <color auto="1"/>
      </font>
      <fill>
        <patternFill patternType="none">
          <bgColor indexed="65"/>
        </patternFill>
      </fill>
    </odxf>
    <ndxf>
      <font>
        <b val="0"/>
        <sz val="12"/>
        <color auto="1"/>
      </font>
      <fill>
        <patternFill patternType="solid">
          <bgColor theme="0"/>
        </patternFill>
      </fill>
    </ndxf>
  </rcc>
  <rcc rId="4410" sId="1" odxf="1" dxf="1">
    <nc r="P55" t="inlineStr">
      <is>
        <t>BRAĂILA</t>
      </is>
    </nc>
    <odxf>
      <font>
        <b/>
        <sz val="12"/>
        <color auto="1"/>
      </font>
      <fill>
        <patternFill patternType="none">
          <bgColor indexed="65"/>
        </patternFill>
      </fill>
    </odxf>
    <ndxf>
      <font>
        <b val="0"/>
        <sz val="12"/>
        <color auto="1"/>
      </font>
      <fill>
        <patternFill patternType="solid">
          <bgColor theme="0"/>
        </patternFill>
      </fill>
    </ndxf>
  </rcc>
  <rcc rId="4411" sId="1" odxf="1" dxf="1">
    <nc r="Q55" t="inlineStr">
      <is>
        <t>APL</t>
      </is>
    </nc>
    <odxf>
      <font>
        <b/>
        <sz val="12"/>
        <color auto="1"/>
      </font>
      <fill>
        <patternFill patternType="none">
          <bgColor indexed="65"/>
        </patternFill>
      </fill>
    </odxf>
    <ndxf>
      <font>
        <b val="0"/>
        <sz val="12"/>
        <color auto="1"/>
      </font>
      <fill>
        <patternFill patternType="solid">
          <bgColor theme="0"/>
        </patternFill>
      </fill>
    </ndxf>
  </rcc>
  <rcc rId="4412" sId="1" odxf="1" dxf="1">
    <nc r="R55" t="inlineStr">
      <is>
        <t>119 - Investiții în capacitatea instituțională și în eficiența administrațiilor și a serviciilor publice la nivel național, regional și local, în perspectiva realizării de reforme, a unei mai bune legiferări și a bunei guvernanțe</t>
      </is>
    </nc>
    <odxf>
      <font>
        <b/>
        <sz val="12"/>
        <color auto="1"/>
      </font>
    </odxf>
    <ndxf>
      <font>
        <b val="0"/>
        <sz val="12"/>
        <color auto="1"/>
      </font>
    </ndxf>
  </rcc>
  <rcv guid="{36624B2D-80F9-4F79-AC4A-B3547C36F23F}" action="delete"/>
  <rdn rId="0" localSheetId="1" customView="1" name="Z_36624B2D_80F9_4F79_AC4A_B3547C36F23F_.wvu.PrintArea" hidden="1" oldHidden="1">
    <formula>Sheet1!$A$1:$AL$516</formula>
    <oldFormula>Sheet1!$A$1:$AL$516</oldFormula>
  </rdn>
  <rdn rId="0" localSheetId="1" customView="1" name="Z_36624B2D_80F9_4F79_AC4A_B3547C36F23F_.wvu.FilterData" hidden="1" oldHidden="1">
    <formula>Sheet1!$A$1:$DG$492</formula>
    <oldFormula>Sheet1!$A$1:$DG$492</oldFormula>
  </rdn>
  <rcv guid="{36624B2D-80F9-4F79-AC4A-B3547C36F23F}" action="add"/>
</revisions>
</file>

<file path=xl/revisions/revisionLog3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415" sId="1" ref="A56:XFD56" action="insertRow">
    <undo index="65535" exp="area" ref3D="1" dr="$H$1:$N$1048576" dn="Z_65B035E3_87FA_46C5_996E_864F2C8D0EBC_.wvu.Cols" sId="1"/>
  </rrc>
  <rrc rId="4416" sId="1" ref="A56:XFD56" action="insertRow">
    <undo index="65535" exp="area" ref3D="1" dr="$H$1:$N$1048576" dn="Z_65B035E3_87FA_46C5_996E_864F2C8D0EBC_.wvu.Cols" sId="1"/>
  </rrc>
  <rcc rId="4417" sId="1">
    <nc r="M56">
      <f>S56/AE56*100</f>
    </nc>
  </rcc>
  <rcc rId="4418" sId="1">
    <nc r="M57">
      <f>S57/AE57*100</f>
    </nc>
  </rcc>
</revisions>
</file>

<file path=xl/revisions/revisionLog3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19" sId="1" numFmtId="4">
    <oc r="T55">
      <v>1132056</v>
    </oc>
    <nc r="T55">
      <v>1132056.27</v>
    </nc>
  </rcc>
</revisions>
</file>

<file path=xl/revisions/revisionLog3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20" sId="1">
    <nc r="A168">
      <v>6</v>
    </nc>
  </rcc>
  <rcc rId="4421" sId="1">
    <nc r="B168">
      <v>126212</v>
    </nc>
  </rcc>
  <rcc rId="4422" sId="1">
    <nc r="C168">
      <v>516</v>
    </nc>
  </rcc>
  <rcc rId="4423" sId="1">
    <nc r="E168" t="inlineStr">
      <is>
        <t>AP 2/11i/2.1</t>
      </is>
    </nc>
  </rcc>
  <rcc rId="4424" sId="1">
    <nc r="F168" t="inlineStr">
      <is>
        <t>CP10 less /2018</t>
      </is>
    </nc>
  </rcc>
  <rcc rId="4425" sId="1">
    <nc r="H168" t="inlineStr">
      <is>
        <t>Municipiul Motru</t>
      </is>
    </nc>
  </rcc>
  <rcc rId="4426" sId="1" numFmtId="19">
    <nc r="K168">
      <v>43445</v>
    </nc>
  </rcc>
  <rcc rId="4427" sId="1" xfDxf="1" dxf="1" numFmtId="19">
    <nc r="L168">
      <v>43993</v>
    </nc>
    <n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ndxf>
  </rcc>
  <rcc rId="4428" sId="1">
    <nc r="N168">
      <v>4</v>
    </nc>
  </rcc>
  <rcc rId="4429" sId="1">
    <nc r="O168" t="inlineStr">
      <is>
        <t>Gorj</t>
      </is>
    </nc>
  </rcc>
  <rfmt sheetId="1" sqref="Q168" start="0" length="0">
    <dxf/>
  </rfmt>
  <rcc rId="4430" sId="1" odxf="1" dxf="1">
    <nc r="P168" t="inlineStr">
      <is>
        <t>Motru</t>
      </is>
    </nc>
    <ndxf>
      <font>
        <b val="0"/>
        <sz val="12"/>
        <color auto="1"/>
      </font>
      <fill>
        <patternFill patternType="solid">
          <bgColor theme="0"/>
        </patternFill>
      </fill>
    </ndxf>
  </rcc>
  <rcc rId="4431" sId="1" odxf="1" dxf="1">
    <nc r="Q168" t="inlineStr">
      <is>
        <t>APL</t>
      </is>
    </nc>
    <ndxf>
      <font>
        <b val="0"/>
        <sz val="12"/>
        <color auto="1"/>
      </font>
      <fill>
        <patternFill patternType="solid">
          <bgColor theme="0"/>
        </patternFill>
      </fill>
    </ndxf>
  </rcc>
  <rcc rId="4432" sId="1">
    <nc r="R168" t="inlineStr">
      <is>
        <t>119 - Investiții în capacitatea instituțională și în eficiența administrațiilor și a serviciilor publice la nivel național, regional și local, în perspectiva realizării de reforme, a unei mai bune legiferări și a bunei guvernanțe</t>
      </is>
    </nc>
  </rcc>
  <rcc rId="4433" sId="1" numFmtId="4">
    <nc r="T168">
      <v>3063701.5</v>
    </nc>
  </rcc>
  <rcc rId="4434" sId="1" endOfListFormulaUpdate="1">
    <oc r="T172">
      <f>SUM(T163:T167)</f>
    </oc>
    <nc r="T172">
      <f>SUM(T163:T168)</f>
    </nc>
  </rcc>
  <rcc rId="4435" sId="1" numFmtId="4">
    <nc r="W168">
      <v>468566.11</v>
    </nc>
  </rcc>
  <rcc rId="4436" sId="1" endOfListFormulaUpdate="1">
    <oc r="W172">
      <f>SUM(W163:W167)</f>
    </oc>
    <nc r="W172">
      <f>SUM(W163:W168)</f>
    </nc>
  </rcc>
  <rcc rId="4437" sId="1" numFmtId="4">
    <nc r="Z168">
      <v>72087.09</v>
    </nc>
  </rcc>
  <rcc rId="4438" sId="1" endOfListFormulaUpdate="1">
    <oc r="Z172">
      <f>SUM(Z163:Z167)</f>
    </oc>
    <nc r="Z172">
      <f>SUM(Z163:Z168)</f>
    </nc>
  </rcc>
  <rcc rId="4439" sId="1" numFmtId="4">
    <nc r="U168">
      <v>0</v>
    </nc>
  </rcc>
  <rcc rId="4440" sId="1" endOfListFormulaUpdate="1">
    <oc r="U172">
      <f>SUM(U163:U167)</f>
    </oc>
    <nc r="U172">
      <f>SUM(U163:U168)</f>
    </nc>
  </rcc>
  <rcc rId="4441" sId="1" numFmtId="4">
    <nc r="X168">
      <v>0</v>
    </nc>
  </rcc>
  <rcc rId="4442" sId="1" endOfListFormulaUpdate="1">
    <oc r="X172">
      <f>SUM(X163:X167)</f>
    </oc>
    <nc r="X172">
      <f>SUM(X163:X168)</f>
    </nc>
  </rcc>
  <rcc rId="4443" sId="1" numFmtId="4">
    <nc r="AA168">
      <v>0</v>
    </nc>
  </rcc>
  <rcc rId="4444" sId="1" endOfListFormulaUpdate="1">
    <oc r="AA172">
      <f>SUM(AA163:AA167)</f>
    </oc>
    <nc r="AA172">
      <f>SUM(AA163:AA168)</f>
    </nc>
  </rcc>
  <rcc rId="4445" sId="1" numFmtId="4">
    <nc r="AC168">
      <v>0</v>
    </nc>
  </rcc>
  <rcc rId="4446" sId="1" numFmtId="4">
    <nc r="AD168">
      <v>0</v>
    </nc>
  </rcc>
  <rcc rId="4447" sId="1" numFmtId="4">
    <nc r="AF168">
      <v>0</v>
    </nc>
  </rcc>
  <rcc rId="4448" sId="1" endOfListFormulaUpdate="1">
    <oc r="AF172">
      <f>SUM(AF163:AF167)</f>
    </oc>
    <nc r="AF172">
      <f>SUM(AF163:AF168)</f>
    </nc>
  </rcc>
  <rcc rId="4449" sId="1">
    <nc r="AH168" t="inlineStr">
      <is>
        <t xml:space="preserve"> în implementare</t>
      </is>
    </nc>
  </rcc>
  <rcc rId="4450" sId="1" odxf="1" dxf="1" numFmtId="19">
    <oc r="AI167">
      <v>0</v>
    </oc>
    <nc r="AI167" t="inlineStr">
      <is>
        <t>n.a</t>
      </is>
    </nc>
    <odxf/>
    <ndxf/>
  </rcc>
  <rcc rId="4451" sId="1">
    <nc r="AI168" t="inlineStr">
      <is>
        <t>n.a</t>
      </is>
    </nc>
  </rcc>
  <rcv guid="{7C1B4D6D-D666-48DD-AB17-E00791B6F0B6}" action="delete"/>
  <rdn rId="0" localSheetId="1" customView="1" name="Z_7C1B4D6D_D666_48DD_AB17_E00791B6F0B6_.wvu.PrintArea" hidden="1" oldHidden="1">
    <formula>Sheet1!$A$1:$AL$518</formula>
    <oldFormula>Sheet1!$A$1:$AL$518</oldFormula>
  </rdn>
  <rdn rId="0" localSheetId="1" customView="1" name="Z_7C1B4D6D_D666_48DD_AB17_E00791B6F0B6_.wvu.FilterData" hidden="1" oldHidden="1">
    <formula>Sheet1!$A$7:$DG$493</formula>
    <oldFormula>Sheet1!$A$7:$DG$493</oldFormula>
  </rdn>
  <rcv guid="{7C1B4D6D-D666-48DD-AB17-E00791B6F0B6}" action="add"/>
</revisions>
</file>

<file path=xl/revisions/revisionLog3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54" sId="1">
    <nc r="D168" t="inlineStr">
      <is>
        <t>MM</t>
      </is>
    </nc>
  </rcc>
</revisions>
</file>

<file path=xl/revisions/revisionLog3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55" sId="1" odxf="1" dxf="1">
    <nc r="I168" t="inlineStr">
      <is>
        <t>n.a</t>
      </is>
    </nc>
    <odxf/>
    <ndxf/>
  </rcc>
</revisions>
</file>

<file path=xl/revisions/revisionLog3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56" sId="1">
    <nc r="J168" t="inlineStr">
      <is>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is>
    </nc>
  </rcc>
  <rcc rId="4457" sId="1">
    <nc r="G168" t="inlineStr">
      <is>
        <t>Consolidarea Capacității Administrative a UAT Municipiul Motru</t>
      </is>
    </nc>
  </rcc>
  <rcc rId="4458" sId="1">
    <oc r="G167" t="inlineStr">
      <is>
        <t>Introducerea de sisteme si standarde comune în administraþia publica locala ce optimizeaza procesele orientate catre beneficiari în
concordanþa cu SCAP</t>
      </is>
    </oc>
    <nc r="G167" t="inlineStr">
      <is>
        <t>Introducerea de sisteme si standarde comune în administraþia publica locala ce optimizeaza procesele orientate catre beneficiari în
concordanța cu SCAP</t>
      </is>
    </nc>
  </rcc>
</revisions>
</file>

<file path=xl/revisions/revisionLog3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85" start="0" length="0">
    <dxf>
      <border outline="0">
        <left/>
      </border>
    </dxf>
  </rfmt>
  <rfmt sheetId="1" sqref="B185" start="0" length="0">
    <dxf>
      <font>
        <b val="0"/>
        <sz val="12"/>
        <color auto="1"/>
      </font>
    </dxf>
  </rfmt>
  <rfmt sheetId="1" sqref="C185" start="0" length="0">
    <dxf>
      <font>
        <b val="0"/>
        <sz val="12"/>
        <color auto="1"/>
      </font>
      <border outline="0">
        <left/>
      </border>
    </dxf>
  </rfmt>
  <rfmt sheetId="1" sqref="D185" start="0" length="0">
    <dxf>
      <font>
        <b val="0"/>
        <sz val="12"/>
        <color auto="1"/>
      </font>
      <border outline="0">
        <left/>
      </border>
    </dxf>
  </rfmt>
  <rfmt sheetId="1" sqref="E185" start="0" length="0">
    <dxf>
      <font>
        <b val="0"/>
        <sz val="12"/>
        <color auto="1"/>
      </font>
      <fill>
        <patternFill patternType="solid">
          <bgColor theme="0"/>
        </patternFill>
      </fill>
      <alignment horizontal="left"/>
    </dxf>
  </rfmt>
  <rfmt sheetId="1" sqref="F185" start="0" length="0">
    <dxf>
      <font>
        <b val="0"/>
        <sz val="12"/>
        <color auto="1"/>
      </font>
      <alignment horizontal="general"/>
    </dxf>
  </rfmt>
  <rfmt sheetId="1" sqref="G185" start="0" length="0">
    <dxf>
      <font>
        <b val="0"/>
        <sz val="12"/>
        <color auto="1"/>
        <name val="Trebuchet MS"/>
        <scheme val="none"/>
      </font>
      <alignment horizontal="general"/>
    </dxf>
  </rfmt>
  <rfmt sheetId="1" sqref="H185" start="0" length="0">
    <dxf>
      <font>
        <b val="0"/>
        <sz val="12"/>
        <color auto="1"/>
        <name val="Trebuchet MS"/>
        <scheme val="none"/>
      </font>
      <alignment horizontal="center"/>
      <border outline="0">
        <left/>
        <right/>
        <top/>
        <bottom/>
      </border>
    </dxf>
  </rfmt>
  <rcc rId="4459" sId="1" odxf="1" dxf="1">
    <nc r="I185" t="inlineStr">
      <is>
        <t>n.a</t>
      </is>
    </nc>
    <odxf>
      <font>
        <b/>
        <sz val="12"/>
        <color auto="1"/>
      </font>
    </odxf>
    <ndxf>
      <font>
        <b val="0"/>
        <sz val="12"/>
        <color auto="1"/>
      </font>
    </ndxf>
  </rcc>
  <rfmt sheetId="1" sqref="J185" start="0" length="0">
    <dxf>
      <font>
        <b val="0"/>
        <sz val="12"/>
        <color auto="1"/>
      </font>
      <alignment horizontal="left"/>
    </dxf>
  </rfmt>
  <rfmt sheetId="1" sqref="L185" start="0" length="0">
    <dxf>
      <font>
        <b val="0"/>
        <sz val="12"/>
        <color auto="1"/>
      </font>
      <numFmt numFmtId="19" formatCode="dd/mm/yyyy"/>
      <fill>
        <patternFill patternType="solid">
          <bgColor theme="0"/>
        </patternFill>
      </fill>
    </dxf>
  </rfmt>
  <rcc rId="4460" sId="1">
    <oc r="M185">
      <f>S185/AE185*100</f>
    </oc>
    <nc r="M185">
      <f>S185/AE185*100</f>
    </nc>
  </rcc>
  <rcc rId="4461" sId="1" odxf="1" dxf="1">
    <nc r="N185">
      <v>5</v>
    </nc>
    <odxf/>
    <ndxf/>
  </rcc>
  <rcc rId="4462" sId="1" odxf="1" dxf="1">
    <nc r="O185" t="inlineStr">
      <is>
        <t>Hunedoara</t>
      </is>
    </nc>
    <odxf>
      <font>
        <b/>
        <sz val="12"/>
        <color auto="1"/>
      </font>
    </odxf>
    <ndxf>
      <font>
        <b val="0"/>
        <sz val="12"/>
        <color auto="1"/>
      </font>
    </ndxf>
  </rcc>
  <rcc rId="4463" sId="1" odxf="1" dxf="1">
    <nc r="P185" t="inlineStr">
      <is>
        <t>Vulcan</t>
      </is>
    </nc>
    <odxf>
      <font>
        <b/>
        <sz val="12"/>
        <color auto="1"/>
      </font>
      <fill>
        <patternFill patternType="none">
          <bgColor indexed="65"/>
        </patternFill>
      </fill>
    </odxf>
    <ndxf>
      <font>
        <b val="0"/>
        <sz val="12"/>
        <color auto="1"/>
      </font>
      <fill>
        <patternFill patternType="solid">
          <bgColor theme="0"/>
        </patternFill>
      </fill>
    </ndxf>
  </rcc>
  <rcc rId="4464" sId="1" odxf="1" dxf="1">
    <nc r="Q185" t="inlineStr">
      <is>
        <t>APL</t>
      </is>
    </nc>
    <odxf>
      <font>
        <b/>
        <sz val="12"/>
        <color auto="1"/>
      </font>
      <fill>
        <patternFill patternType="none">
          <bgColor indexed="65"/>
        </patternFill>
      </fill>
    </odxf>
    <ndxf>
      <font>
        <b val="0"/>
        <sz val="12"/>
        <color auto="1"/>
      </font>
      <fill>
        <patternFill patternType="solid">
          <bgColor theme="0"/>
        </patternFill>
      </fill>
    </ndxf>
  </rcc>
  <rcc rId="4465" sId="1" odxf="1" dxf="1">
    <nc r="R185" t="inlineStr">
      <is>
        <t>119 - Investiții în capacitatea instituțională și în eficiența administrațiilor și a serviciilor publice la nivel național, regional și local, în perspectiva realizării de reforme, a unei mai bune legiferări și a bunei guvernanțe</t>
      </is>
    </nc>
    <odxf>
      <font>
        <b/>
        <sz val="12"/>
        <color auto="1"/>
      </font>
      <fill>
        <patternFill patternType="none">
          <bgColor indexed="65"/>
        </patternFill>
      </fill>
    </odxf>
    <ndxf>
      <font>
        <b val="0"/>
        <sz val="12"/>
        <color auto="1"/>
      </font>
      <fill>
        <patternFill patternType="solid">
          <bgColor theme="0"/>
        </patternFill>
      </fill>
    </ndxf>
  </rcc>
  <rcc rId="4466" sId="1" numFmtId="4">
    <nc r="S185">
      <v>242732.46</v>
    </nc>
  </rcc>
  <rcc rId="4467" sId="1" odxf="1" dxf="1">
    <nc r="T185">
      <f>S185</f>
    </nc>
    <odxf>
      <font>
        <b/>
        <sz val="12"/>
        <color auto="1"/>
      </font>
      <numFmt numFmtId="0" formatCode="General"/>
      <border outline="0">
        <left style="thin">
          <color indexed="64"/>
        </left>
        <right style="thin">
          <color indexed="64"/>
        </right>
        <top style="thin">
          <color indexed="64"/>
        </top>
        <bottom style="thin">
          <color indexed="64"/>
        </bottom>
      </border>
    </odxf>
    <ndxf>
      <font>
        <b val="0"/>
        <sz val="12"/>
        <color auto="1"/>
      </font>
      <numFmt numFmtId="4" formatCode="#,##0.00"/>
      <border outline="0">
        <left/>
        <right/>
        <top/>
        <bottom/>
      </border>
    </ndxf>
  </rcc>
  <rcc rId="4468" sId="1" odxf="1" s="1" dxf="1" numFmtId="4">
    <nc r="U185">
      <v>0</v>
    </nc>
    <odxf>
      <font>
        <b/>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2"/>
        <color auto="1"/>
        <name val="Calibri"/>
        <family val="2"/>
        <charset val="238"/>
        <scheme val="minor"/>
      </font>
      <numFmt numFmtId="165" formatCode="#,##0.00_ ;\-#,##0.00\ "/>
    </ndxf>
  </rcc>
  <rcc rId="4469" sId="1" odxf="1" dxf="1">
    <nc r="V185">
      <f>W185+X185</f>
    </nc>
    <odxf>
      <font>
        <sz val="12"/>
        <color auto="1"/>
      </font>
      <numFmt numFmtId="4" formatCode="#,##0.00"/>
    </odxf>
    <ndxf>
      <font>
        <sz val="12"/>
        <color auto="1"/>
      </font>
      <numFmt numFmtId="165" formatCode="#,##0.00_ ;\-#,##0.00\ "/>
    </ndxf>
  </rcc>
  <rcc rId="4470" sId="1" odxf="1" dxf="1" numFmtId="4">
    <nc r="W185">
      <v>37123.78</v>
    </nc>
    <odxf>
      <font>
        <b/>
        <sz val="12"/>
        <color auto="1"/>
      </font>
      <numFmt numFmtId="0" formatCode="General"/>
      <border outline="0">
        <left style="thin">
          <color indexed="64"/>
        </left>
        <right style="thin">
          <color indexed="64"/>
        </right>
        <top style="thin">
          <color indexed="64"/>
        </top>
        <bottom style="thin">
          <color indexed="64"/>
        </bottom>
      </border>
    </odxf>
    <ndxf>
      <font>
        <b val="0"/>
        <sz val="12"/>
        <color auto="1"/>
      </font>
      <numFmt numFmtId="4" formatCode="#,##0.00"/>
      <border outline="0">
        <left/>
        <right/>
        <top/>
        <bottom/>
      </border>
    </ndxf>
  </rcc>
  <rcc rId="4471" sId="1" odxf="1" s="1" dxf="1" numFmtId="4">
    <nc r="X185">
      <v>0</v>
    </nc>
    <odxf>
      <font>
        <b/>
        <i val="0"/>
        <strike val="0"/>
        <condense val="0"/>
        <extend val="0"/>
        <outline val="0"/>
        <shadow val="0"/>
        <u val="none"/>
        <vertAlign val="baseline"/>
        <sz val="12"/>
        <color auto="1"/>
        <name val="Calibri"/>
        <family val="2"/>
        <charset val="238"/>
        <scheme val="minor"/>
      </font>
      <numFmt numFmtId="0" formatCode="General"/>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2"/>
        <color auto="1"/>
        <name val="Calibri"/>
        <family val="2"/>
        <charset val="238"/>
        <scheme val="minor"/>
      </font>
      <numFmt numFmtId="4" formatCode="#,##0.00"/>
    </ndxf>
  </rcc>
  <rcc rId="4472" sId="1" odxf="1" dxf="1">
    <nc r="Y185">
      <f>Z185+AA185</f>
    </nc>
    <odxf>
      <font>
        <sz val="12"/>
        <color auto="1"/>
      </font>
      <numFmt numFmtId="165" formatCode="#,##0.00_ ;\-#,##0.00\ "/>
    </odxf>
    <ndxf>
      <font>
        <sz val="12"/>
        <color auto="1"/>
      </font>
      <numFmt numFmtId="4" formatCode="#,##0.00"/>
    </ndxf>
  </rcc>
  <rcc rId="4473" sId="1" odxf="1" dxf="1" numFmtId="4">
    <nc r="Z185">
      <v>5711.36</v>
    </nc>
    <odxf>
      <font>
        <b/>
        <sz val="12"/>
        <color auto="1"/>
      </font>
      <border outline="0">
        <left style="thin">
          <color indexed="64"/>
        </left>
        <right style="thin">
          <color indexed="64"/>
        </right>
        <top style="thin">
          <color indexed="64"/>
        </top>
        <bottom style="thin">
          <color indexed="64"/>
        </bottom>
      </border>
    </odxf>
    <ndxf>
      <font>
        <b val="0"/>
        <sz val="12"/>
        <color auto="1"/>
      </font>
      <border outline="0">
        <left/>
        <right/>
        <top/>
        <bottom/>
      </border>
    </ndxf>
  </rcc>
  <rcc rId="4474" sId="1" odxf="1" s="1" dxf="1" numFmtId="4">
    <nc r="AA185">
      <v>0</v>
    </nc>
    <odxf>
      <font>
        <b/>
        <i val="0"/>
        <strike val="0"/>
        <condense val="0"/>
        <extend val="0"/>
        <outline val="0"/>
        <shadow val="0"/>
        <u val="none"/>
        <vertAlign val="baseline"/>
        <sz val="12"/>
        <color auto="1"/>
        <name val="Calibri"/>
        <family val="2"/>
        <charset val="238"/>
        <scheme val="minor"/>
      </font>
      <numFmt numFmtId="4" formatCode="#,##0.00"/>
      <fill>
        <patternFill patternType="solid">
          <fgColor indexed="64"/>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2"/>
        <color auto="1"/>
        <name val="Calibri"/>
        <family val="2"/>
        <charset val="238"/>
        <scheme val="minor"/>
      </font>
    </ndxf>
  </rcc>
  <rcc rId="4475" sId="1">
    <nc r="AB185">
      <f>AC185+AD185</f>
    </nc>
  </rcc>
  <rfmt sheetId="1" s="1" sqref="AC185" start="0" length="0">
    <dxf>
      <font>
        <b val="0"/>
        <sz val="12"/>
        <color auto="1"/>
        <name val="Calibri"/>
        <family val="2"/>
        <charset val="238"/>
        <scheme val="minor"/>
      </font>
      <numFmt numFmtId="165" formatCode="#,##0.00_ ;\-#,##0.00\ "/>
    </dxf>
  </rfmt>
  <rfmt sheetId="1" s="1" sqref="AD185" start="0" length="0">
    <dxf>
      <font>
        <b val="0"/>
        <sz val="12"/>
        <color auto="1"/>
        <name val="Calibri"/>
        <family val="2"/>
        <charset val="238"/>
        <scheme val="minor"/>
      </font>
      <numFmt numFmtId="165" formatCode="#,##0.00_ ;\-#,##0.00\ "/>
    </dxf>
  </rfmt>
  <rcc rId="4476" sId="1" odxf="1" dxf="1">
    <nc r="AE185">
      <f>S185+V185+Y185+AB185</f>
    </nc>
    <odxf>
      <fill>
        <patternFill patternType="solid">
          <bgColor theme="0"/>
        </patternFill>
      </fill>
    </odxf>
    <ndxf>
      <fill>
        <patternFill patternType="none">
          <bgColor indexed="65"/>
        </patternFill>
      </fill>
    </ndxf>
  </rcc>
  <rcc rId="4477" sId="1" odxf="1" s="1" dxf="1" numFmtId="4">
    <nc r="AF185">
      <v>0</v>
    </nc>
    <odxf>
      <font>
        <b/>
        <i val="0"/>
        <strike val="0"/>
        <condense val="0"/>
        <extend val="0"/>
        <outline val="0"/>
        <shadow val="0"/>
        <u val="none"/>
        <vertAlign val="baseline"/>
        <sz val="12"/>
        <color auto="1"/>
        <name val="Calibri"/>
        <family val="2"/>
        <charset val="238"/>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b val="0"/>
        <sz val="12"/>
        <color auto="1"/>
        <name val="Calibri"/>
        <family val="2"/>
        <charset val="238"/>
        <scheme val="minor"/>
      </font>
      <numFmt numFmtId="165" formatCode="#,##0.00_ ;\-#,##0.00\ "/>
    </ndxf>
  </rcc>
  <rcc rId="4478" sId="1">
    <nc r="AG185">
      <f>AE185+AF185</f>
    </nc>
  </rcc>
  <rcc rId="4479" sId="1">
    <nc r="AH185" t="inlineStr">
      <is>
        <t xml:space="preserve"> în implementare</t>
      </is>
    </nc>
  </rcc>
  <rcc rId="4480" sId="1" odxf="1" dxf="1">
    <nc r="AI185" t="inlineStr">
      <is>
        <t>n.a</t>
      </is>
    </nc>
    <odxf>
      <font>
        <b/>
        <sz val="12"/>
        <color auto="1"/>
      </font>
      <numFmt numFmtId="3" formatCode="#,##0"/>
    </odxf>
    <ndxf>
      <font>
        <b val="0"/>
        <sz val="12"/>
        <color auto="1"/>
        <name val="Trebuchet MS"/>
        <scheme val="none"/>
      </font>
      <numFmt numFmtId="19" formatCode="dd/mm/yyyy"/>
    </ndxf>
  </rcc>
  <rcc rId="4481" sId="1" odxf="1" dxf="1">
    <nc r="AJ185">
      <f>24768.62+25919.16+26921.69</f>
    </nc>
    <odxf>
      <font>
        <b/>
        <sz val="12"/>
        <color auto="1"/>
      </font>
      <numFmt numFmtId="3" formatCode="#,##0"/>
    </odxf>
    <ndxf>
      <font>
        <b val="0"/>
        <sz val="12"/>
        <color auto="1"/>
      </font>
      <numFmt numFmtId="4" formatCode="#,##0.00"/>
    </ndxf>
  </rcc>
  <rcc rId="4482" sId="1" odxf="1" dxf="1">
    <nc r="AK185">
      <f>3788.14+2637.6+4760.51</f>
    </nc>
    <odxf>
      <font>
        <b/>
        <sz val="12"/>
        <color auto="1"/>
      </font>
      <numFmt numFmtId="3" formatCode="#,##0"/>
      <border outline="0">
        <top style="thin">
          <color indexed="64"/>
        </top>
      </border>
    </odxf>
    <ndxf>
      <font>
        <b val="0"/>
        <sz val="12"/>
        <color auto="1"/>
      </font>
      <numFmt numFmtId="4" formatCode="#,##0.00"/>
      <border outline="0">
        <top/>
      </border>
    </ndxf>
  </rcc>
  <rfmt sheetId="1" sqref="AL185" start="0" length="0">
    <dxf>
      <font>
        <sz val="12"/>
        <name val="Trebuchet MS"/>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M185"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N185"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O185" start="0" length="0">
    <dxf>
      <fill>
        <patternFill patternType="solid">
          <bgColor theme="5" tint="0.39997558519241921"/>
        </patternFill>
      </fill>
    </dxf>
  </rfmt>
  <rfmt sheetId="1" sqref="AP185" start="0" length="0">
    <dxf>
      <fill>
        <patternFill patternType="solid">
          <bgColor theme="5" tint="0.39997558519241921"/>
        </patternFill>
      </fill>
    </dxf>
  </rfmt>
  <rfmt sheetId="1" sqref="AQ185" start="0" length="0">
    <dxf>
      <fill>
        <patternFill patternType="solid">
          <bgColor theme="5" tint="0.39997558519241921"/>
        </patternFill>
      </fill>
    </dxf>
  </rfmt>
  <rfmt sheetId="1" sqref="AR185" start="0" length="0">
    <dxf>
      <fill>
        <patternFill patternType="solid">
          <bgColor theme="5" tint="0.39997558519241921"/>
        </patternFill>
      </fill>
    </dxf>
  </rfmt>
  <rfmt sheetId="1" sqref="AS185" start="0" length="0">
    <dxf>
      <fill>
        <patternFill patternType="solid">
          <bgColor theme="5" tint="0.39997558519241921"/>
        </patternFill>
      </fill>
    </dxf>
  </rfmt>
  <rfmt sheetId="1" sqref="AT185" start="0" length="0">
    <dxf>
      <fill>
        <patternFill patternType="solid">
          <bgColor theme="5" tint="0.39997558519241921"/>
        </patternFill>
      </fill>
    </dxf>
  </rfmt>
  <rfmt sheetId="1" sqref="AU185" start="0" length="0">
    <dxf>
      <fill>
        <patternFill patternType="solid">
          <bgColor theme="5" tint="0.39997558519241921"/>
        </patternFill>
      </fill>
    </dxf>
  </rfmt>
  <rfmt sheetId="1" sqref="AV185" start="0" length="0">
    <dxf>
      <fill>
        <patternFill patternType="solid">
          <bgColor theme="5" tint="0.39997558519241921"/>
        </patternFill>
      </fill>
    </dxf>
  </rfmt>
  <rfmt sheetId="1" sqref="AW185" start="0" length="0">
    <dxf>
      <fill>
        <patternFill patternType="solid">
          <bgColor theme="5" tint="0.39997558519241921"/>
        </patternFill>
      </fill>
    </dxf>
  </rfmt>
  <rfmt sheetId="1" sqref="AX185" start="0" length="0">
    <dxf>
      <fill>
        <patternFill patternType="solid">
          <bgColor theme="5" tint="0.39997558519241921"/>
        </patternFill>
      </fill>
    </dxf>
  </rfmt>
  <rfmt sheetId="1" sqref="AY185" start="0" length="0">
    <dxf>
      <fill>
        <patternFill patternType="solid">
          <bgColor theme="5" tint="0.39997558519241921"/>
        </patternFill>
      </fill>
    </dxf>
  </rfmt>
  <rfmt sheetId="1" sqref="AZ185" start="0" length="0">
    <dxf>
      <fill>
        <patternFill patternType="solid">
          <bgColor theme="5" tint="0.39997558519241921"/>
        </patternFill>
      </fill>
    </dxf>
  </rfmt>
  <rfmt sheetId="1" sqref="BA185" start="0" length="0">
    <dxf>
      <fill>
        <patternFill patternType="solid">
          <bgColor theme="5" tint="0.39997558519241921"/>
        </patternFill>
      </fill>
    </dxf>
  </rfmt>
  <rfmt sheetId="1" sqref="BB185" start="0" length="0">
    <dxf>
      <fill>
        <patternFill patternType="solid">
          <bgColor theme="5" tint="0.39997558519241921"/>
        </patternFill>
      </fill>
    </dxf>
  </rfmt>
  <rfmt sheetId="1" sqref="BC185" start="0" length="0">
    <dxf>
      <fill>
        <patternFill patternType="solid">
          <bgColor theme="5" tint="0.39997558519241921"/>
        </patternFill>
      </fill>
    </dxf>
  </rfmt>
  <rfmt sheetId="1" sqref="BD185" start="0" length="0">
    <dxf>
      <fill>
        <patternFill patternType="solid">
          <bgColor theme="5" tint="0.39997558519241921"/>
        </patternFill>
      </fill>
    </dxf>
  </rfmt>
  <rfmt sheetId="1" sqref="BE185" start="0" length="0">
    <dxf>
      <fill>
        <patternFill patternType="solid">
          <bgColor theme="5" tint="0.39997558519241921"/>
        </patternFill>
      </fill>
    </dxf>
  </rfmt>
  <rfmt sheetId="1" sqref="BF185" start="0" length="0">
    <dxf>
      <fill>
        <patternFill patternType="solid">
          <bgColor theme="5" tint="0.39997558519241921"/>
        </patternFill>
      </fill>
    </dxf>
  </rfmt>
  <rfmt sheetId="1" sqref="BG185" start="0" length="0">
    <dxf>
      <fill>
        <patternFill patternType="solid">
          <bgColor theme="5" tint="0.39997558519241921"/>
        </patternFill>
      </fill>
    </dxf>
  </rfmt>
  <rfmt sheetId="1" sqref="BH185" start="0" length="0">
    <dxf>
      <fill>
        <patternFill patternType="solid">
          <bgColor theme="5" tint="0.39997558519241921"/>
        </patternFill>
      </fill>
    </dxf>
  </rfmt>
  <rfmt sheetId="1" sqref="BI185" start="0" length="0">
    <dxf>
      <fill>
        <patternFill patternType="solid">
          <bgColor theme="5" tint="0.39997558519241921"/>
        </patternFill>
      </fill>
    </dxf>
  </rfmt>
  <rfmt sheetId="1" sqref="BJ185" start="0" length="0">
    <dxf>
      <fill>
        <patternFill patternType="solid">
          <bgColor theme="5" tint="0.39997558519241921"/>
        </patternFill>
      </fill>
    </dxf>
  </rfmt>
  <rfmt sheetId="1" sqref="BK185" start="0" length="0">
    <dxf>
      <fill>
        <patternFill patternType="solid">
          <bgColor theme="5" tint="0.39997558519241921"/>
        </patternFill>
      </fill>
    </dxf>
  </rfmt>
  <rfmt sheetId="1" sqref="BL185" start="0" length="0">
    <dxf>
      <fill>
        <patternFill patternType="solid">
          <bgColor theme="5" tint="0.39997558519241921"/>
        </patternFill>
      </fill>
    </dxf>
  </rfmt>
  <rfmt sheetId="1" sqref="BM185" start="0" length="0">
    <dxf>
      <fill>
        <patternFill patternType="solid">
          <bgColor theme="5" tint="0.39997558519241921"/>
        </patternFill>
      </fill>
    </dxf>
  </rfmt>
  <rfmt sheetId="1" sqref="BN185" start="0" length="0">
    <dxf>
      <fill>
        <patternFill patternType="solid">
          <bgColor theme="5" tint="0.39997558519241921"/>
        </patternFill>
      </fill>
    </dxf>
  </rfmt>
  <rfmt sheetId="1" sqref="BO185" start="0" length="0">
    <dxf>
      <fill>
        <patternFill patternType="solid">
          <bgColor theme="5" tint="0.39997558519241921"/>
        </patternFill>
      </fill>
    </dxf>
  </rfmt>
  <rfmt sheetId="1" sqref="BP185" start="0" length="0">
    <dxf>
      <fill>
        <patternFill patternType="solid">
          <bgColor theme="5" tint="0.39997558519241921"/>
        </patternFill>
      </fill>
    </dxf>
  </rfmt>
  <rfmt sheetId="1" sqref="BQ185" start="0" length="0">
    <dxf>
      <fill>
        <patternFill patternType="solid">
          <bgColor theme="5" tint="0.39997558519241921"/>
        </patternFill>
      </fill>
    </dxf>
  </rfmt>
  <rfmt sheetId="1" sqref="BR185" start="0" length="0">
    <dxf>
      <fill>
        <patternFill patternType="solid">
          <bgColor theme="5" tint="0.39997558519241921"/>
        </patternFill>
      </fill>
    </dxf>
  </rfmt>
  <rfmt sheetId="1" sqref="BS185" start="0" length="0">
    <dxf>
      <fill>
        <patternFill patternType="solid">
          <bgColor theme="5" tint="0.39997558519241921"/>
        </patternFill>
      </fill>
    </dxf>
  </rfmt>
  <rfmt sheetId="1" sqref="BT185" start="0" length="0">
    <dxf>
      <fill>
        <patternFill patternType="solid">
          <bgColor theme="5" tint="0.39997558519241921"/>
        </patternFill>
      </fill>
    </dxf>
  </rfmt>
  <rfmt sheetId="1" sqref="BU185" start="0" length="0">
    <dxf>
      <fill>
        <patternFill patternType="solid">
          <bgColor theme="5" tint="0.39997558519241921"/>
        </patternFill>
      </fill>
    </dxf>
  </rfmt>
  <rfmt sheetId="1" sqref="BV185" start="0" length="0">
    <dxf>
      <fill>
        <patternFill patternType="solid">
          <bgColor theme="5" tint="0.39997558519241921"/>
        </patternFill>
      </fill>
    </dxf>
  </rfmt>
  <rfmt sheetId="1" sqref="BW185" start="0" length="0">
    <dxf>
      <fill>
        <patternFill patternType="solid">
          <bgColor theme="5" tint="0.39997558519241921"/>
        </patternFill>
      </fill>
    </dxf>
  </rfmt>
  <rfmt sheetId="1" sqref="BX185" start="0" length="0">
    <dxf>
      <fill>
        <patternFill patternType="solid">
          <bgColor theme="5" tint="0.39997558519241921"/>
        </patternFill>
      </fill>
    </dxf>
  </rfmt>
  <rfmt sheetId="1" sqref="BY185" start="0" length="0">
    <dxf>
      <fill>
        <patternFill patternType="solid">
          <bgColor theme="5" tint="0.39997558519241921"/>
        </patternFill>
      </fill>
    </dxf>
  </rfmt>
  <rfmt sheetId="1" sqref="BZ185" start="0" length="0">
    <dxf>
      <fill>
        <patternFill patternType="solid">
          <bgColor theme="5" tint="0.39997558519241921"/>
        </patternFill>
      </fill>
    </dxf>
  </rfmt>
  <rfmt sheetId="1" sqref="CA185" start="0" length="0">
    <dxf>
      <fill>
        <patternFill patternType="solid">
          <bgColor theme="5" tint="0.39997558519241921"/>
        </patternFill>
      </fill>
    </dxf>
  </rfmt>
  <rfmt sheetId="1" sqref="CB185" start="0" length="0">
    <dxf>
      <fill>
        <patternFill patternType="solid">
          <bgColor theme="5" tint="0.39997558519241921"/>
        </patternFill>
      </fill>
    </dxf>
  </rfmt>
  <rfmt sheetId="1" sqref="CC185" start="0" length="0">
    <dxf>
      <fill>
        <patternFill patternType="solid">
          <bgColor theme="5" tint="0.39997558519241921"/>
        </patternFill>
      </fill>
    </dxf>
  </rfmt>
  <rfmt sheetId="1" sqref="CD185" start="0" length="0">
    <dxf>
      <fill>
        <patternFill patternType="solid">
          <bgColor theme="5" tint="0.39997558519241921"/>
        </patternFill>
      </fill>
    </dxf>
  </rfmt>
  <rfmt sheetId="1" sqref="CE185" start="0" length="0">
    <dxf>
      <fill>
        <patternFill patternType="solid">
          <bgColor theme="5" tint="0.39997558519241921"/>
        </patternFill>
      </fill>
    </dxf>
  </rfmt>
  <rfmt sheetId="1" sqref="CF185" start="0" length="0">
    <dxf>
      <fill>
        <patternFill patternType="solid">
          <bgColor theme="5" tint="0.39997558519241921"/>
        </patternFill>
      </fill>
    </dxf>
  </rfmt>
  <rfmt sheetId="1" sqref="CG185" start="0" length="0">
    <dxf>
      <fill>
        <patternFill patternType="solid">
          <bgColor theme="5" tint="0.39997558519241921"/>
        </patternFill>
      </fill>
    </dxf>
  </rfmt>
  <rfmt sheetId="1" sqref="CH185" start="0" length="0">
    <dxf>
      <fill>
        <patternFill patternType="solid">
          <bgColor theme="5" tint="0.39997558519241921"/>
        </patternFill>
      </fill>
    </dxf>
  </rfmt>
  <rfmt sheetId="1" sqref="CI185" start="0" length="0">
    <dxf>
      <fill>
        <patternFill patternType="solid">
          <bgColor theme="5" tint="0.39997558519241921"/>
        </patternFill>
      </fill>
    </dxf>
  </rfmt>
  <rfmt sheetId="1" sqref="CJ185" start="0" length="0">
    <dxf>
      <fill>
        <patternFill patternType="solid">
          <bgColor theme="5" tint="0.39997558519241921"/>
        </patternFill>
      </fill>
    </dxf>
  </rfmt>
  <rfmt sheetId="1" sqref="CK185" start="0" length="0">
    <dxf>
      <fill>
        <patternFill patternType="solid">
          <bgColor theme="5" tint="0.39997558519241921"/>
        </patternFill>
      </fill>
    </dxf>
  </rfmt>
  <rfmt sheetId="1" sqref="CL185" start="0" length="0">
    <dxf>
      <fill>
        <patternFill patternType="solid">
          <bgColor theme="5" tint="0.39997558519241921"/>
        </patternFill>
      </fill>
    </dxf>
  </rfmt>
  <rfmt sheetId="1" sqref="CM185" start="0" length="0">
    <dxf>
      <fill>
        <patternFill patternType="solid">
          <bgColor theme="5" tint="0.39997558519241921"/>
        </patternFill>
      </fill>
    </dxf>
  </rfmt>
  <rfmt sheetId="1" sqref="CN185" start="0" length="0">
    <dxf>
      <fill>
        <patternFill patternType="solid">
          <bgColor theme="5" tint="0.39997558519241921"/>
        </patternFill>
      </fill>
    </dxf>
  </rfmt>
  <rfmt sheetId="1" sqref="CO185" start="0" length="0">
    <dxf>
      <fill>
        <patternFill patternType="solid">
          <bgColor theme="5" tint="0.39997558519241921"/>
        </patternFill>
      </fill>
    </dxf>
  </rfmt>
  <rfmt sheetId="1" sqref="CP185" start="0" length="0">
    <dxf>
      <fill>
        <patternFill patternType="solid">
          <bgColor theme="5" tint="0.39997558519241921"/>
        </patternFill>
      </fill>
    </dxf>
  </rfmt>
  <rfmt sheetId="1" sqref="CQ185" start="0" length="0">
    <dxf>
      <fill>
        <patternFill patternType="solid">
          <bgColor theme="5" tint="0.39997558519241921"/>
        </patternFill>
      </fill>
    </dxf>
  </rfmt>
  <rfmt sheetId="1" sqref="CR185" start="0" length="0">
    <dxf>
      <fill>
        <patternFill patternType="solid">
          <bgColor theme="5" tint="0.39997558519241921"/>
        </patternFill>
      </fill>
    </dxf>
  </rfmt>
  <rfmt sheetId="1" sqref="CS185" start="0" length="0">
    <dxf>
      <fill>
        <patternFill patternType="solid">
          <bgColor theme="5" tint="0.39997558519241921"/>
        </patternFill>
      </fill>
    </dxf>
  </rfmt>
  <rfmt sheetId="1" sqref="CT185" start="0" length="0">
    <dxf>
      <fill>
        <patternFill patternType="solid">
          <bgColor theme="5" tint="0.39997558519241921"/>
        </patternFill>
      </fill>
    </dxf>
  </rfmt>
  <rfmt sheetId="1" sqref="CU185" start="0" length="0">
    <dxf>
      <fill>
        <patternFill patternType="solid">
          <bgColor theme="5" tint="0.39997558519241921"/>
        </patternFill>
      </fill>
    </dxf>
  </rfmt>
  <rfmt sheetId="1" sqref="CV185" start="0" length="0">
    <dxf>
      <fill>
        <patternFill patternType="solid">
          <bgColor theme="5" tint="0.39997558519241921"/>
        </patternFill>
      </fill>
    </dxf>
  </rfmt>
  <rfmt sheetId="1" sqref="CW185" start="0" length="0">
    <dxf>
      <fill>
        <patternFill patternType="solid">
          <bgColor theme="5" tint="0.39997558519241921"/>
        </patternFill>
      </fill>
    </dxf>
  </rfmt>
  <rfmt sheetId="1" sqref="CX185" start="0" length="0">
    <dxf>
      <fill>
        <patternFill patternType="solid">
          <bgColor theme="5" tint="0.39997558519241921"/>
        </patternFill>
      </fill>
    </dxf>
  </rfmt>
  <rfmt sheetId="1" sqref="CY185" start="0" length="0">
    <dxf>
      <fill>
        <patternFill patternType="solid">
          <bgColor theme="5" tint="0.39997558519241921"/>
        </patternFill>
      </fill>
    </dxf>
  </rfmt>
  <rfmt sheetId="1" sqref="CZ185" start="0" length="0">
    <dxf>
      <fill>
        <patternFill patternType="solid">
          <bgColor theme="5" tint="0.39997558519241921"/>
        </patternFill>
      </fill>
    </dxf>
  </rfmt>
  <rfmt sheetId="1" sqref="DA185" start="0" length="0">
    <dxf>
      <fill>
        <patternFill patternType="solid">
          <bgColor theme="5" tint="0.39997558519241921"/>
        </patternFill>
      </fill>
    </dxf>
  </rfmt>
  <rfmt sheetId="1" sqref="DB185" start="0" length="0">
    <dxf>
      <fill>
        <patternFill patternType="solid">
          <bgColor theme="5" tint="0.39997558519241921"/>
        </patternFill>
      </fill>
    </dxf>
  </rfmt>
  <rfmt sheetId="1" sqref="DC185" start="0" length="0">
    <dxf>
      <fill>
        <patternFill patternType="solid">
          <bgColor theme="5" tint="0.39997558519241921"/>
        </patternFill>
      </fill>
    </dxf>
  </rfmt>
  <rfmt sheetId="1" sqref="DD185" start="0" length="0">
    <dxf>
      <fill>
        <patternFill patternType="solid">
          <bgColor theme="5" tint="0.39997558519241921"/>
        </patternFill>
      </fill>
    </dxf>
  </rfmt>
  <rfmt sheetId="1" sqref="DE185" start="0" length="0">
    <dxf>
      <fill>
        <patternFill patternType="solid">
          <bgColor theme="5" tint="0.39997558519241921"/>
        </patternFill>
      </fill>
    </dxf>
  </rfmt>
  <rfmt sheetId="1" sqref="DF185" start="0" length="0">
    <dxf>
      <fill>
        <patternFill patternType="solid">
          <bgColor theme="5" tint="0.39997558519241921"/>
        </patternFill>
      </fill>
    </dxf>
  </rfmt>
  <rfmt sheetId="1" sqref="DG185" start="0" length="0">
    <dxf>
      <fill>
        <patternFill patternType="solid">
          <bgColor theme="5" tint="0.39997558519241921"/>
        </patternFill>
      </fill>
    </dxf>
  </rfmt>
  <rfmt sheetId="1" sqref="A185:XFD185" start="0" length="0">
    <dxf>
      <fill>
        <patternFill patternType="solid">
          <bgColor theme="5" tint="0.39997558519241921"/>
        </patternFill>
      </fill>
    </dxf>
  </rfmt>
  <rfmt sheetId="1" sqref="A185:XFD185">
    <dxf>
      <fill>
        <patternFill>
          <bgColor theme="8" tint="0.79998168889431442"/>
        </patternFill>
      </fill>
    </dxf>
  </rfmt>
  <rcc rId="4483" sId="1">
    <nc r="A185">
      <v>4</v>
    </nc>
  </rcc>
  <rcc rId="4484" sId="1">
    <nc r="B185">
      <v>126237</v>
    </nc>
  </rcc>
  <rcc rId="4485" sId="1">
    <nc r="C185">
      <v>529</v>
    </nc>
  </rcc>
  <rcc rId="4486" sId="1">
    <nc r="D185" t="inlineStr">
      <is>
        <t>AI</t>
      </is>
    </nc>
  </rcc>
  <rcc rId="4487" sId="1">
    <nc r="H185" t="inlineStr">
      <is>
        <t>Municipiul Hunedoara</t>
      </is>
    </nc>
  </rcc>
  <rfmt sheetId="1" sqref="G185" start="0" length="2147483647">
    <dxf>
      <font>
        <color rgb="FFFF0000"/>
      </font>
    </dxf>
  </rfmt>
  <rfmt sheetId="1" sqref="G185" start="0" length="2147483647">
    <dxf>
      <font>
        <color auto="1"/>
      </font>
    </dxf>
  </rfmt>
  <rcc rId="4488" sId="1" numFmtId="19">
    <nc r="K185">
      <v>43446</v>
    </nc>
  </rcc>
  <rcc rId="4489" sId="1" numFmtId="19">
    <nc r="L185">
      <v>44177</v>
    </nc>
  </rcc>
  <rcv guid="{9980B309-0131-4577-BF29-212714399FDF}" action="delete"/>
  <rdn rId="0" localSheetId="1" customView="1" name="Z_9980B309_0131_4577_BF29_212714399FDF_.wvu.PrintArea" hidden="1" oldHidden="1">
    <formula>Sheet1!$A$1:$AL$518</formula>
    <oldFormula>Sheet1!$A$1:$AL$518</oldFormula>
  </rdn>
  <rdn rId="0" localSheetId="1" customView="1" name="Z_9980B309_0131_4577_BF29_212714399FDF_.wvu.FilterData" hidden="1" oldHidden="1">
    <formula>Sheet1!$A$1:$AL$493</formula>
    <oldFormula>Sheet1!$A$1:$AL$493</oldFormula>
  </rdn>
  <rcv guid="{9980B309-0131-4577-BF29-212714399FDF}" action="add"/>
</revisions>
</file>

<file path=xl/revisions/revisionLog3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92" sId="1">
    <oc r="P185" t="inlineStr">
      <is>
        <t>Vulcan</t>
      </is>
    </oc>
    <nc r="P185" t="inlineStr">
      <is>
        <t>Satu Mare</t>
      </is>
    </nc>
  </rcc>
  <rfmt sheetId="1" s="1" sqref="S185" start="0" length="0">
    <dxf>
      <font>
        <sz val="11"/>
        <color theme="1"/>
        <name val="Calibri"/>
        <family val="2"/>
        <charset val="238"/>
        <scheme val="minor"/>
      </font>
      <numFmt numFmtId="4" formatCode="#,##0.00"/>
      <fill>
        <patternFill patternType="none">
          <bgColor indexed="65"/>
        </patternFill>
      </fill>
      <alignment horizontal="general" vertical="bottom" wrapText="0"/>
      <border outline="0">
        <left/>
        <right/>
        <top/>
        <bottom/>
      </border>
    </dxf>
  </rfmt>
  <rcc rId="4493" sId="1" odxf="1" s="1" dxf="1" numFmtId="4">
    <oc r="S185">
      <v>242732.46</v>
    </oc>
    <nc r="S185">
      <f>T185+U185</f>
    </nc>
    <ndxf>
      <font>
        <sz val="12"/>
        <color auto="1"/>
        <name val="Calibri"/>
        <family val="2"/>
        <charset val="238"/>
        <scheme val="minor"/>
      </font>
      <numFmt numFmtId="165" formatCode="#,##0.00_ ;\-#,##0.00\ "/>
      <alignment horizontal="right" vertical="center" wrapText="1"/>
      <border outline="0">
        <left style="thin">
          <color indexed="64"/>
        </left>
        <right style="thin">
          <color indexed="64"/>
        </right>
        <top style="thin">
          <color indexed="64"/>
        </top>
        <bottom style="thin">
          <color indexed="64"/>
        </bottom>
      </border>
    </ndxf>
  </rcc>
  <rcc rId="4494" sId="1" odxf="1" dxf="1" numFmtId="4">
    <oc r="T185">
      <f>S185</f>
    </oc>
    <nc r="T185">
      <v>358590.34</v>
    </nc>
    <odxf>
      <fill>
        <patternFill>
          <bgColor theme="8" tint="0.79998168889431442"/>
        </patternFill>
      </fill>
      <border outline="0">
        <left/>
        <right/>
        <top/>
        <bottom/>
      </border>
    </odxf>
    <ndxf>
      <fill>
        <patternFill>
          <bgColor rgb="FFFFFF00"/>
        </patternFill>
      </fill>
      <border outline="0">
        <left style="thin">
          <color indexed="64"/>
        </left>
        <right style="thin">
          <color indexed="64"/>
        </right>
        <top style="thin">
          <color indexed="64"/>
        </top>
        <bottom style="thin">
          <color indexed="64"/>
        </bottom>
      </border>
    </ndxf>
  </rcc>
  <rfmt sheetId="1" sqref="U185" start="0" length="0">
    <dxf>
      <fill>
        <patternFill>
          <bgColor rgb="FFFFFF00"/>
        </patternFill>
      </fill>
    </dxf>
  </rfmt>
  <rcc rId="4495" sId="1" odxf="1" dxf="1">
    <oc r="V185">
      <f>W185+X185</f>
    </oc>
    <nc r="V185">
      <f>W185+X185</f>
    </nc>
    <odxf>
      <font>
        <sz val="12"/>
        <color auto="1"/>
      </font>
      <numFmt numFmtId="165" formatCode="#,##0.00_ ;\-#,##0.00\ "/>
      <fill>
        <patternFill patternType="solid">
          <bgColor theme="8" tint="0.79998168889431442"/>
        </patternFill>
      </fill>
    </odxf>
    <ndxf>
      <font>
        <sz val="12"/>
        <color auto="1"/>
      </font>
      <numFmt numFmtId="4" formatCode="#,##0.00"/>
      <fill>
        <patternFill patternType="none">
          <bgColor indexed="65"/>
        </patternFill>
      </fill>
    </ndxf>
  </rcc>
  <rcc rId="4496" sId="1" odxf="1" dxf="1" numFmtId="4">
    <oc r="W185">
      <v>37123.78</v>
    </oc>
    <nc r="W185">
      <v>54843.23</v>
    </nc>
    <odxf>
      <fill>
        <patternFill>
          <bgColor theme="8" tint="0.79998168889431442"/>
        </patternFill>
      </fill>
      <border outline="0">
        <left/>
        <right/>
        <top/>
        <bottom/>
      </border>
    </odxf>
    <ndxf>
      <fill>
        <patternFill>
          <bgColor rgb="FFFFFF00"/>
        </patternFill>
      </fill>
      <border outline="0">
        <left style="thin">
          <color indexed="64"/>
        </left>
        <right style="thin">
          <color indexed="64"/>
        </right>
        <top style="thin">
          <color indexed="64"/>
        </top>
        <bottom style="thin">
          <color indexed="64"/>
        </bottom>
      </border>
    </ndxf>
  </rcc>
  <rfmt sheetId="1" sqref="X185" start="0" length="0">
    <dxf>
      <fill>
        <patternFill>
          <bgColor rgb="FFFFFF00"/>
        </patternFill>
      </fill>
    </dxf>
  </rfmt>
  <rcc rId="4497" sId="1" odxf="1" dxf="1">
    <oc r="Y185">
      <f>Z185+AA185</f>
    </oc>
    <nc r="Y185">
      <f>Z185+AA185</f>
    </nc>
    <odxf>
      <fill>
        <patternFill patternType="solid">
          <bgColor theme="8" tint="0.79998168889431442"/>
        </patternFill>
      </fill>
    </odxf>
    <ndxf>
      <fill>
        <patternFill patternType="none">
          <bgColor indexed="65"/>
        </patternFill>
      </fill>
    </ndxf>
  </rcc>
  <rcc rId="4498" sId="1" odxf="1" dxf="1" numFmtId="4">
    <oc r="Z185">
      <v>5711.36</v>
    </oc>
    <nc r="Z185">
      <v>8437.42</v>
    </nc>
    <odxf>
      <fill>
        <patternFill>
          <bgColor theme="8" tint="0.79998168889431442"/>
        </patternFill>
      </fill>
      <border outline="0">
        <left/>
        <right/>
        <top/>
        <bottom/>
      </border>
    </odxf>
    <ndxf>
      <fill>
        <patternFill>
          <bgColor rgb="FFFFFF00"/>
        </patternFill>
      </fill>
      <border outline="0">
        <left style="thin">
          <color indexed="64"/>
        </left>
        <right style="thin">
          <color indexed="64"/>
        </right>
        <top style="thin">
          <color indexed="64"/>
        </top>
        <bottom style="thin">
          <color indexed="64"/>
        </bottom>
      </border>
    </ndxf>
  </rcc>
  <rfmt sheetId="1" sqref="AA185" start="0" length="0">
    <dxf>
      <fill>
        <patternFill>
          <bgColor rgb="FFFFFF00"/>
        </patternFill>
      </fill>
    </dxf>
  </rfmt>
  <rcc rId="4499" sId="1" odxf="1" dxf="1">
    <oc r="AB185">
      <f>AC185+AD185</f>
    </oc>
    <nc r="AB185">
      <f>AC185+AD185</f>
    </nc>
    <odxf>
      <fill>
        <patternFill patternType="solid">
          <bgColor theme="8" tint="0.79998168889431442"/>
        </patternFill>
      </fill>
    </odxf>
    <ndxf>
      <fill>
        <patternFill patternType="none">
          <bgColor indexed="65"/>
        </patternFill>
      </fill>
    </ndxf>
  </rcc>
  <rfmt sheetId="1" sqref="AC185" start="0" length="0">
    <dxf>
      <fill>
        <patternFill>
          <bgColor rgb="FFFFFF00"/>
        </patternFill>
      </fill>
    </dxf>
  </rfmt>
  <rfmt sheetId="1" sqref="AD185" start="0" length="0">
    <dxf>
      <fill>
        <patternFill>
          <bgColor rgb="FFFFFF00"/>
        </patternFill>
      </fill>
    </dxf>
  </rfmt>
  <rcc rId="4500" sId="1" odxf="1" dxf="1">
    <oc r="AE185">
      <f>S185+V185+Y185+AB185</f>
    </oc>
    <nc r="AE185">
      <f>S185+V185+Y185+AB185</f>
    </nc>
    <odxf>
      <fill>
        <patternFill>
          <bgColor theme="8" tint="0.79998168889431442"/>
        </patternFill>
      </fill>
    </odxf>
    <ndxf>
      <fill>
        <patternFill>
          <bgColor theme="0"/>
        </patternFill>
      </fill>
    </ndxf>
  </rcc>
  <rfmt sheetId="1" sqref="AF185" start="0" length="0">
    <dxf>
      <fill>
        <patternFill patternType="none">
          <bgColor indexed="65"/>
        </patternFill>
      </fill>
    </dxf>
  </rfmt>
  <rcc rId="4501" sId="1" odxf="1" dxf="1">
    <oc r="AG185">
      <f>AE185+AF185</f>
    </oc>
    <nc r="AG185">
      <f>AE185+AF185</f>
    </nc>
    <odxf>
      <fill>
        <patternFill patternType="solid">
          <bgColor theme="8" tint="0.79998168889431442"/>
        </patternFill>
      </fill>
    </odxf>
    <ndxf>
      <fill>
        <patternFill patternType="none">
          <bgColor indexed="65"/>
        </patternFill>
      </fill>
    </ndxf>
  </rcc>
  <rfmt sheetId="1" sqref="A185:XFD185">
    <dxf>
      <fill>
        <patternFill>
          <bgColor theme="8" tint="0.79998168889431442"/>
        </patternFill>
      </fill>
    </dxf>
  </rfmt>
</revisions>
</file>

<file path=xl/revisions/revisionLog3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02" sId="1" odxf="1" dxf="1" numFmtId="4">
    <oc r="T185">
      <v>358590.34</v>
    </oc>
    <nc r="T185">
      <v>2072800.65</v>
    </nc>
    <odxf>
      <font>
        <sz val="12"/>
      </font>
      <fill>
        <patternFill patternType="solid">
          <bgColor theme="8" tint="0.79998168889431442"/>
        </patternFill>
      </fill>
      <alignment horizontal="right" vertical="center" wrapText="1"/>
      <border outline="0">
        <left style="thin">
          <color indexed="64"/>
        </left>
        <right style="thin">
          <color indexed="64"/>
        </right>
        <top style="thin">
          <color indexed="64"/>
        </top>
        <bottom style="thin">
          <color indexed="64"/>
        </bottom>
      </border>
    </odxf>
    <ndxf>
      <font>
        <sz val="11"/>
        <color theme="1"/>
        <name val="Calibri"/>
        <family val="2"/>
        <charset val="238"/>
        <scheme val="minor"/>
      </font>
      <fill>
        <patternFill patternType="none">
          <bgColor indexed="65"/>
        </patternFill>
      </fill>
      <alignment horizontal="general" vertical="bottom" wrapText="0"/>
      <border outline="0">
        <left/>
        <right/>
        <top/>
        <bottom/>
      </border>
    </ndxf>
  </rcc>
  <rcc rId="4503" sId="1" odxf="1" dxf="1" numFmtId="4">
    <oc r="W185">
      <v>54843.23</v>
    </oc>
    <nc r="W185">
      <v>317016.56999999995</v>
    </nc>
    <odxf>
      <font>
        <sz val="12"/>
      </font>
      <fill>
        <patternFill patternType="solid">
          <bgColor theme="8" tint="0.79998168889431442"/>
        </patternFill>
      </fill>
      <alignment horizontal="right" vertical="center" wrapText="1"/>
      <border outline="0">
        <left style="thin">
          <color indexed="64"/>
        </left>
        <right style="thin">
          <color indexed="64"/>
        </right>
        <top style="thin">
          <color indexed="64"/>
        </top>
        <bottom style="thin">
          <color indexed="64"/>
        </bottom>
      </border>
    </odxf>
    <ndxf>
      <font>
        <sz val="11"/>
        <color theme="1"/>
        <name val="Calibri"/>
        <family val="2"/>
        <charset val="238"/>
        <scheme val="minor"/>
      </font>
      <fill>
        <patternFill patternType="none">
          <bgColor indexed="65"/>
        </patternFill>
      </fill>
      <alignment horizontal="general" vertical="bottom" wrapText="0"/>
      <border outline="0">
        <left/>
        <right/>
        <top/>
        <bottom/>
      </border>
    </ndxf>
  </rcc>
  <rcc rId="4504" sId="1" odxf="1" dxf="1" numFmtId="4">
    <oc r="Z185">
      <v>8437.42</v>
    </oc>
    <nc r="Z185">
      <v>48771.78</v>
    </nc>
    <odxf>
      <font>
        <sz val="12"/>
      </font>
      <fill>
        <patternFill patternType="solid">
          <bgColor theme="8" tint="0.79998168889431442"/>
        </patternFill>
      </fill>
      <alignment horizontal="right" vertical="center" wrapText="1"/>
      <border outline="0">
        <left style="thin">
          <color indexed="64"/>
        </left>
        <right style="thin">
          <color indexed="64"/>
        </right>
        <top style="thin">
          <color indexed="64"/>
        </top>
        <bottom style="thin">
          <color indexed="64"/>
        </bottom>
      </border>
    </odxf>
    <ndxf>
      <font>
        <sz val="11"/>
        <color theme="1"/>
        <name val="Calibri"/>
        <family val="2"/>
        <charset val="238"/>
        <scheme val="minor"/>
      </font>
      <fill>
        <patternFill patternType="none">
          <bgColor indexed="65"/>
        </patternFill>
      </fill>
      <alignment horizontal="general" vertical="bottom" wrapText="0"/>
      <border outline="0">
        <left/>
        <right/>
        <top/>
        <bottom/>
      </border>
    </ndxf>
  </rcc>
</revisions>
</file>

<file path=xl/revisions/revisionLog3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85" start="0" length="0">
    <dxf>
      <font>
        <b val="0"/>
        <sz val="12"/>
        <color auto="1"/>
      </font>
      <fill>
        <patternFill patternType="none">
          <bgColor indexed="65"/>
        </patternFill>
      </fill>
      <border outline="0">
        <left style="medium">
          <color indexed="64"/>
        </left>
      </border>
    </dxf>
  </rfmt>
  <rfmt sheetId="1" sqref="B185" start="0" length="0">
    <dxf>
      <font>
        <sz val="12"/>
        <color auto="1"/>
      </font>
      <fill>
        <patternFill>
          <bgColor rgb="FFFFFF00"/>
        </patternFill>
      </fill>
    </dxf>
  </rfmt>
  <rfmt sheetId="1" sqref="C185" start="0" length="0">
    <dxf>
      <font>
        <b/>
        <sz val="12"/>
        <color auto="1"/>
      </font>
      <fill>
        <patternFill>
          <bgColor rgb="FFFFFF00"/>
        </patternFill>
      </fill>
      <border outline="0">
        <left style="thin">
          <color indexed="64"/>
        </left>
      </border>
    </dxf>
  </rfmt>
  <rfmt sheetId="1" sqref="D185" start="0" length="0">
    <dxf>
      <font>
        <sz val="12"/>
        <color auto="1"/>
      </font>
      <fill>
        <patternFill>
          <bgColor rgb="FFFFFF00"/>
        </patternFill>
      </fill>
      <border outline="0">
        <left style="thin">
          <color indexed="64"/>
        </left>
      </border>
    </dxf>
  </rfmt>
  <rfmt sheetId="1" sqref="E185" start="0" length="0">
    <dxf>
      <fill>
        <patternFill>
          <bgColor theme="0"/>
        </patternFill>
      </fill>
    </dxf>
  </rfmt>
  <rfmt sheetId="1" sqref="F185" start="0" length="0">
    <dxf>
      <fill>
        <patternFill>
          <bgColor rgb="FFFFFF00"/>
        </patternFill>
      </fill>
    </dxf>
  </rfmt>
  <rfmt sheetId="1" sqref="G185" start="0" length="0">
    <dxf>
      <font>
        <sz val="12"/>
        <color auto="1"/>
        <name val="Trebuchet MS"/>
        <scheme val="none"/>
      </font>
      <fill>
        <patternFill patternType="none">
          <bgColor indexed="65"/>
        </patternFill>
      </fill>
      <alignment horizontal="left"/>
    </dxf>
  </rfmt>
  <rfmt sheetId="1" sqref="H185" start="0" length="0">
    <dxf>
      <font>
        <sz val="12"/>
        <color auto="1"/>
        <name val="Trebuchet MS"/>
        <scheme val="none"/>
      </font>
      <fill>
        <patternFill patternType="none">
          <bgColor indexed="65"/>
        </patternFill>
      </fill>
      <alignment horizontal="left"/>
      <border outline="0">
        <left style="thin">
          <color indexed="64"/>
        </left>
        <right style="thin">
          <color indexed="64"/>
        </right>
        <top style="thin">
          <color indexed="64"/>
        </top>
        <bottom style="thin">
          <color indexed="64"/>
        </bottom>
      </border>
    </dxf>
  </rfmt>
  <rfmt sheetId="1" sqref="I185" start="0" length="0">
    <dxf>
      <font>
        <sz val="12"/>
        <color auto="1"/>
      </font>
      <fill>
        <patternFill>
          <bgColor rgb="FFFFFF00"/>
        </patternFill>
      </fill>
    </dxf>
  </rfmt>
  <rfmt sheetId="1" sqref="J185" start="0" length="0">
    <dxf>
      <font>
        <sz val="12"/>
        <color auto="1"/>
      </font>
      <fill>
        <patternFill patternType="none">
          <bgColor indexed="65"/>
        </patternFill>
      </fill>
      <alignment horizontal="justify"/>
    </dxf>
  </rfmt>
  <rfmt sheetId="1" sqref="K185" start="0" length="0">
    <dxf>
      <fill>
        <patternFill>
          <bgColor theme="0"/>
        </patternFill>
      </fill>
    </dxf>
  </rfmt>
  <rfmt sheetId="1" sqref="L185" start="0" length="0">
    <dxf>
      <fill>
        <patternFill patternType="none">
          <bgColor indexed="65"/>
        </patternFill>
      </fill>
    </dxf>
  </rfmt>
  <rcc rId="4505" sId="1" odxf="1" dxf="1">
    <oc r="M185">
      <f>S185/AE185*100</f>
    </oc>
    <nc r="M185">
      <f>S185/AE185*100</f>
    </nc>
    <odxf>
      <fill>
        <patternFill patternType="solid">
          <bgColor theme="8" tint="0.79998168889431442"/>
        </patternFill>
      </fill>
    </odxf>
    <ndxf>
      <fill>
        <patternFill patternType="none">
          <bgColor indexed="65"/>
        </patternFill>
      </fill>
    </ndxf>
  </rcc>
  <rfmt sheetId="1" sqref="N185" start="0" length="0">
    <dxf>
      <font>
        <b val="0"/>
        <sz val="12"/>
        <color auto="1"/>
      </font>
      <fill>
        <patternFill>
          <bgColor theme="0"/>
        </patternFill>
      </fill>
    </dxf>
  </rfmt>
  <rfmt sheetId="1" sqref="O185" start="0" length="0">
    <dxf>
      <font>
        <sz val="12"/>
        <color auto="1"/>
      </font>
      <fill>
        <patternFill>
          <bgColor theme="0"/>
        </patternFill>
      </fill>
    </dxf>
  </rfmt>
  <rfmt sheetId="1" sqref="P185" start="0" length="0">
    <dxf>
      <fill>
        <patternFill>
          <bgColor theme="0"/>
        </patternFill>
      </fill>
    </dxf>
  </rfmt>
  <rfmt sheetId="1" sqref="Q185" start="0" length="0">
    <dxf>
      <font>
        <sz val="12"/>
      </font>
      <fill>
        <patternFill>
          <bgColor theme="0"/>
        </patternFill>
      </fill>
    </dxf>
  </rfmt>
  <rfmt sheetId="1" sqref="R185" start="0" length="0">
    <dxf>
      <fill>
        <patternFill>
          <bgColor theme="0"/>
        </patternFill>
      </fill>
    </dxf>
  </rfmt>
  <rcc rId="4506" sId="1" odxf="1" dxf="1">
    <oc r="S185">
      <f>T185+U185</f>
    </oc>
    <nc r="S185">
      <f>T185+U185</f>
    </nc>
    <odxf>
      <fill>
        <patternFill patternType="solid">
          <bgColor theme="8" tint="0.79998168889431442"/>
        </patternFill>
      </fill>
    </odxf>
    <ndxf>
      <fill>
        <patternFill patternType="none">
          <bgColor indexed="65"/>
        </patternFill>
      </fill>
    </ndxf>
  </rcc>
  <rfmt sheetId="1" sqref="T185" start="0" length="0">
    <dxf>
      <font>
        <sz val="12"/>
        <color theme="1"/>
        <name val="Calibri"/>
        <family val="2"/>
        <charset val="238"/>
        <scheme val="minor"/>
      </font>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U185" start="0" length="0">
    <dxf>
      <fill>
        <patternFill>
          <bgColor rgb="FFFFFF00"/>
        </patternFill>
      </fill>
    </dxf>
  </rfmt>
  <rcc rId="4507" sId="1" odxf="1" dxf="1">
    <oc r="V185">
      <f>W185+X185</f>
    </oc>
    <nc r="V185">
      <f>W185+X185</f>
    </nc>
    <odxf>
      <fill>
        <patternFill patternType="solid">
          <bgColor theme="8" tint="0.79998168889431442"/>
        </patternFill>
      </fill>
    </odxf>
    <ndxf>
      <fill>
        <patternFill patternType="none">
          <bgColor indexed="65"/>
        </patternFill>
      </fill>
    </ndxf>
  </rcc>
  <rfmt sheetId="1" s="1" sqref="W18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X185" start="0" length="0">
    <dxf>
      <font>
        <sz val="12"/>
        <color auto="1"/>
      </font>
      <numFmt numFmtId="165" formatCode="#,##0.00_ ;\-#,##0.00\ "/>
      <fill>
        <patternFill>
          <bgColor rgb="FFFFFF00"/>
        </patternFill>
      </fill>
    </dxf>
  </rfmt>
  <rcc rId="4508" sId="1" odxf="1" dxf="1">
    <oc r="Y185">
      <f>Z185+AA185</f>
    </oc>
    <nc r="Y185">
      <f>Z185+AA185</f>
    </nc>
    <odxf>
      <font>
        <sz val="12"/>
        <color auto="1"/>
      </font>
      <numFmt numFmtId="4" formatCode="#,##0.00"/>
      <fill>
        <patternFill patternType="solid">
          <bgColor theme="8" tint="0.79998168889431442"/>
        </patternFill>
      </fill>
    </odxf>
    <ndxf>
      <font>
        <sz val="12"/>
        <color auto="1"/>
      </font>
      <numFmt numFmtId="165" formatCode="#,##0.00_ ;\-#,##0.00\ "/>
      <fill>
        <patternFill patternType="none">
          <bgColor indexed="65"/>
        </patternFill>
      </fill>
    </ndxf>
  </rcc>
  <rfmt sheetId="1" s="1" sqref="Z185" start="0" length="0">
    <dxf>
      <font>
        <sz val="12"/>
        <color auto="1"/>
        <name val="Calibri"/>
        <family val="2"/>
        <charset val="238"/>
        <scheme val="minor"/>
      </font>
      <numFmt numFmtId="165" formatCode="#,##0.00_ ;\-#,##0.00\ "/>
      <fill>
        <patternFill patternType="solid">
          <bgColor rgb="FFFFFF00"/>
        </patternFill>
      </fill>
      <alignment horizontal="right" vertical="center" wrapText="1"/>
      <border outline="0">
        <left style="thin">
          <color indexed="64"/>
        </left>
        <right style="thin">
          <color indexed="64"/>
        </right>
        <top style="thin">
          <color indexed="64"/>
        </top>
        <bottom style="thin">
          <color indexed="64"/>
        </bottom>
      </border>
    </dxf>
  </rfmt>
  <rfmt sheetId="1" sqref="AA185" start="0" length="0">
    <dxf>
      <font>
        <sz val="12"/>
        <color auto="1"/>
      </font>
      <numFmt numFmtId="165" formatCode="#,##0.00_ ;\-#,##0.00\ "/>
      <fill>
        <patternFill>
          <bgColor rgb="FFFFFF00"/>
        </patternFill>
      </fill>
    </dxf>
  </rfmt>
  <rcc rId="4509" sId="1" odxf="1" dxf="1">
    <oc r="AB185">
      <f>AC185+AD185</f>
    </oc>
    <nc r="AB185">
      <f>AC185+AD185</f>
    </nc>
    <odxf>
      <fill>
        <patternFill patternType="solid">
          <bgColor theme="8" tint="0.79998168889431442"/>
        </patternFill>
      </fill>
    </odxf>
    <ndxf>
      <fill>
        <patternFill patternType="none">
          <bgColor indexed="65"/>
        </patternFill>
      </fill>
    </ndxf>
  </rcc>
  <rfmt sheetId="1" sqref="AC185" start="0" length="0">
    <dxf>
      <fill>
        <patternFill>
          <bgColor rgb="FFFFFF00"/>
        </patternFill>
      </fill>
    </dxf>
  </rfmt>
  <rfmt sheetId="1" sqref="AD185" start="0" length="0">
    <dxf>
      <fill>
        <patternFill>
          <bgColor rgb="FFFFFF00"/>
        </patternFill>
      </fill>
    </dxf>
  </rfmt>
  <rcc rId="4510" sId="1" odxf="1" dxf="1">
    <oc r="AE185">
      <f>S185+V185+Y185+AB185</f>
    </oc>
    <nc r="AE185">
      <f>S185+V185+Y185+AB185</f>
    </nc>
    <odxf>
      <fill>
        <patternFill>
          <bgColor theme="8" tint="0.79998168889431442"/>
        </patternFill>
      </fill>
    </odxf>
    <ndxf>
      <fill>
        <patternFill>
          <bgColor theme="0"/>
        </patternFill>
      </fill>
    </ndxf>
  </rcc>
  <rfmt sheetId="1" sqref="AF185" start="0" length="0">
    <dxf>
      <fill>
        <patternFill patternType="none">
          <bgColor indexed="65"/>
        </patternFill>
      </fill>
    </dxf>
  </rfmt>
  <rcc rId="4511" sId="1" odxf="1" dxf="1">
    <oc r="AG185">
      <f>AE185+AF185</f>
    </oc>
    <nc r="AG185">
      <f>AE185+AF185</f>
    </nc>
    <odxf>
      <fill>
        <patternFill patternType="solid">
          <bgColor theme="8" tint="0.79998168889431442"/>
        </patternFill>
      </fill>
    </odxf>
    <ndxf>
      <fill>
        <patternFill patternType="none">
          <bgColor indexed="65"/>
        </patternFill>
      </fill>
    </ndxf>
  </rcc>
  <rfmt sheetId="1" sqref="AH185" start="0" length="0">
    <dxf>
      <fill>
        <patternFill patternType="none">
          <bgColor indexed="65"/>
        </patternFill>
      </fill>
    </dxf>
  </rfmt>
  <rfmt sheetId="1" sqref="AI185" start="0" length="0">
    <dxf>
      <fill>
        <patternFill patternType="none">
          <bgColor indexed="65"/>
        </patternFill>
      </fill>
    </dxf>
  </rfmt>
  <rcc rId="4512" sId="1" odxf="1" dxf="1">
    <oc r="AJ185">
      <f>24768.62+25919.16+26921.69</f>
    </oc>
    <nc r="AJ185">
      <f>24768.62+25919.16+26921.69</f>
    </nc>
    <odxf>
      <font>
        <sz val="12"/>
        <color auto="1"/>
      </font>
      <fill>
        <patternFill patternType="solid">
          <bgColor theme="8" tint="0.79998168889431442"/>
        </patternFill>
      </fill>
      <border outline="0">
        <top/>
      </border>
    </odxf>
    <ndxf>
      <font>
        <sz val="12"/>
        <color auto="1"/>
      </font>
      <fill>
        <patternFill patternType="none">
          <bgColor indexed="65"/>
        </patternFill>
      </fill>
      <border outline="0">
        <top style="thin">
          <color indexed="64"/>
        </top>
      </border>
    </ndxf>
  </rcc>
  <rcc rId="4513" sId="1" odxf="1" dxf="1">
    <oc r="AK185">
      <f>3788.14+2637.6+4760.51</f>
    </oc>
    <nc r="AK185">
      <f>3788.14+2637.6+4760.51</f>
    </nc>
    <odxf>
      <fill>
        <patternFill patternType="solid">
          <bgColor theme="8" tint="0.79998168889431442"/>
        </patternFill>
      </fill>
      <border outline="0">
        <top/>
      </border>
    </odxf>
    <ndxf>
      <fill>
        <patternFill patternType="none">
          <bgColor indexed="65"/>
        </patternFill>
      </fill>
      <border outline="0">
        <top style="thin">
          <color indexed="64"/>
        </top>
      </border>
    </ndxf>
  </rcc>
  <rfmt sheetId="1" sqref="AL185" start="0" length="0">
    <dxf>
      <font>
        <sz val="12"/>
        <name val="Trebuchet MS"/>
        <scheme val="none"/>
      </font>
      <numFmt numFmtId="0" formatCode="General"/>
      <fill>
        <patternFill patternType="none">
          <bgColor indexed="65"/>
        </patternFill>
      </fill>
      <alignment horizontal="general" vertical="bottom" wrapText="0"/>
      <border outline="0">
        <left/>
        <right/>
        <top/>
        <bottom/>
      </border>
    </dxf>
  </rfmt>
  <rfmt sheetId="1" sqref="AM185" start="0" length="0">
    <dxf>
      <font>
        <sz val="11"/>
        <color theme="1"/>
        <name val="Calibri"/>
        <family val="2"/>
        <charset val="238"/>
        <scheme val="minor"/>
      </font>
      <numFmt numFmtId="0" formatCode="General"/>
      <fill>
        <patternFill patternType="none">
          <bgColor indexed="65"/>
        </patternFill>
      </fill>
      <alignment horizontal="general" vertical="bottom" wrapText="0"/>
      <border outline="0">
        <left/>
        <right/>
        <top/>
        <bottom/>
      </border>
    </dxf>
  </rfmt>
  <rfmt sheetId="1" sqref="AN185" start="0" length="0">
    <dxf>
      <font>
        <sz val="11"/>
        <color theme="1"/>
        <name val="Calibri"/>
        <family val="2"/>
        <charset val="238"/>
        <scheme val="minor"/>
      </font>
      <numFmt numFmtId="0" formatCode="General"/>
      <fill>
        <patternFill patternType="none">
          <bgColor indexed="65"/>
        </patternFill>
      </fill>
      <alignment horizontal="general" vertical="bottom" wrapText="0"/>
      <border outline="0">
        <left/>
        <right/>
        <top/>
        <bottom/>
      </border>
    </dxf>
  </rfmt>
  <rfmt sheetId="1" sqref="AO185" start="0" length="0">
    <dxf>
      <fill>
        <patternFill patternType="none">
          <bgColor indexed="65"/>
        </patternFill>
      </fill>
    </dxf>
  </rfmt>
  <rfmt sheetId="1" sqref="AP185" start="0" length="0">
    <dxf>
      <fill>
        <patternFill patternType="none">
          <bgColor indexed="65"/>
        </patternFill>
      </fill>
    </dxf>
  </rfmt>
  <rfmt sheetId="1" sqref="AQ185" start="0" length="0">
    <dxf>
      <fill>
        <patternFill patternType="none">
          <bgColor indexed="65"/>
        </patternFill>
      </fill>
    </dxf>
  </rfmt>
  <rfmt sheetId="1" sqref="AR185" start="0" length="0">
    <dxf>
      <fill>
        <patternFill patternType="none">
          <bgColor indexed="65"/>
        </patternFill>
      </fill>
    </dxf>
  </rfmt>
  <rfmt sheetId="1" sqref="AS185" start="0" length="0">
    <dxf>
      <fill>
        <patternFill patternType="none">
          <bgColor indexed="65"/>
        </patternFill>
      </fill>
    </dxf>
  </rfmt>
  <rfmt sheetId="1" sqref="AT185" start="0" length="0">
    <dxf>
      <fill>
        <patternFill patternType="none">
          <bgColor indexed="65"/>
        </patternFill>
      </fill>
    </dxf>
  </rfmt>
  <rfmt sheetId="1" sqref="AU185" start="0" length="0">
    <dxf>
      <fill>
        <patternFill patternType="none">
          <bgColor indexed="65"/>
        </patternFill>
      </fill>
    </dxf>
  </rfmt>
  <rfmt sheetId="1" sqref="AV185" start="0" length="0">
    <dxf>
      <fill>
        <patternFill patternType="none">
          <bgColor indexed="65"/>
        </patternFill>
      </fill>
    </dxf>
  </rfmt>
  <rfmt sheetId="1" sqref="AW185" start="0" length="0">
    <dxf>
      <fill>
        <patternFill patternType="none">
          <bgColor indexed="65"/>
        </patternFill>
      </fill>
    </dxf>
  </rfmt>
  <rfmt sheetId="1" sqref="AX185" start="0" length="0">
    <dxf>
      <fill>
        <patternFill patternType="none">
          <bgColor indexed="65"/>
        </patternFill>
      </fill>
    </dxf>
  </rfmt>
  <rfmt sheetId="1" sqref="AY185" start="0" length="0">
    <dxf>
      <fill>
        <patternFill patternType="none">
          <bgColor indexed="65"/>
        </patternFill>
      </fill>
    </dxf>
  </rfmt>
  <rfmt sheetId="1" sqref="AZ185" start="0" length="0">
    <dxf>
      <fill>
        <patternFill patternType="none">
          <bgColor indexed="65"/>
        </patternFill>
      </fill>
    </dxf>
  </rfmt>
  <rfmt sheetId="1" sqref="BA185" start="0" length="0">
    <dxf>
      <fill>
        <patternFill patternType="none">
          <bgColor indexed="65"/>
        </patternFill>
      </fill>
    </dxf>
  </rfmt>
  <rfmt sheetId="1" sqref="BB185" start="0" length="0">
    <dxf>
      <fill>
        <patternFill patternType="none">
          <bgColor indexed="65"/>
        </patternFill>
      </fill>
    </dxf>
  </rfmt>
  <rfmt sheetId="1" sqref="BC185" start="0" length="0">
    <dxf>
      <fill>
        <patternFill patternType="none">
          <bgColor indexed="65"/>
        </patternFill>
      </fill>
    </dxf>
  </rfmt>
  <rfmt sheetId="1" sqref="BD185" start="0" length="0">
    <dxf>
      <fill>
        <patternFill patternType="none">
          <bgColor indexed="65"/>
        </patternFill>
      </fill>
    </dxf>
  </rfmt>
  <rfmt sheetId="1" sqref="BE185" start="0" length="0">
    <dxf>
      <fill>
        <patternFill patternType="none">
          <bgColor indexed="65"/>
        </patternFill>
      </fill>
    </dxf>
  </rfmt>
  <rfmt sheetId="1" sqref="BF185" start="0" length="0">
    <dxf>
      <fill>
        <patternFill patternType="none">
          <bgColor indexed="65"/>
        </patternFill>
      </fill>
    </dxf>
  </rfmt>
  <rfmt sheetId="1" sqref="BG185" start="0" length="0">
    <dxf>
      <fill>
        <patternFill patternType="none">
          <bgColor indexed="65"/>
        </patternFill>
      </fill>
    </dxf>
  </rfmt>
  <rfmt sheetId="1" sqref="BH185" start="0" length="0">
    <dxf>
      <fill>
        <patternFill patternType="none">
          <bgColor indexed="65"/>
        </patternFill>
      </fill>
    </dxf>
  </rfmt>
  <rfmt sheetId="1" sqref="BI185" start="0" length="0">
    <dxf>
      <fill>
        <patternFill patternType="none">
          <bgColor indexed="65"/>
        </patternFill>
      </fill>
    </dxf>
  </rfmt>
  <rfmt sheetId="1" sqref="BJ185" start="0" length="0">
    <dxf>
      <fill>
        <patternFill patternType="none">
          <bgColor indexed="65"/>
        </patternFill>
      </fill>
    </dxf>
  </rfmt>
  <rfmt sheetId="1" sqref="BK185" start="0" length="0">
    <dxf>
      <fill>
        <patternFill patternType="none">
          <bgColor indexed="65"/>
        </patternFill>
      </fill>
    </dxf>
  </rfmt>
  <rfmt sheetId="1" sqref="BL185" start="0" length="0">
    <dxf>
      <fill>
        <patternFill patternType="none">
          <bgColor indexed="65"/>
        </patternFill>
      </fill>
    </dxf>
  </rfmt>
  <rfmt sheetId="1" sqref="BM185" start="0" length="0">
    <dxf>
      <fill>
        <patternFill patternType="none">
          <bgColor indexed="65"/>
        </patternFill>
      </fill>
    </dxf>
  </rfmt>
  <rfmt sheetId="1" sqref="BN185" start="0" length="0">
    <dxf>
      <fill>
        <patternFill patternType="none">
          <bgColor indexed="65"/>
        </patternFill>
      </fill>
    </dxf>
  </rfmt>
  <rfmt sheetId="1" sqref="BO185" start="0" length="0">
    <dxf>
      <fill>
        <patternFill patternType="none">
          <bgColor indexed="65"/>
        </patternFill>
      </fill>
    </dxf>
  </rfmt>
  <rfmt sheetId="1" sqref="BP185" start="0" length="0">
    <dxf>
      <fill>
        <patternFill patternType="none">
          <bgColor indexed="65"/>
        </patternFill>
      </fill>
    </dxf>
  </rfmt>
  <rfmt sheetId="1" sqref="BQ185" start="0" length="0">
    <dxf>
      <fill>
        <patternFill patternType="none">
          <bgColor indexed="65"/>
        </patternFill>
      </fill>
    </dxf>
  </rfmt>
  <rfmt sheetId="1" sqref="BR185" start="0" length="0">
    <dxf>
      <fill>
        <patternFill patternType="none">
          <bgColor indexed="65"/>
        </patternFill>
      </fill>
    </dxf>
  </rfmt>
  <rfmt sheetId="1" sqref="BS185" start="0" length="0">
    <dxf>
      <fill>
        <patternFill patternType="none">
          <bgColor indexed="65"/>
        </patternFill>
      </fill>
    </dxf>
  </rfmt>
  <rfmt sheetId="1" sqref="BT185" start="0" length="0">
    <dxf>
      <fill>
        <patternFill patternType="none">
          <bgColor indexed="65"/>
        </patternFill>
      </fill>
    </dxf>
  </rfmt>
  <rfmt sheetId="1" sqref="BU185" start="0" length="0">
    <dxf>
      <fill>
        <patternFill patternType="none">
          <bgColor indexed="65"/>
        </patternFill>
      </fill>
    </dxf>
  </rfmt>
  <rfmt sheetId="1" sqref="BV185" start="0" length="0">
    <dxf>
      <fill>
        <patternFill patternType="none">
          <bgColor indexed="65"/>
        </patternFill>
      </fill>
    </dxf>
  </rfmt>
  <rfmt sheetId="1" sqref="BW185" start="0" length="0">
    <dxf>
      <fill>
        <patternFill patternType="none">
          <bgColor indexed="65"/>
        </patternFill>
      </fill>
    </dxf>
  </rfmt>
  <rfmt sheetId="1" sqref="BX185" start="0" length="0">
    <dxf>
      <fill>
        <patternFill patternType="none">
          <bgColor indexed="65"/>
        </patternFill>
      </fill>
    </dxf>
  </rfmt>
  <rfmt sheetId="1" sqref="BY185" start="0" length="0">
    <dxf>
      <fill>
        <patternFill patternType="none">
          <bgColor indexed="65"/>
        </patternFill>
      </fill>
    </dxf>
  </rfmt>
  <rfmt sheetId="1" sqref="BZ185" start="0" length="0">
    <dxf>
      <fill>
        <patternFill patternType="none">
          <bgColor indexed="65"/>
        </patternFill>
      </fill>
    </dxf>
  </rfmt>
  <rfmt sheetId="1" sqref="CA185" start="0" length="0">
    <dxf>
      <fill>
        <patternFill patternType="none">
          <bgColor indexed="65"/>
        </patternFill>
      </fill>
    </dxf>
  </rfmt>
  <rfmt sheetId="1" sqref="CB185" start="0" length="0">
    <dxf>
      <fill>
        <patternFill patternType="none">
          <bgColor indexed="65"/>
        </patternFill>
      </fill>
    </dxf>
  </rfmt>
  <rfmt sheetId="1" sqref="CC185" start="0" length="0">
    <dxf>
      <fill>
        <patternFill patternType="none">
          <bgColor indexed="65"/>
        </patternFill>
      </fill>
    </dxf>
  </rfmt>
  <rfmt sheetId="1" sqref="CD185" start="0" length="0">
    <dxf>
      <fill>
        <patternFill patternType="none">
          <bgColor indexed="65"/>
        </patternFill>
      </fill>
    </dxf>
  </rfmt>
  <rfmt sheetId="1" sqref="CE185" start="0" length="0">
    <dxf>
      <fill>
        <patternFill patternType="none">
          <bgColor indexed="65"/>
        </patternFill>
      </fill>
    </dxf>
  </rfmt>
  <rfmt sheetId="1" sqref="CF185" start="0" length="0">
    <dxf>
      <fill>
        <patternFill patternType="none">
          <bgColor indexed="65"/>
        </patternFill>
      </fill>
    </dxf>
  </rfmt>
  <rfmt sheetId="1" sqref="CG185" start="0" length="0">
    <dxf>
      <fill>
        <patternFill patternType="none">
          <bgColor indexed="65"/>
        </patternFill>
      </fill>
    </dxf>
  </rfmt>
  <rfmt sheetId="1" sqref="CH185" start="0" length="0">
    <dxf>
      <fill>
        <patternFill patternType="none">
          <bgColor indexed="65"/>
        </patternFill>
      </fill>
    </dxf>
  </rfmt>
  <rfmt sheetId="1" sqref="CI185" start="0" length="0">
    <dxf>
      <fill>
        <patternFill patternType="none">
          <bgColor indexed="65"/>
        </patternFill>
      </fill>
    </dxf>
  </rfmt>
  <rfmt sheetId="1" sqref="CJ185" start="0" length="0">
    <dxf>
      <fill>
        <patternFill patternType="none">
          <bgColor indexed="65"/>
        </patternFill>
      </fill>
    </dxf>
  </rfmt>
  <rfmt sheetId="1" sqref="CK185" start="0" length="0">
    <dxf>
      <fill>
        <patternFill patternType="none">
          <bgColor indexed="65"/>
        </patternFill>
      </fill>
    </dxf>
  </rfmt>
  <rfmt sheetId="1" sqref="CL185" start="0" length="0">
    <dxf>
      <fill>
        <patternFill patternType="none">
          <bgColor indexed="65"/>
        </patternFill>
      </fill>
    </dxf>
  </rfmt>
  <rfmt sheetId="1" sqref="CM185" start="0" length="0">
    <dxf>
      <fill>
        <patternFill patternType="none">
          <bgColor indexed="65"/>
        </patternFill>
      </fill>
    </dxf>
  </rfmt>
  <rfmt sheetId="1" sqref="CN185" start="0" length="0">
    <dxf>
      <fill>
        <patternFill patternType="none">
          <bgColor indexed="65"/>
        </patternFill>
      </fill>
    </dxf>
  </rfmt>
  <rfmt sheetId="1" sqref="CO185" start="0" length="0">
    <dxf>
      <fill>
        <patternFill patternType="none">
          <bgColor indexed="65"/>
        </patternFill>
      </fill>
    </dxf>
  </rfmt>
  <rfmt sheetId="1" sqref="CP185" start="0" length="0">
    <dxf>
      <fill>
        <patternFill patternType="none">
          <bgColor indexed="65"/>
        </patternFill>
      </fill>
    </dxf>
  </rfmt>
  <rfmt sheetId="1" sqref="CQ185" start="0" length="0">
    <dxf>
      <fill>
        <patternFill patternType="none">
          <bgColor indexed="65"/>
        </patternFill>
      </fill>
    </dxf>
  </rfmt>
  <rfmt sheetId="1" sqref="CR185" start="0" length="0">
    <dxf>
      <fill>
        <patternFill patternType="none">
          <bgColor indexed="65"/>
        </patternFill>
      </fill>
    </dxf>
  </rfmt>
  <rfmt sheetId="1" sqref="CS185" start="0" length="0">
    <dxf>
      <fill>
        <patternFill patternType="none">
          <bgColor indexed="65"/>
        </patternFill>
      </fill>
    </dxf>
  </rfmt>
  <rfmt sheetId="1" sqref="CT185" start="0" length="0">
    <dxf>
      <fill>
        <patternFill patternType="none">
          <bgColor indexed="65"/>
        </patternFill>
      </fill>
    </dxf>
  </rfmt>
  <rfmt sheetId="1" sqref="CU185" start="0" length="0">
    <dxf>
      <fill>
        <patternFill patternType="none">
          <bgColor indexed="65"/>
        </patternFill>
      </fill>
    </dxf>
  </rfmt>
  <rfmt sheetId="1" sqref="CV185" start="0" length="0">
    <dxf>
      <fill>
        <patternFill patternType="none">
          <bgColor indexed="65"/>
        </patternFill>
      </fill>
    </dxf>
  </rfmt>
  <rfmt sheetId="1" sqref="CW185" start="0" length="0">
    <dxf>
      <fill>
        <patternFill patternType="none">
          <bgColor indexed="65"/>
        </patternFill>
      </fill>
    </dxf>
  </rfmt>
  <rfmt sheetId="1" sqref="CX185" start="0" length="0">
    <dxf>
      <fill>
        <patternFill patternType="none">
          <bgColor indexed="65"/>
        </patternFill>
      </fill>
    </dxf>
  </rfmt>
  <rfmt sheetId="1" sqref="CY185" start="0" length="0">
    <dxf>
      <fill>
        <patternFill patternType="none">
          <bgColor indexed="65"/>
        </patternFill>
      </fill>
    </dxf>
  </rfmt>
  <rfmt sheetId="1" sqref="CZ185" start="0" length="0">
    <dxf>
      <fill>
        <patternFill patternType="none">
          <bgColor indexed="65"/>
        </patternFill>
      </fill>
    </dxf>
  </rfmt>
  <rfmt sheetId="1" sqref="DA185" start="0" length="0">
    <dxf>
      <fill>
        <patternFill patternType="none">
          <bgColor indexed="65"/>
        </patternFill>
      </fill>
    </dxf>
  </rfmt>
  <rfmt sheetId="1" sqref="DB185" start="0" length="0">
    <dxf>
      <fill>
        <patternFill patternType="none">
          <bgColor indexed="65"/>
        </patternFill>
      </fill>
    </dxf>
  </rfmt>
  <rfmt sheetId="1" sqref="DC185" start="0" length="0">
    <dxf>
      <fill>
        <patternFill patternType="none">
          <bgColor indexed="65"/>
        </patternFill>
      </fill>
    </dxf>
  </rfmt>
  <rfmt sheetId="1" sqref="DD185" start="0" length="0">
    <dxf>
      <fill>
        <patternFill patternType="none">
          <bgColor indexed="65"/>
        </patternFill>
      </fill>
    </dxf>
  </rfmt>
  <rfmt sheetId="1" sqref="DE185" start="0" length="0">
    <dxf>
      <fill>
        <patternFill patternType="none">
          <bgColor indexed="65"/>
        </patternFill>
      </fill>
    </dxf>
  </rfmt>
  <rfmt sheetId="1" sqref="DF185" start="0" length="0">
    <dxf>
      <fill>
        <patternFill patternType="none">
          <bgColor indexed="65"/>
        </patternFill>
      </fill>
    </dxf>
  </rfmt>
  <rfmt sheetId="1" sqref="DG185" start="0" length="0">
    <dxf>
      <fill>
        <patternFill patternType="none">
          <bgColor indexed="65"/>
        </patternFill>
      </fill>
    </dxf>
  </rfmt>
  <rfmt sheetId="1" sqref="A185:XFD185" start="0" length="0">
    <dxf>
      <fill>
        <patternFill patternType="none">
          <bgColor indexed="65"/>
        </patternFill>
      </fill>
    </dxf>
  </rfmt>
</revisions>
</file>

<file path=xl/revisions/revisionLog3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14" sId="1">
    <nc r="A488">
      <v>179</v>
    </nc>
  </rcc>
  <rcc rId="4515" sId="1">
    <nc r="B488">
      <v>127778</v>
    </nc>
  </rcc>
  <rcc rId="4516" sId="1">
    <nc r="C488">
      <v>580</v>
    </nc>
  </rcc>
  <rcc rId="4517" sId="1">
    <nc r="D488" t="inlineStr">
      <is>
        <t>GD</t>
      </is>
    </nc>
  </rcc>
  <rcc rId="4518" sId="1">
    <nc r="E488" t="inlineStr">
      <is>
        <t>AP1/11i /1.1</t>
      </is>
    </nc>
  </rcc>
  <rfmt sheetId="1" sqref="F488" start="0" length="0">
    <dxf>
      <font>
        <sz val="11"/>
        <color theme="1"/>
        <name val="Calibri"/>
        <family val="2"/>
        <charset val="238"/>
        <scheme val="minor"/>
      </font>
      <fill>
        <patternFill patternType="none">
          <bgColor indexed="65"/>
        </patternFill>
      </fill>
      <alignment vertical="bottom" wrapText="0"/>
      <border outline="0">
        <left/>
        <right/>
        <top/>
        <bottom/>
      </border>
    </dxf>
  </rfmt>
  <rfmt sheetId="1" xfDxf="1" sqref="F488" start="0" length="0">
    <dxf>
      <font>
        <b/>
      </font>
      <alignment horizontal="center" vertical="center"/>
    </dxf>
  </rfmt>
  <rcc rId="4519" sId="1" odxf="1" dxf="1">
    <nc r="F488" t="inlineStr">
      <is>
        <t>POCA/ 399/1/1 (IP12/2018)</t>
      </is>
    </nc>
    <ndxf>
      <font>
        <b val="0"/>
        <sz val="12"/>
        <color auto="1"/>
      </font>
      <alignment wrapText="1"/>
      <border outline="0">
        <left style="thin">
          <color indexed="64"/>
        </left>
        <right style="thin">
          <color indexed="64"/>
        </right>
        <top style="thin">
          <color indexed="64"/>
        </top>
        <bottom style="thin">
          <color indexed="64"/>
        </bottom>
      </border>
    </ndxf>
  </rcc>
  <rcc rId="4520" sId="1">
    <nc r="G488" t="inlineStr">
      <is>
        <t>Îmbunătățirea capacității administrative a ME de a coordona procesul de conformare a legislației naționale cu legislația europeană în domeniul energetic</t>
      </is>
    </nc>
  </rcc>
  <rcc rId="4521" sId="1">
    <nc r="H488" t="inlineStr">
      <is>
        <t>Ministerul Energiei</t>
      </is>
    </nc>
  </rcc>
  <rcc rId="4522" sId="1">
    <nc r="I488" t="inlineStr">
      <is>
        <t>na</t>
      </is>
    </nc>
  </rcc>
  <rcc rId="4523" sId="1">
    <nc r="J488" t="inlineStr">
      <is>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is>
    </nc>
  </rcc>
  <rcc rId="4524" sId="1" numFmtId="19">
    <nc r="K488">
      <v>43447</v>
    </nc>
  </rcc>
  <rcc rId="4525" sId="1" numFmtId="19">
    <nc r="L488">
      <v>44543</v>
    </nc>
  </rcc>
  <rcc rId="4526" sId="1">
    <nc r="N488" t="inlineStr">
      <is>
        <t>Proiect cu acoperire națională</t>
      </is>
    </nc>
  </rcc>
  <rcc rId="4527" sId="1">
    <nc r="O488" t="inlineStr">
      <is>
        <t>București</t>
      </is>
    </nc>
  </rcc>
  <rcc rId="4528" sId="1">
    <nc r="P488" t="inlineStr">
      <is>
        <t>București</t>
      </is>
    </nc>
  </rcc>
  <rcc rId="4529" sId="1">
    <nc r="Q488" t="inlineStr">
      <is>
        <t>APC</t>
      </is>
    </nc>
  </rcc>
  <rcc rId="4530" sId="1" odxf="1" dxf="1">
    <nc r="R488" t="inlineStr">
      <is>
        <t>119 - Investiții în capacitatea instituțională și în eficiența administrațiilor și a serviciilor publice la nivel național, regional și local, în perspectiva realizării de reforme, a unei mai bune legiferări și a bunei guvernanțe</t>
      </is>
    </nc>
    <odxf>
      <font>
        <sz val="12"/>
        <color auto="1"/>
      </font>
      <alignment horizontal="center"/>
    </odxf>
    <ndxf>
      <font>
        <sz val="11"/>
        <color theme="1"/>
        <name val="Calibri"/>
        <family val="2"/>
        <charset val="238"/>
        <scheme val="minor"/>
      </font>
      <alignment horizontal="left"/>
    </ndxf>
  </rcc>
  <rcc rId="4531" sId="1" numFmtId="4">
    <nc r="T488">
      <v>8739689.6799999997</v>
    </nc>
  </rcc>
  <rcc rId="4532" sId="1" numFmtId="4">
    <nc r="U488">
      <v>2098046.13</v>
    </nc>
  </rcc>
  <rcc rId="4533" sId="1" numFmtId="4">
    <nc r="W488">
      <v>0</v>
    </nc>
  </rcc>
  <rcc rId="4534" sId="1" numFmtId="4">
    <nc r="X488">
      <v>0</v>
    </nc>
  </rcc>
  <rcc rId="4535" sId="1" numFmtId="4">
    <nc r="Z488">
      <v>1542298.16</v>
    </nc>
  </rcc>
  <rcc rId="4536" sId="1" numFmtId="4">
    <nc r="AA488">
      <v>524511.51</v>
    </nc>
  </rcc>
  <rcc rId="4537" sId="1" numFmtId="4">
    <nc r="AC488">
      <v>0</v>
    </nc>
  </rcc>
  <rcc rId="4538" sId="1" numFmtId="4">
    <nc r="AD488">
      <v>0</v>
    </nc>
  </rcc>
  <rcc rId="4539" sId="1" numFmtId="4">
    <nc r="AF488">
      <v>0</v>
    </nc>
  </rcc>
  <rcc rId="4540" sId="1">
    <nc r="AH488" t="inlineStr">
      <is>
        <t>în implementare</t>
      </is>
    </nc>
  </rcc>
  <rcc rId="4541" sId="1">
    <nc r="AI488" t="inlineStr">
      <is>
        <t>na</t>
      </is>
    </nc>
  </rcc>
  <rcv guid="{C408A2F1-296F-4EAD-B15B-336D73846FDD}" action="delete"/>
  <rdn rId="0" localSheetId="1" customView="1" name="Z_C408A2F1_296F_4EAD_B15B_336D73846FDD_.wvu.PrintArea" hidden="1" oldHidden="1">
    <formula>Sheet1!$A$1:$AL$518</formula>
    <oldFormula>Sheet1!$A$1:$AL$518</oldFormula>
  </rdn>
  <rdn rId="0" localSheetId="1" customView="1" name="Z_C408A2F1_296F_4EAD_B15B_336D73846FDD_.wvu.FilterData" hidden="1" oldHidden="1">
    <formula>Sheet1!$A$1:$AL$493</formula>
    <oldFormula>Sheet1!$A$1:$AL$493</oldFormula>
  </rdn>
  <rcv guid="{C408A2F1-296F-4EAD-B15B-336D73846FDD}" action="add"/>
</revisions>
</file>

<file path=xl/revisions/revisionLog3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44" sId="1">
    <oc r="J487" t="inlineStr">
      <is>
        <r>
          <rPr>
            <b/>
            <sz val="12"/>
            <rFont val="Calibri"/>
            <family val="2"/>
          </rPr>
          <t>Obiectiv general:</t>
        </r>
        <r>
          <rPr>
            <sz val="12"/>
            <rFont val="Calibri"/>
            <family val="2"/>
            <charset val="238"/>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rPr>
          <t>Obiective specifice:</t>
        </r>
        <r>
          <rPr>
            <sz val="12"/>
            <rFont val="Calibri"/>
            <family val="2"/>
            <charset val="238"/>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is>
    </oc>
    <nc r="J487" t="inlineStr">
      <is>
        <r>
          <rPr>
            <b/>
            <sz val="12"/>
            <rFont val="Calibri"/>
            <family val="2"/>
          </rPr>
          <t>Obiectiv general:</t>
        </r>
        <r>
          <rPr>
            <sz val="12"/>
            <rFont val="Calibri"/>
            <family val="2"/>
            <charset val="238"/>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rPr>
          <t>Obiective specifice:</t>
        </r>
        <r>
          <rPr>
            <sz val="12"/>
            <rFont val="Calibri"/>
            <family val="2"/>
            <charset val="238"/>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is>
    </nc>
  </rcc>
  <rfmt sheetId="1" sqref="R488">
    <dxf>
      <alignment horizontal="center"/>
    </dxf>
  </rfmt>
  <rcv guid="{C408A2F1-296F-4EAD-B15B-336D73846FDD}" action="delete"/>
  <rdn rId="0" localSheetId="1" customView="1" name="Z_C408A2F1_296F_4EAD_B15B_336D73846FDD_.wvu.PrintArea" hidden="1" oldHidden="1">
    <formula>Sheet1!$A$1:$AL$518</formula>
    <oldFormula>Sheet1!$A$1:$AL$518</oldFormula>
  </rdn>
  <rdn rId="0" localSheetId="1" customView="1" name="Z_C408A2F1_296F_4EAD_B15B_336D73846FDD_.wvu.FilterData" hidden="1" oldHidden="1">
    <formula>Sheet1!$A$1:$AL$493</formula>
    <oldFormula>Sheet1!$A$1:$AL$493</oldFormula>
  </rdn>
  <rcv guid="{C408A2F1-296F-4EAD-B15B-336D73846FDD}" action="add"/>
</revisions>
</file>

<file path=xl/revisions/revisionLog3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488" start="0" length="0">
    <dxf>
      <font>
        <sz val="12"/>
        <color auto="1"/>
      </font>
      <fill>
        <patternFill patternType="solid">
          <bgColor rgb="FFFFFF00"/>
        </patternFill>
      </fill>
      <alignment horizontal="general"/>
    </dxf>
  </rfmt>
  <rcc rId="4547" sId="1">
    <oc r="F488" t="inlineStr">
      <is>
        <t>POCA/ 399/1/1 (IP12/2018)</t>
      </is>
    </oc>
    <nc r="F488" t="inlineStr">
      <is>
        <t>IP12/2018
(MuSMIS: 
POCA/ 399/1/1)</t>
      </is>
    </nc>
  </rcc>
</revisions>
</file>

<file path=xl/revisions/revisionLog3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548" sId="1" ref="A511:XFD511" action="insertRow">
    <undo index="65535" exp="area" ref3D="1" dr="$H$1:$N$1048576" dn="Z_65B035E3_87FA_46C5_996E_864F2C8D0EBC_.wvu.Cols" sId="1"/>
  </rrc>
  <rcc rId="4549" sId="1">
    <nc r="B56">
      <v>126302</v>
    </nc>
  </rcc>
  <rcc rId="4550" sId="1">
    <nc r="C56">
      <v>521</v>
    </nc>
  </rcc>
  <rcc rId="4551" sId="1">
    <nc r="D56" t="inlineStr">
      <is>
        <t>MM</t>
      </is>
    </nc>
  </rcc>
  <rcc rId="4552" sId="1">
    <nc r="E56" t="inlineStr">
      <is>
        <t>AP 2/11i/2.1</t>
      </is>
    </nc>
  </rcc>
  <rcc rId="4553" sId="1">
    <nc r="F56" t="inlineStr">
      <is>
        <t>CP10 less /2018</t>
      </is>
    </nc>
  </rcc>
  <rcc rId="4554" sId="1">
    <nc r="G56" t="inlineStr">
      <is>
        <t>SPECIAL ZALĂU - Servicii Publice Electronice de Calitate și Integrate pentru Administrația Locală din Municipiul Zalău</t>
      </is>
    </nc>
  </rcc>
  <rcc rId="4555" sId="1">
    <nc r="H56" t="inlineStr">
      <is>
        <t>Municipiul Zalău</t>
      </is>
    </nc>
  </rcc>
  <rcc rId="4556" sId="1">
    <nc r="I56" t="inlineStr">
      <is>
        <t>n.a</t>
      </is>
    </nc>
  </rcc>
  <rcc rId="4557" sId="1">
    <nc r="J56" t="inlineStr">
      <is>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is>
    </nc>
  </rcc>
  <rcc rId="4558" sId="1" numFmtId="19">
    <nc r="K56">
      <v>43447</v>
    </nc>
  </rcc>
  <rcc rId="4559" sId="1" numFmtId="19">
    <nc r="L56">
      <v>44360</v>
    </nc>
  </rcc>
  <rcc rId="4560" sId="1">
    <nc r="N56">
      <v>6</v>
    </nc>
  </rcc>
  <rcc rId="4561" sId="1">
    <nc r="O56" t="inlineStr">
      <is>
        <t>Zalău</t>
      </is>
    </nc>
  </rcc>
  <rcc rId="4562" sId="1">
    <nc r="P56" t="inlineStr">
      <is>
        <t>Zalău</t>
      </is>
    </nc>
  </rcc>
  <rcc rId="4563" sId="1">
    <nc r="Q56" t="inlineStr">
      <is>
        <t>APL</t>
      </is>
    </nc>
  </rcc>
  <rcc rId="4564" sId="1">
    <nc r="R56" t="inlineStr">
      <is>
        <t>119 - Investiții în capacitatea instituțională și în eficiența administrațiilor și a serviciilor publice la nivel național, regional și local, în perspectiva realizării de reforme, a unei mai bune legiferări și a bunei guvernanțe</t>
      </is>
    </nc>
  </rcc>
  <rcc rId="4565" sId="1" numFmtId="4">
    <nc r="T56">
      <v>2697583.52</v>
    </nc>
  </rcc>
  <rcc rId="4566" sId="1" endOfListFormulaUpdate="1">
    <oc r="T58">
      <f>SUM(T53:T55)</f>
    </oc>
    <nc r="T58">
      <f>SUM(T53:T56)</f>
    </nc>
  </rcc>
  <rcc rId="4567" sId="1" numFmtId="4">
    <nc r="U56">
      <v>0</v>
    </nc>
  </rcc>
  <rcc rId="4568" sId="1" endOfListFormulaUpdate="1">
    <oc r="U58">
      <f>SUM(U53:U55)</f>
    </oc>
    <nc r="U58">
      <f>SUM(U53:U56)</f>
    </nc>
  </rcc>
  <rcc rId="4569" sId="1">
    <nc r="S56">
      <f>T56+U56</f>
    </nc>
  </rcc>
  <rcc rId="4570" sId="1" numFmtId="4">
    <nc r="W56">
      <v>412571.59</v>
    </nc>
  </rcc>
  <rcc rId="4571" sId="1" endOfListFormulaUpdate="1">
    <oc r="W58">
      <f>SUM(W53:W55)</f>
    </oc>
    <nc r="W58">
      <f>SUM(W53:W56)</f>
    </nc>
  </rcc>
  <rcc rId="4572" sId="1" numFmtId="4">
    <nc r="X56">
      <v>0</v>
    </nc>
  </rcc>
  <rcc rId="4573" sId="1" endOfListFormulaUpdate="1">
    <oc r="X58">
      <f>SUM(X53:X55)</f>
    </oc>
    <nc r="X58">
      <f>SUM(X53:X56)</f>
    </nc>
  </rcc>
  <rcc rId="4574" sId="1">
    <nc r="V56">
      <f>W56+X56</f>
    </nc>
  </rcc>
  <rcc rId="4575" sId="1" numFmtId="4">
    <nc r="Z56">
      <v>63472.55</v>
    </nc>
  </rcc>
  <rcc rId="4576" sId="1" endOfListFormulaUpdate="1">
    <oc r="Z58">
      <f>SUM(Z53:Z55)</f>
    </oc>
    <nc r="Z58">
      <f>SUM(Z53:Z56)</f>
    </nc>
  </rcc>
  <rcc rId="4577" sId="1" numFmtId="4">
    <nc r="AA56">
      <v>0</v>
    </nc>
  </rcc>
  <rcc rId="4578" sId="1">
    <nc r="Y56">
      <f>Z56+AA56</f>
    </nc>
  </rcc>
  <rcc rId="4579" sId="1">
    <nc r="AB56">
      <f>AC56+AD56</f>
    </nc>
  </rcc>
  <rfmt sheetId="1" s="1" sqref="AC56" start="0" length="0">
    <dxf>
      <font>
        <b val="0"/>
        <sz val="12"/>
        <color auto="1"/>
        <name val="Calibri"/>
        <family val="2"/>
        <charset val="238"/>
        <scheme val="minor"/>
      </font>
      <numFmt numFmtId="165" formatCode="#,##0.00_ ;\-#,##0.00\ "/>
    </dxf>
  </rfmt>
  <rcc rId="4580" sId="1" odxf="1" s="1" dxf="1" numFmtId="4">
    <nc r="AD56">
      <v>0</v>
    </nc>
    <ndxf>
      <font>
        <b val="0"/>
        <sz val="12"/>
        <color auto="1"/>
        <name val="Calibri"/>
        <family val="2"/>
        <charset val="238"/>
        <scheme val="minor"/>
      </font>
      <numFmt numFmtId="165" formatCode="#,##0.00_ ;\-#,##0.00\ "/>
    </ndxf>
  </rcc>
  <rcc rId="4581" sId="1" numFmtId="4">
    <nc r="AE56">
      <f>S56+V56+Y56+AB56</f>
    </nc>
  </rcc>
  <rcc rId="4582" sId="1">
    <nc r="AG56">
      <f>AE56+AF56</f>
    </nc>
  </rcc>
  <rcc rId="4583" sId="1" numFmtId="4">
    <oc r="M56">
      <f>S56/AE56*100</f>
    </oc>
    <nc r="M56">
      <f>S56/AE56*100</f>
    </nc>
  </rcc>
  <rcc rId="4584" sId="1" numFmtId="4">
    <nc r="AC56">
      <v>44744</v>
    </nc>
  </rcc>
  <rcc rId="4585" sId="1">
    <nc r="AH56" t="inlineStr">
      <is>
        <t xml:space="preserve"> în implementare</t>
      </is>
    </nc>
  </rcc>
  <rcv guid="{901F9774-8BE7-424D-87C2-1026F3FA2E93}" action="delete"/>
  <rdn rId="0" localSheetId="1" customView="1" name="Z_901F9774_8BE7_424D_87C2_1026F3FA2E93_.wvu.PrintArea" hidden="1" oldHidden="1">
    <formula>Sheet1!$A$1:$AL$519</formula>
    <oldFormula>Sheet1!$A$1:$AL$519</oldFormula>
  </rdn>
  <rdn rId="0" localSheetId="1" customView="1" name="Z_901F9774_8BE7_424D_87C2_1026F3FA2E93_.wvu.FilterData" hidden="1" oldHidden="1">
    <formula>Sheet1!$F$1:$F$526</formula>
    <oldFormula>Sheet1!$C$1:$C$526</oldFormula>
  </rdn>
  <rcv guid="{901F9774-8BE7-424D-87C2-1026F3FA2E93}" action="add"/>
</revisions>
</file>

<file path=xl/revisions/revisionLog3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88" sId="1" odxf="1" dxf="1">
    <nc r="B276">
      <v>126118</v>
    </nc>
    <ndxf>
      <font>
        <b val="0"/>
        <sz val="12"/>
        <color auto="1"/>
      </font>
    </ndxf>
  </rcc>
  <rcc rId="4589" sId="1" odxf="1" dxf="1">
    <nc r="C276">
      <v>530</v>
    </nc>
    <ndxf/>
  </rcc>
  <rcc rId="4590" sId="1" odxf="1" dxf="1">
    <nc r="D276" t="inlineStr">
      <is>
        <t>OD</t>
      </is>
    </nc>
    <ndxf>
      <font>
        <b val="0"/>
        <sz val="12"/>
        <color auto="1"/>
      </font>
    </ndxf>
  </rcc>
  <rcc rId="4591" sId="1" odxf="1" dxf="1">
    <nc r="E276" t="inlineStr">
      <is>
        <t>AP2/11i /2.1</t>
      </is>
    </nc>
    <ndxf>
      <font>
        <b val="0"/>
        <sz val="12"/>
        <color auto="1"/>
      </font>
      <fill>
        <patternFill patternType="solid">
          <bgColor theme="0"/>
        </patternFill>
      </fill>
      <alignment horizontal="left"/>
    </ndxf>
  </rcc>
  <rcc rId="4592" sId="1" odxf="1" dxf="1">
    <nc r="F276" t="inlineStr">
      <is>
        <t>CP10 less /2018</t>
      </is>
    </nc>
    <ndxf>
      <font>
        <b val="0"/>
        <sz val="12"/>
        <color auto="1"/>
      </font>
      <alignment horizontal="general"/>
    </ndxf>
  </rcc>
  <rcc rId="4593" sId="1" odxf="1" dxf="1">
    <nc r="G276" t="inlineStr">
      <is>
        <t>Îmbunătățirea capacității instituționale și de planificare strategică a administrației publice din județul Teleorman</t>
      </is>
    </nc>
    <ndxf>
      <font>
        <b val="0"/>
        <sz val="11"/>
        <color theme="1"/>
        <name val="Calibri"/>
        <family val="2"/>
        <charset val="238"/>
        <scheme val="minor"/>
      </font>
      <alignment horizontal="center"/>
      <border outline="0">
        <left/>
        <right/>
        <top/>
        <bottom/>
      </border>
    </ndxf>
  </rcc>
  <rfmt sheetId="1" sqref="H276" start="0" length="0">
    <dxf>
      <font>
        <b val="0"/>
        <sz val="11"/>
        <color theme="1"/>
        <name val="Calibri"/>
        <family val="2"/>
        <charset val="238"/>
        <scheme val="minor"/>
      </font>
      <alignment horizontal="center"/>
      <border outline="0">
        <left/>
        <right/>
        <top/>
        <bottom/>
      </border>
    </dxf>
  </rfmt>
  <rcc rId="4594" sId="1">
    <nc r="H276" t="inlineStr">
      <is>
        <t>Județul Teleorman</t>
      </is>
    </nc>
  </rcc>
  <rcc rId="4595" sId="1" odxf="1" dxf="1">
    <nc r="I276" t="inlineStr">
      <is>
        <t>n.a.</t>
      </is>
    </nc>
    <ndxf>
      <font>
        <b val="0"/>
        <sz val="12"/>
        <color auto="1"/>
      </font>
    </ndxf>
  </rcc>
  <rfmt sheetId="1" sqref="J276" start="0" length="0">
    <dxf>
      <font>
        <b val="0"/>
        <sz val="12"/>
        <color auto="1"/>
      </font>
      <alignment horizontal="justify" vertical="top"/>
    </dxf>
  </rfmt>
  <rcc rId="4596" sId="1">
    <nc r="J276" t="inlineStr">
      <is>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is>
    </nc>
  </rcc>
  <rcc rId="4597" sId="1" numFmtId="19">
    <nc r="K276">
      <v>43447</v>
    </nc>
  </rcc>
  <rfmt sheetId="1" sqref="L276" start="0" length="0">
    <dxf>
      <numFmt numFmtId="19" formatCode="dd/mm/yyyy"/>
    </dxf>
  </rfmt>
  <rcc rId="4598" sId="1" odxf="1" dxf="1" numFmtId="19">
    <nc r="L276">
      <v>44116</v>
    </nc>
    <ndxf>
      <font>
        <b val="0"/>
        <sz val="12"/>
        <color auto="1"/>
      </font>
    </ndxf>
  </rcc>
  <rcc rId="4599" sId="1">
    <nc r="N276">
      <v>3</v>
    </nc>
  </rcc>
  <rcc rId="4600" sId="1" odxf="1" dxf="1">
    <nc r="O276" t="inlineStr">
      <is>
        <t>Teleorman</t>
      </is>
    </nc>
    <odxf>
      <font>
        <b/>
        <sz val="12"/>
        <color auto="1"/>
      </font>
      <fill>
        <patternFill patternType="none">
          <bgColor indexed="65"/>
        </patternFill>
      </fill>
    </odxf>
    <ndxf>
      <font>
        <b val="0"/>
        <sz val="12"/>
        <color auto="1"/>
      </font>
      <fill>
        <patternFill patternType="solid">
          <bgColor theme="0"/>
        </patternFill>
      </fill>
    </ndxf>
  </rcc>
  <rcc rId="4601" sId="1" odxf="1" dxf="1">
    <nc r="P276" t="inlineStr">
      <is>
        <t>Teleorman</t>
      </is>
    </nc>
    <ndxf>
      <font>
        <b val="0"/>
        <sz val="12"/>
        <color auto="1"/>
      </font>
      <fill>
        <patternFill patternType="solid">
          <bgColor theme="0"/>
        </patternFill>
      </fill>
    </ndxf>
  </rcc>
  <rcc rId="4602" sId="1" odxf="1" dxf="1">
    <nc r="Q276" t="inlineStr">
      <is>
        <t>APL</t>
      </is>
    </nc>
    <ndxf>
      <font>
        <b val="0"/>
        <sz val="12"/>
        <color auto="1"/>
      </font>
      <fill>
        <patternFill patternType="solid">
          <bgColor theme="0"/>
        </patternFill>
      </fill>
    </ndxf>
  </rcc>
  <rcc rId="4603" sId="1" odxf="1" dxf="1">
    <nc r="R276" t="inlineStr">
      <is>
        <t>119 - Investiții în capacitatea instituțională și în eficiența administrațiilor și a serviciilor publice la nivel național, regional și local, în perspectiva realizării de reforme, a unei mai bune legiferări și a bunei guvernanțe</t>
      </is>
    </nc>
    <odxf>
      <font>
        <b/>
        <sz val="12"/>
        <color auto="1"/>
      </font>
    </odxf>
    <ndxf>
      <font>
        <b val="0"/>
        <sz val="12"/>
        <color auto="1"/>
      </font>
    </ndxf>
  </rcc>
  <rcc rId="4604" sId="1" odxf="1" dxf="1" numFmtId="4">
    <nc r="T276">
      <v>813270.76</v>
    </nc>
    <ndxf>
      <font>
        <b val="0"/>
        <sz val="12"/>
        <color auto="1"/>
        <name val="Trebuchet MS"/>
        <scheme val="none"/>
      </font>
      <numFmt numFmtId="4" formatCode="#,##0.00"/>
      <border outline="0">
        <left/>
        <right/>
        <top/>
        <bottom/>
      </border>
    </ndxf>
  </rcc>
  <rcc rId="4605" sId="1" numFmtId="4">
    <nc r="U276">
      <v>0</v>
    </nc>
  </rcc>
  <rcc rId="4606" sId="1" odxf="1" dxf="1" numFmtId="4">
    <nc r="W276">
      <v>124382.58</v>
    </nc>
    <ndxf>
      <font>
        <b val="0"/>
        <sz val="12"/>
        <color auto="1"/>
        <name val="Trebuchet MS"/>
        <scheme val="none"/>
      </font>
      <numFmt numFmtId="4" formatCode="#,##0.00"/>
      <border outline="0">
        <top style="thin">
          <color indexed="64"/>
        </top>
      </border>
    </ndxf>
  </rcc>
  <rcc rId="4607" sId="1" odxf="1" dxf="1" numFmtId="4">
    <nc r="X276">
      <v>0</v>
    </nc>
    <ndxf>
      <font>
        <sz val="12"/>
        <name val="Trebuchet MS"/>
        <scheme val="none"/>
      </font>
    </ndxf>
  </rcc>
  <rcc rId="4608" sId="1" odxf="1" dxf="1" numFmtId="4">
    <nc r="Z276">
      <v>19135.78</v>
    </nc>
    <ndxf>
      <font>
        <b val="0"/>
        <sz val="12"/>
        <color auto="1"/>
        <name val="Trebuchet MS"/>
        <scheme val="none"/>
      </font>
      <border outline="0">
        <top style="thin">
          <color indexed="64"/>
        </top>
      </border>
    </ndxf>
  </rcc>
  <rcc rId="4609" sId="1" odxf="1" dxf="1" numFmtId="4">
    <nc r="AA276">
      <v>0</v>
    </nc>
    <ndxf>
      <font>
        <sz val="12"/>
        <name val="Trebuchet MS"/>
        <scheme val="none"/>
      </font>
    </ndxf>
  </rcc>
  <rcv guid="{FE50EAC0-52A5-4C33-B973-65E93D03D3EA}" action="delete"/>
  <rdn rId="0" localSheetId="1" customView="1" name="Z_FE50EAC0_52A5_4C33_B973_65E93D03D3EA_.wvu.PrintArea" hidden="1" oldHidden="1">
    <formula>Sheet1!$A$1:$AL$519</formula>
    <oldFormula>Sheet1!$A$1:$AL$519</oldFormula>
  </rdn>
  <rdn rId="0" localSheetId="1" customView="1" name="Z_FE50EAC0_52A5_4C33_B973_65E93D03D3EA_.wvu.FilterData" hidden="1" oldHidden="1">
    <formula>Sheet1!$A$1:$DG$494</formula>
    <oldFormula>Sheet1!$A$1:$DG$494</oldFormula>
  </rdn>
  <rcv guid="{FE50EAC0-52A5-4C33-B973-65E93D03D3EA}" action="add"/>
</revisions>
</file>

<file path=xl/revisions/revisionLog3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12" sId="1" numFmtId="4">
    <nc r="AF286">
      <v>37391</v>
    </nc>
  </rcc>
  <rdn rId="0" localSheetId="1" customView="1" name="Z_2C296388_EDB5_4F1F_B0F4_90EC07CCD947_.wvu.PrintArea" hidden="1" oldHidden="1">
    <formula>Sheet1!$A$1:$AL$519</formula>
  </rdn>
  <rdn rId="0" localSheetId="1" customView="1" name="Z_2C296388_EDB5_4F1F_B0F4_90EC07CCD947_.wvu.FilterData" hidden="1" oldHidden="1">
    <formula>Sheet1!$A$1:$DG$494</formula>
  </rdn>
  <rcv guid="{2C296388-EDB5-4F1F-B0F4-90EC07CCD947}" action="add"/>
</revisions>
</file>

<file path=xl/revisions/revisionLog3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15" sId="1">
    <nc r="AI286" t="inlineStr">
      <is>
        <t>AA 1</t>
      </is>
    </nc>
  </rcc>
</revisions>
</file>

<file path=xl/revisions/revisionLog3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I286" start="0" length="2147483647">
    <dxf>
      <font>
        <b val="0"/>
      </font>
    </dxf>
  </rfmt>
  <rcc rId="4616" sId="1">
    <oc r="AI286" t="inlineStr">
      <is>
        <t>AA 1</t>
      </is>
    </oc>
    <nc r="AI286" t="inlineStr">
      <is>
        <t>AA 1/05.12.2018</t>
      </is>
    </nc>
  </rcc>
  <rcv guid="{2C296388-EDB5-4F1F-B0F4-90EC07CCD947}" action="delete"/>
  <rdn rId="0" localSheetId="1" customView="1" name="Z_2C296388_EDB5_4F1F_B0F4_90EC07CCD947_.wvu.PrintArea" hidden="1" oldHidden="1">
    <formula>Sheet1!$A$1:$AL$519</formula>
    <oldFormula>Sheet1!$A$1:$AL$519</oldFormula>
  </rdn>
  <rdn rId="0" localSheetId="1" customView="1" name="Z_2C296388_EDB5_4F1F_B0F4_90EC07CCD947_.wvu.FilterData" hidden="1" oldHidden="1">
    <formula>Sheet1!$A$1:$DG$494</formula>
    <oldFormula>Sheet1!$A$1:$DG$494</oldFormula>
  </rdn>
  <rcv guid="{2C296388-EDB5-4F1F-B0F4-90EC07CCD947}" action="add"/>
</revisions>
</file>

<file path=xl/revisions/revisionLog3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19" sId="1">
    <oc r="C77">
      <v>10</v>
    </oc>
    <nc r="C77">
      <v>510</v>
    </nc>
  </rcc>
  <rcv guid="{36624B2D-80F9-4F79-AC4A-B3547C36F23F}" action="delete"/>
  <rdn rId="0" localSheetId="1" customView="1" name="Z_36624B2D_80F9_4F79_AC4A_B3547C36F23F_.wvu.PrintArea" hidden="1" oldHidden="1">
    <formula>Sheet1!$A$1:$AL$519</formula>
    <oldFormula>Sheet1!$A$1:$AL$519</oldFormula>
  </rdn>
  <rdn rId="0" localSheetId="1" customView="1" name="Z_36624B2D_80F9_4F79_AC4A_B3547C36F23F_.wvu.FilterData" hidden="1" oldHidden="1">
    <formula>Sheet1!$A$1:$DG$494</formula>
    <oldFormula>Sheet1!$A$1:$DG$494</oldFormula>
  </rdn>
  <rcv guid="{36624B2D-80F9-4F79-AC4A-B3547C36F23F}" action="add"/>
</revisions>
</file>

<file path=xl/revisions/revisionLog3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22" sId="1">
    <nc r="A158">
      <v>4</v>
    </nc>
  </rcc>
  <rcc rId="4623" sId="1">
    <nc r="B158">
      <v>126535</v>
    </nc>
  </rcc>
  <rfmt sheetId="1" sqref="B158" start="0" length="2147483647">
    <dxf>
      <font>
        <b val="0"/>
      </font>
    </dxf>
  </rfmt>
  <rcc rId="4624" sId="1">
    <nc r="C158">
      <v>564</v>
    </nc>
  </rcc>
  <rcc rId="4625" sId="1">
    <nc r="D158" t="inlineStr">
      <is>
        <t>AI</t>
      </is>
    </nc>
  </rcc>
  <rcv guid="{36624B2D-80F9-4F79-AC4A-B3547C36F23F}" action="delete"/>
  <rdn rId="0" localSheetId="1" customView="1" name="Z_36624B2D_80F9_4F79_AC4A_B3547C36F23F_.wvu.PrintArea" hidden="1" oldHidden="1">
    <formula>Sheet1!$A$1:$AL$519</formula>
    <oldFormula>Sheet1!$A$1:$AL$519</oldFormula>
  </rdn>
  <rdn rId="0" localSheetId="1" customView="1" name="Z_36624B2D_80F9_4F79_AC4A_B3547C36F23F_.wvu.FilterData" hidden="1" oldHidden="1">
    <formula>Sheet1!$A$1:$DG$494</formula>
    <oldFormula>Sheet1!$A$1:$DG$494</oldFormula>
  </rdn>
  <rcv guid="{36624B2D-80F9-4F79-AC4A-B3547C36F23F}" action="add"/>
</revisions>
</file>

<file path=xl/revisions/revisionLog3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28" sId="1">
    <nc r="E158" t="inlineStr">
      <is>
        <t>AP 2/11i/2.2</t>
      </is>
    </nc>
  </rcc>
</revisions>
</file>

<file path=xl/revisions/revisionLog3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29" sId="1" xfDxf="1" dxf="1">
    <nc r="F158" t="inlineStr">
      <is>
        <t>CP10 less /2018</t>
      </is>
    </nc>
    <ndxf>
      <font>
        <sz val="12"/>
      </font>
      <fill>
        <patternFill patternType="solid">
          <bgColor rgb="FFFFFF00"/>
        </patternFill>
      </fill>
      <border outline="0">
        <left style="thin">
          <color indexed="64"/>
        </left>
        <right style="thin">
          <color indexed="64"/>
        </right>
        <top style="thin">
          <color indexed="64"/>
        </top>
        <bottom style="thin">
          <color indexed="64"/>
        </bottom>
      </border>
    </ndxf>
  </rcc>
</revisions>
</file>

<file path=xl/revisions/revisionLog3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30" sId="1">
    <nc r="G158" t="inlineStr">
      <is>
        <t>Mecanisme si proceduri administrative moderne in Primaria Giurgiu (MEPAM)</t>
      </is>
    </nc>
  </rcc>
</revisions>
</file>

<file path=xl/revisions/revisionLog3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31" sId="1">
    <nc r="H158" t="inlineStr">
      <is>
        <t>Municipiul Giurgiu</t>
      </is>
    </nc>
  </rcc>
</revisions>
</file>

<file path=xl/revisions/revisionLog3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32" sId="1">
    <nc r="I158" t="inlineStr">
      <is>
        <t>n.a</t>
      </is>
    </nc>
  </rcc>
</revisions>
</file>

<file path=xl/revisions/revisionLog3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58" start="0" length="2147483647">
    <dxf>
      <font>
        <b val="0"/>
      </font>
    </dxf>
  </rfmt>
  <rfmt sheetId="1" sqref="J158" start="0" length="2147483647">
    <dxf>
      <font>
        <sz val="11"/>
      </font>
    </dxf>
  </rfmt>
  <rcc rId="4633" sId="1">
    <nc r="J158" t="inlineStr">
      <is>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t>
      </is>
    </nc>
  </rcc>
</revisions>
</file>

<file path=xl/revisions/revisionLog3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34" sId="1">
    <oc r="J158" t="inlineStr">
      <is>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t>
      </is>
    </oc>
    <nc r="J158" t="inlineStr">
      <is>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t>
      </is>
    </nc>
  </rcc>
</revisions>
</file>

<file path=xl/revisions/revisionLog3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35" sId="1">
    <oc r="J158" t="inlineStr">
      <is>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t>
      </is>
    </oc>
    <nc r="J158" t="inlineStr">
      <is>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is>
    </nc>
  </rcc>
</revisions>
</file>

<file path=xl/revisions/revisionLog3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36" sId="1" odxf="1" dxf="1">
    <nc r="N158">
      <v>3</v>
    </nc>
    <odxf>
      <font>
        <b/>
        <sz val="12"/>
        <color auto="1"/>
      </font>
      <fill>
        <patternFill patternType="none">
          <bgColor indexed="65"/>
        </patternFill>
      </fill>
    </odxf>
    <ndxf>
      <font>
        <b val="0"/>
        <sz val="12"/>
        <color auto="1"/>
      </font>
      <fill>
        <patternFill patternType="solid">
          <bgColor theme="0"/>
        </patternFill>
      </fill>
    </ndxf>
  </rcc>
  <rcc rId="4637" sId="1">
    <nc r="O158" t="inlineStr">
      <is>
        <t>Giurgiu</t>
      </is>
    </nc>
  </rcc>
  <rcc rId="4638" sId="1">
    <nc r="P158" t="inlineStr">
      <is>
        <t>Giurgiu</t>
      </is>
    </nc>
  </rcc>
  <rcc rId="4639" sId="1">
    <nc r="Q158" t="inlineStr">
      <is>
        <t>APL</t>
      </is>
    </nc>
  </rcc>
  <rcc rId="4640" sId="1">
    <nc r="R158" t="inlineStr">
      <is>
        <t>119 - Investiții în capacitatea instituțională și în eficiența administrațiilor și a serviciilor publice la nivel național, regional și local, în perspectiva realizării de reforme, a unei mai bune legiferări și a bunei guvernanțe</t>
      </is>
    </nc>
  </rcc>
</revisions>
</file>

<file path=xl/revisions/revisionLog3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41" sId="1" numFmtId="19">
    <nc r="K158">
      <v>43447</v>
    </nc>
  </rcc>
  <rcc rId="4642" sId="1" numFmtId="19">
    <nc r="L158">
      <v>44178</v>
    </nc>
  </rcc>
</revisions>
</file>

<file path=xl/revisions/revisionLog3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43" sId="1" numFmtId="4">
    <nc r="T158">
      <v>3199377.9</v>
    </nc>
  </rcc>
  <rcc rId="4644" sId="1" numFmtId="4">
    <nc r="U158">
      <v>0</v>
    </nc>
  </rcc>
  <rcc rId="4645" sId="1" endOfListFormulaUpdate="1">
    <oc r="U161">
      <f>SUM(U155:U157)</f>
    </oc>
    <nc r="U161">
      <f>SUM(U155:U158)</f>
    </nc>
  </rcc>
</revisions>
</file>

<file path=xl/revisions/revisionLog3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46" sId="1" numFmtId="4">
    <nc r="W158">
      <v>489316.62</v>
    </nc>
  </rcc>
  <rcc rId="4647" sId="1" endOfListFormulaUpdate="1">
    <oc r="W161">
      <f>SUM(W155:W157)</f>
    </oc>
    <nc r="W161">
      <f>SUM(W155:W158)</f>
    </nc>
  </rcc>
  <rcc rId="4648" sId="1" numFmtId="4">
    <nc r="X158">
      <v>0</v>
    </nc>
  </rcc>
  <rcc rId="4649" sId="1" numFmtId="4">
    <nc r="Z158">
      <v>75279.48</v>
    </nc>
  </rcc>
  <rcc rId="4650" sId="1" endOfListFormulaUpdate="1">
    <oc r="Z161">
      <f>SUM(Z155:Z157)</f>
    </oc>
    <nc r="Z161">
      <f>SUM(Z155:Z158)</f>
    </nc>
  </rcc>
  <rcc rId="4651" sId="1" numFmtId="4">
    <nc r="AA158">
      <v>0</v>
    </nc>
  </rcc>
  <rcc rId="4652" sId="1" endOfListFormulaUpdate="1">
    <oc r="AA161">
      <f>SUM(AA155:AA157)</f>
    </oc>
    <nc r="AA161">
      <f>SUM(AA155:AA158)</f>
    </nc>
  </rcc>
</revisions>
</file>

<file path=xl/revisions/revisionLog3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53" sId="1">
    <nc r="AH158" t="inlineStr">
      <is>
        <t xml:space="preserve"> în implementare</t>
      </is>
    </nc>
  </rcc>
</revisions>
</file>

<file path=xl/revisions/revisionLog3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58" start="0" length="0">
    <dxf>
      <alignment vertical="center" wrapText="1"/>
    </dxf>
  </rfmt>
</revisions>
</file>

<file path=xl/revisions/revisionLog3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54" sId="1">
    <nc r="A241">
      <v>3</v>
    </nc>
  </rcc>
  <rcc rId="4655" sId="1" odxf="1" dxf="1">
    <nc r="B241">
      <v>126174</v>
    </nc>
    <ndxf>
      <font>
        <b val="0"/>
        <sz val="12"/>
        <color auto="1"/>
      </font>
    </ndxf>
  </rcc>
  <rcc rId="4656" sId="1">
    <nc r="D241" t="inlineStr">
      <is>
        <t>AI</t>
      </is>
    </nc>
  </rcc>
  <rcv guid="{36624B2D-80F9-4F79-AC4A-B3547C36F23F}" action="delete"/>
  <rdn rId="0" localSheetId="1" customView="1" name="Z_36624B2D_80F9_4F79_AC4A_B3547C36F23F_.wvu.PrintArea" hidden="1" oldHidden="1">
    <formula>Sheet1!$A$1:$AL$519</formula>
    <oldFormula>Sheet1!$A$1:$AL$519</oldFormula>
  </rdn>
  <rdn rId="0" localSheetId="1" customView="1" name="Z_36624B2D_80F9_4F79_AC4A_B3547C36F23F_.wvu.FilterData" hidden="1" oldHidden="1">
    <formula>Sheet1!$A$1:$DG$494</formula>
    <oldFormula>Sheet1!$A$1:$DG$494</oldFormula>
  </rdn>
  <rcv guid="{36624B2D-80F9-4F79-AC4A-B3547C36F23F}" action="add"/>
</revisions>
</file>

<file path=xl/revisions/revisionLog3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59" sId="1" odxf="1" dxf="1">
    <nc r="E241" t="inlineStr">
      <is>
        <t>AP 2/11i/2.2</t>
      </is>
    </nc>
    <odxf>
      <font>
        <b/>
        <sz val="12"/>
        <color auto="1"/>
      </font>
      <fill>
        <patternFill patternType="none">
          <bgColor indexed="65"/>
        </patternFill>
      </fill>
      <alignment horizontal="center"/>
    </odxf>
    <ndxf>
      <font>
        <b val="0"/>
        <sz val="12"/>
        <color auto="1"/>
      </font>
      <fill>
        <patternFill patternType="solid">
          <bgColor theme="0"/>
        </patternFill>
      </fill>
      <alignment horizontal="left"/>
    </ndxf>
  </rcc>
</revisions>
</file>

<file path=xl/revisions/revisionLog3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60" sId="1" xfDxf="1" dxf="1">
    <nc r="F241" t="inlineStr">
      <is>
        <t>CP10 less /2018</t>
      </is>
    </nc>
    <ndxf>
      <font>
        <b/>
        <sz val="12"/>
        <color auto="1"/>
      </font>
      <fill>
        <patternFill patternType="solid">
          <bgColor rgb="FFFFFF00"/>
        </patternFill>
      </fill>
      <alignment horizontal="center" vertical="center" wrapText="1"/>
      <border outline="0">
        <left style="thin">
          <color indexed="64"/>
        </left>
        <right style="thin">
          <color indexed="64"/>
        </right>
        <top style="thin">
          <color indexed="64"/>
        </top>
        <bottom style="thin">
          <color indexed="64"/>
        </bottom>
      </border>
    </ndxf>
  </rcc>
  <rcc rId="4661" sId="1">
    <nc r="C241">
      <v>534</v>
    </nc>
  </rcc>
  <rfmt sheetId="1" sqref="C241:D241" start="0" length="2147483647">
    <dxf>
      <font>
        <b val="0"/>
      </font>
    </dxf>
  </rfmt>
  <rfmt sheetId="1" sqref="F241" start="0" length="2147483647">
    <dxf>
      <font>
        <b val="0"/>
      </font>
    </dxf>
  </rfmt>
</revisions>
</file>

<file path=xl/revisions/revisionLog3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241" start="0" length="0">
    <dxf>
      <font>
        <b val="0"/>
        <sz val="12"/>
        <color auto="1"/>
      </font>
    </dxf>
  </rfmt>
  <rcc rId="4662" sId="1">
    <nc r="G241" t="inlineStr">
      <is>
        <t>eSlatina – Proiect de simplificare a procedurilor si introducerea de instrumente electronice pentru cetatenii Municipiului Slatina</t>
      </is>
    </nc>
  </rcc>
</revisions>
</file>

<file path=xl/revisions/revisionLog3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63" sId="1" odxf="1" dxf="1">
    <nc r="H241" t="inlineStr">
      <is>
        <t>Municipiul Slatina</t>
      </is>
    </nc>
    <ndxf>
      <font>
        <b val="0"/>
        <sz val="12"/>
        <color auto="1"/>
      </font>
    </ndxf>
  </rcc>
</revisions>
</file>

<file path=xl/revisions/revisionLog3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64" sId="1" odxf="1" dxf="1">
    <nc r="I241" t="inlineStr">
      <is>
        <t>n.a</t>
      </is>
    </nc>
    <odxf>
      <font>
        <b/>
        <sz val="12"/>
        <color auto="1"/>
      </font>
    </odxf>
    <ndxf>
      <font>
        <b val="0"/>
        <sz val="12"/>
        <color auto="1"/>
      </font>
    </ndxf>
  </rcc>
</revisions>
</file>

<file path=xl/revisions/revisionLog3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41" start="0" length="0">
    <dxf>
      <font>
        <b val="0"/>
        <sz val="12"/>
        <color auto="1"/>
      </font>
      <alignment horizontal="justify" vertical="top"/>
    </dxf>
  </rfmt>
  <rcc rId="4665" sId="1">
    <nc r="J241" t="inlineStr">
      <is>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t>
      </is>
    </nc>
  </rcc>
</revisions>
</file>

<file path=xl/revisions/revisionLog3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66" sId="1">
    <oc r="J241" t="inlineStr">
      <is>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t>
      </is>
    </oc>
    <nc r="J241" t="inlineStr">
      <is>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is>
    </nc>
  </rcc>
</revisions>
</file>

<file path=xl/revisions/revisionLog3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67" sId="1" numFmtId="19">
    <nc r="K241">
      <v>43447</v>
    </nc>
  </rcc>
</revisions>
</file>

<file path=xl/revisions/revisionLog3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241" start="0" length="0">
    <dxf>
      <numFmt numFmtId="19" formatCode="dd/mm/yyyy"/>
    </dxf>
  </rfmt>
  <rcc rId="4668" sId="1" odxf="1" dxf="1" numFmtId="19">
    <nc r="L241">
      <v>43995</v>
    </nc>
    <ndxf>
      <font>
        <b val="0"/>
        <sz val="12"/>
        <color auto="1"/>
      </font>
    </ndxf>
  </rcc>
</revisions>
</file>

<file path=xl/revisions/revisionLog3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69" sId="1" odxf="1" dxf="1">
    <nc r="N241">
      <v>4</v>
    </nc>
    <odxf>
      <font>
        <b/>
        <sz val="12"/>
        <color auto="1"/>
      </font>
      <fill>
        <patternFill patternType="none">
          <bgColor indexed="65"/>
        </patternFill>
      </fill>
    </odxf>
    <ndxf>
      <font>
        <b val="0"/>
        <sz val="12"/>
        <color auto="1"/>
      </font>
      <fill>
        <patternFill patternType="solid">
          <bgColor theme="0"/>
        </patternFill>
      </fill>
    </ndxf>
  </rcc>
  <rcc rId="4670" sId="1" odxf="1" dxf="1">
    <nc r="O241" t="inlineStr">
      <is>
        <t>Olt</t>
      </is>
    </nc>
    <odxf>
      <font>
        <b/>
        <sz val="12"/>
        <color auto="1"/>
      </font>
      <fill>
        <patternFill patternType="none">
          <bgColor indexed="65"/>
        </patternFill>
      </fill>
    </odxf>
    <ndxf>
      <font>
        <b val="0"/>
        <sz val="12"/>
        <color auto="1"/>
      </font>
      <fill>
        <patternFill patternType="solid">
          <bgColor theme="0"/>
        </patternFill>
      </fill>
    </ndxf>
  </rcc>
  <rcc rId="4671" sId="1" odxf="1" dxf="1">
    <nc r="P241" t="inlineStr">
      <is>
        <t>Caracal</t>
      </is>
    </nc>
    <odxf>
      <font>
        <b/>
        <sz val="12"/>
        <color auto="1"/>
      </font>
      <fill>
        <patternFill patternType="none">
          <bgColor indexed="65"/>
        </patternFill>
      </fill>
    </odxf>
    <ndxf>
      <font>
        <b val="0"/>
        <sz val="12"/>
        <color auto="1"/>
      </font>
      <fill>
        <patternFill patternType="solid">
          <bgColor theme="0"/>
        </patternFill>
      </fill>
    </ndxf>
  </rcc>
  <rcc rId="4672" sId="1" odxf="1" dxf="1">
    <nc r="Q241" t="inlineStr">
      <is>
        <t>APL</t>
      </is>
    </nc>
    <odxf>
      <font>
        <b/>
        <sz val="12"/>
        <color auto="1"/>
      </font>
      <fill>
        <patternFill patternType="none">
          <bgColor indexed="65"/>
        </patternFill>
      </fill>
    </odxf>
    <ndxf>
      <font>
        <b val="0"/>
        <sz val="12"/>
        <color auto="1"/>
      </font>
      <fill>
        <patternFill patternType="solid">
          <bgColor theme="0"/>
        </patternFill>
      </fill>
    </ndxf>
  </rcc>
  <rcc rId="4673" sId="1" odxf="1" dxf="1">
    <nc r="R241" t="inlineStr">
      <is>
        <t>119 - Investiții în capacitatea instituțională și în eficiența administrațiilor și a serviciilor publice la nivel național, regional și local, în perspectiva realizării de reforme, a unei mai bune legiferări și a bunei guvernanțe</t>
      </is>
    </nc>
    <odxf>
      <font>
        <b/>
        <sz val="12"/>
        <color auto="1"/>
      </font>
      <fill>
        <patternFill patternType="none">
          <bgColor indexed="65"/>
        </patternFill>
      </fill>
    </odxf>
    <ndxf>
      <font>
        <b val="0"/>
        <sz val="12"/>
        <color auto="1"/>
      </font>
      <fill>
        <patternFill patternType="solid">
          <bgColor theme="0"/>
        </patternFill>
      </fill>
    </ndxf>
  </rcc>
</revisions>
</file>

<file path=xl/revisions/revisionLog3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T241" start="0" length="2147483647">
    <dxf>
      <font>
        <b val="0"/>
      </font>
    </dxf>
  </rfmt>
  <rcc rId="4674" sId="1" odxf="1" s="1" dxf="1" numFmtId="4">
    <nc r="T241">
      <v>2544942.5099999998</v>
    </nc>
    <ndxf>
      <font>
        <sz val="12"/>
        <color auto="1"/>
        <name val="Calibri"/>
        <family val="2"/>
        <charset val="238"/>
        <scheme val="minor"/>
      </font>
      <numFmt numFmtId="165" formatCode="#,##0.00_ ;\-#,##0.00\ "/>
    </ndxf>
  </rcc>
  <rcc rId="4675" sId="1" odxf="1" s="1" dxf="1" numFmtId="4">
    <nc r="U241">
      <v>0</v>
    </nc>
    <ndxf>
      <font>
        <b val="0"/>
        <sz val="12"/>
        <color auto="1"/>
        <name val="Calibri"/>
        <family val="2"/>
        <charset val="238"/>
        <scheme val="minor"/>
      </font>
      <numFmt numFmtId="165" formatCode="#,##0.00_ ;\-#,##0.00\ "/>
    </ndxf>
  </rcc>
  <rfmt sheetId="1" s="1" sqref="U240" start="0" length="0">
    <dxf>
      <font>
        <b val="0"/>
        <sz val="12"/>
        <color auto="1"/>
        <name val="Calibri"/>
        <family val="2"/>
        <charset val="238"/>
        <scheme val="minor"/>
      </font>
      <numFmt numFmtId="165" formatCode="#,##0.00_ ;\-#,##0.00\ "/>
    </dxf>
  </rfmt>
</revisions>
</file>

<file path=xl/revisions/revisionLog3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76" sId="1" odxf="1" dxf="1" numFmtId="4">
    <nc r="W241">
      <v>389226.49</v>
    </nc>
    <ndxf>
      <font>
        <b val="0"/>
        <sz val="12"/>
        <color auto="1"/>
      </font>
      <numFmt numFmtId="4" formatCode="#,##0.00"/>
    </ndxf>
  </rcc>
</revisions>
</file>

<file path=xl/revisions/revisionLog3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77" sId="1" odxf="1" s="1" dxf="1" numFmtId="4">
    <nc r="X240">
      <v>0</v>
    </nc>
    <ndxf>
      <font>
        <b val="0"/>
        <sz val="12"/>
        <color auto="1"/>
        <name val="Calibri"/>
        <family val="2"/>
        <charset val="238"/>
        <scheme val="minor"/>
      </font>
      <numFmt numFmtId="165" formatCode="#,##0.00_ ;\-#,##0.00\ "/>
    </ndxf>
  </rcc>
  <rfmt sheetId="1" s="1" sqref="X241" start="0" length="0">
    <dxf>
      <font>
        <b val="0"/>
        <sz val="12"/>
        <color auto="1"/>
        <name val="Calibri"/>
        <family val="2"/>
        <charset val="238"/>
        <scheme val="minor"/>
      </font>
      <numFmt numFmtId="165" formatCode="#,##0.00_ ;\-#,##0.00\ "/>
    </dxf>
  </rfmt>
  <rcc rId="4678" sId="1" numFmtId="4">
    <nc r="X241">
      <v>0</v>
    </nc>
  </rcc>
</revisions>
</file>

<file path=xl/revisions/revisionLog3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1" sqref="AA240" start="0" length="0">
    <dxf>
      <font>
        <b val="0"/>
        <sz val="12"/>
        <color auto="1"/>
        <name val="Calibri"/>
        <family val="2"/>
        <charset val="238"/>
        <scheme val="minor"/>
      </font>
      <numFmt numFmtId="165" formatCode="#,##0.00_ ;\-#,##0.00\ "/>
    </dxf>
  </rfmt>
</revisions>
</file>

<file path=xl/revisions/revisionLog3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79" sId="1" numFmtId="4">
    <nc r="Z241">
      <v>59881</v>
    </nc>
  </rcc>
  <rfmt sheetId="1" sqref="Z241" start="0" length="2147483647">
    <dxf>
      <font>
        <b val="0"/>
      </font>
    </dxf>
  </rfmt>
  <rfmt sheetId="1" s="1" sqref="AA241" start="0" length="0">
    <dxf>
      <font>
        <b val="0"/>
        <sz val="12"/>
        <color auto="1"/>
        <name val="Calibri"/>
        <family val="2"/>
        <charset val="238"/>
        <scheme val="minor"/>
      </font>
      <numFmt numFmtId="165" formatCode="#,##0.00_ ;\-#,##0.00\ "/>
    </dxf>
  </rfmt>
  <rcc rId="4680" sId="1" numFmtId="4">
    <nc r="AA241">
      <v>0</v>
    </nc>
  </rcc>
</revisions>
</file>

<file path=xl/revisions/revisionLog3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81" sId="1">
    <nc r="AH241" t="inlineStr">
      <is>
        <t xml:space="preserve"> în implementare</t>
      </is>
    </nc>
  </rcc>
</revisions>
</file>

<file path=xl/revisions/revisionLog3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82" sId="1" odxf="1" s="1" dxf="1" numFmtId="4">
    <nc r="AF241">
      <v>0</v>
    </nc>
    <ndxf>
      <font>
        <b val="0"/>
        <sz val="12"/>
        <color auto="1"/>
        <name val="Calibri"/>
        <family val="2"/>
        <charset val="238"/>
        <scheme val="minor"/>
      </font>
      <numFmt numFmtId="165" formatCode="#,##0.00_ ;\-#,##0.00\ "/>
    </ndxf>
  </rcc>
</revisions>
</file>

<file path=xl/revisions/revisionLog3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683" sId="1" ref="A502:XFD502" action="insertRow">
    <undo index="65535" exp="area" ref3D="1" dr="$H$1:$N$1048576" dn="Z_65B035E3_87FA_46C5_996E_864F2C8D0EBC_.wvu.Cols" sId="1"/>
  </rrc>
  <rcc rId="4684" sId="1">
    <nc r="D502">
      <f>COUNTIFS(F$8:F$494,$F502)</f>
    </nc>
  </rcc>
  <rcc rId="4685" sId="1">
    <nc r="E502" t="inlineStr">
      <is>
        <t>TOTAL</t>
      </is>
    </nc>
  </rcc>
  <rcc rId="4686" sId="1" odxf="1" dxf="1">
    <nc r="F502" t="inlineStr">
      <is>
        <t>IP12/2018
(MuSMIS: 
POCA/ 399/1/1)</t>
      </is>
    </nc>
    <odxf>
      <font>
        <b/>
        <sz val="12"/>
        <color auto="1"/>
      </font>
      <alignment horizontal="left"/>
    </odxf>
    <ndxf>
      <font>
        <b val="0"/>
        <sz val="12"/>
        <color auto="1"/>
      </font>
      <alignment horizontal="general"/>
    </ndxf>
  </rcc>
  <rfmt sheetId="1" sqref="F502" start="0" length="2147483647">
    <dxf>
      <font>
        <b/>
      </font>
    </dxf>
  </rfmt>
  <rcc rId="4687" sId="1">
    <nc r="S502">
      <f>SUMIFS(S$8:S$494,$F$8:$F$494,$F502)</f>
    </nc>
  </rcc>
  <rcc rId="4688" sId="1">
    <nc r="T502">
      <f>SUMIFS(T$8:T$494,$F$8:$F$494,$F502)</f>
    </nc>
  </rcc>
  <rcc rId="4689" sId="1">
    <nc r="U502">
      <f>SUMIFS(U$8:U$494,$F$8:$F$494,$F502)</f>
    </nc>
  </rcc>
  <rcc rId="4690" sId="1">
    <nc r="V502">
      <f>SUMIFS(V$8:V$494,$F$8:$F$494,$F502)</f>
    </nc>
  </rcc>
  <rcc rId="4691" sId="1">
    <nc r="W502">
      <f>SUMIFS(W$8:W$494,$F$8:$F$494,$F502)</f>
    </nc>
  </rcc>
  <rcc rId="4692" sId="1">
    <nc r="X502">
      <f>SUMIFS(X$8:X$494,$F$8:$F$494,$F502)</f>
    </nc>
  </rcc>
  <rcc rId="4693" sId="1">
    <nc r="Y502">
      <f>SUMIFS(Y$8:Y$494,$F$8:$F$494,$F502)</f>
    </nc>
  </rcc>
  <rcc rId="4694" sId="1">
    <nc r="Z502">
      <f>SUMIFS(Z$8:Z$494,$F$8:$F$494,$F502)</f>
    </nc>
  </rcc>
  <rcc rId="4695" sId="1">
    <nc r="AA502">
      <f>SUMIFS(AA$8:AA$494,$F$8:$F$494,$F502)</f>
    </nc>
  </rcc>
  <rcc rId="4696" sId="1">
    <nc r="AB502">
      <f>SUMIFS(AB$8:AB$494,$F$8:$F$494,$F502)</f>
    </nc>
  </rcc>
  <rcc rId="4697" sId="1">
    <nc r="AC502">
      <f>SUMIFS(AC$8:AC$494,$F$8:$F$494,$F502)</f>
    </nc>
  </rcc>
  <rcc rId="4698" sId="1">
    <nc r="AD502">
      <f>SUMIFS(AD$8:AD$494,$F$8:$F$494,$F502)</f>
    </nc>
  </rcc>
  <rcc rId="4699" sId="1">
    <nc r="AE502">
      <f>SUMIFS(AE$8:AE$494,$F$8:$F$494,$F502)</f>
    </nc>
  </rcc>
  <rcc rId="4700" sId="1">
    <nc r="AF502">
      <f>SUMIFS(AF$8:AF$494,$F$8:$F$494,$F502)</f>
    </nc>
  </rcc>
  <rcc rId="4701" sId="1">
    <nc r="AG502">
      <f>SUMIFS(AG$8:AG$494,$F$8:$F$494,$F502)</f>
    </nc>
  </rcc>
  <rcc rId="4702" sId="1">
    <nc r="AJ502">
      <f>SUMIFS(AJ$8:AJ$494,$F$8:$F$494,$F502)</f>
    </nc>
  </rcc>
  <rcc rId="4703" sId="1">
    <nc r="AK502">
      <f>SUMIFS(AK$8:AK$494,$F$8:$F$494,$F502)</f>
    </nc>
  </rcc>
  <rcv guid="{7C1B4D6D-D666-48DD-AB17-E00791B6F0B6}" action="delete"/>
  <rdn rId="0" localSheetId="1" customView="1" name="Z_7C1B4D6D_D666_48DD_AB17_E00791B6F0B6_.wvu.PrintArea" hidden="1" oldHidden="1">
    <formula>Sheet1!$A$1:$AL$520</formula>
    <oldFormula>Sheet1!$A$1:$AL$520</oldFormula>
  </rdn>
  <rdn rId="0" localSheetId="1" customView="1" name="Z_7C1B4D6D_D666_48DD_AB17_E00791B6F0B6_.wvu.FilterData" hidden="1" oldHidden="1">
    <formula>Sheet1!$A$7:$DG$493</formula>
    <oldFormula>Sheet1!$A$7:$DG$493</oldFormula>
  </rdn>
  <rcv guid="{7C1B4D6D-D666-48DD-AB17-E00791B6F0B6}" action="add"/>
</revisions>
</file>

<file path=xl/revisions/revisionLog3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706" sId="1" ref="A489:XFD491" action="insertRow">
    <undo index="65535" exp="area" ref3D="1" dr="$H$1:$N$1048576" dn="Z_65B035E3_87FA_46C5_996E_864F2C8D0EBC_.wvu.Cols" sId="1"/>
  </rrc>
  <rfmt sheetId="1" xfDxf="1" sqref="G489" start="0" length="0">
    <dxf>
      <font>
        <sz val="10"/>
        <charset val="1"/>
      </font>
      <alignment horizontal="center" vertical="center" wrapText="1"/>
      <border outline="0">
        <right style="thin">
          <color indexed="64"/>
        </right>
        <top style="thin">
          <color indexed="64"/>
        </top>
        <bottom style="thin">
          <color indexed="64"/>
        </bottom>
      </border>
    </dxf>
  </rfmt>
  <rfmt sheetId="1" sqref="G488" start="0" length="0">
    <dxf>
      <font>
        <sz val="12"/>
        <charset val="1"/>
      </font>
    </dxf>
  </rfmt>
  <rfmt sheetId="1" sqref="J488" start="0" length="0">
    <dxf>
      <font>
        <sz val="12"/>
        <color auto="1"/>
      </font>
    </dxf>
  </rfmt>
  <rfmt sheetId="1" sqref="L488" start="0" length="0">
    <dxf/>
  </rfmt>
  <rfmt sheetId="1" sqref="R488" start="0" length="0">
    <dxf>
      <font>
        <sz val="12"/>
        <color auto="1"/>
        <name val="Calibri"/>
        <family val="2"/>
        <charset val="238"/>
        <scheme val="minor"/>
      </font>
    </dxf>
  </rfmt>
  <rcc rId="4707" sId="1">
    <oc r="S488">
      <f>T488+U488</f>
    </oc>
    <nc r="S488">
      <f>T488+U488</f>
    </nc>
  </rcc>
  <rcc rId="4708" sId="1">
    <oc r="V488">
      <f>W488+X488</f>
    </oc>
    <nc r="V488">
      <f>W488+X488</f>
    </nc>
  </rcc>
  <rcc rId="4709" sId="1">
    <oc r="Y488">
      <f>Z488+AA488</f>
    </oc>
    <nc r="Y488">
      <f>Z488+AA488</f>
    </nc>
  </rcc>
  <rcc rId="4710" sId="1">
    <oc r="AB488">
      <f>AC488+AD488</f>
    </oc>
    <nc r="AB488">
      <f>AC488+AD488</f>
    </nc>
  </rcc>
  <rcc rId="4711" sId="1">
    <oc r="AE488">
      <f>S488+V488+Y488+AB488</f>
    </oc>
    <nc r="AE488">
      <f>S488+V488+Y488+AB488</f>
    </nc>
  </rcc>
  <rcc rId="4712" sId="1">
    <oc r="AG488">
      <f>AE488+AF488</f>
    </oc>
    <nc r="AG488">
      <f>AE488+AF488</f>
    </nc>
  </rcc>
  <rcc rId="4713" sId="1">
    <nc r="B489">
      <v>127575</v>
    </nc>
  </rcc>
  <rcc rId="4714" sId="1">
    <nc r="C489">
      <v>604</v>
    </nc>
  </rcc>
  <rcc rId="4715" sId="1">
    <nc r="D489" t="inlineStr">
      <is>
        <t>MP</t>
      </is>
    </nc>
  </rcc>
  <rcc rId="4716" sId="1">
    <nc r="E489" t="inlineStr">
      <is>
        <t>AP1/11i /1.1</t>
      </is>
    </nc>
  </rcc>
  <rcc rId="4717" sId="1">
    <nc r="F489" t="inlineStr">
      <is>
        <t>IP12/2018
(MuSMIS: 
POCA/ 399/1/1)</t>
      </is>
    </nc>
  </rcc>
  <rcc rId="4718" sId="1" odxf="1" dxf="1">
    <nc r="G489" t="inlineStr">
      <is>
        <t>Consolidarea capacitații Agenției Naționale de Administrare Fiscala de a susține inițiativele de modernizare</t>
      </is>
    </nc>
    <ndxf>
      <font>
        <sz val="12"/>
        <charset val="1"/>
      </font>
    </ndxf>
  </rcc>
  <rfmt sheetId="1" sqref="J489" start="0" length="0">
    <dxf>
      <font>
        <sz val="12"/>
        <color auto="1"/>
      </font>
    </dxf>
  </rfmt>
  <rfmt sheetId="1" sqref="R489" start="0" length="0">
    <dxf>
      <font>
        <sz val="12"/>
        <color auto="1"/>
        <name val="Calibri"/>
        <family val="2"/>
        <charset val="238"/>
        <scheme val="minor"/>
      </font>
    </dxf>
  </rfmt>
  <rcc rId="4719" sId="1" xfDxf="1" dxf="1">
    <nc r="H489" t="inlineStr">
      <is>
        <t>Agenția Naționlă de Administrare Fiscală</t>
      </is>
    </nc>
    <ndxf>
      <font>
        <sz val="12"/>
        <color auto="1"/>
        <charset val="1"/>
      </font>
      <alignment horizontal="left" vertical="center" wrapText="1"/>
      <border outline="0">
        <left style="thin">
          <color indexed="64"/>
        </left>
        <right style="thin">
          <color indexed="64"/>
        </right>
        <top style="thin">
          <color indexed="64"/>
        </top>
        <bottom style="thin">
          <color indexed="64"/>
        </bottom>
      </border>
    </ndxf>
  </rcc>
  <rcc rId="4720" sId="1">
    <nc r="I489" t="inlineStr">
      <is>
        <t>na</t>
      </is>
    </nc>
  </rcc>
  <rcc rId="4721" sId="1" numFmtId="19">
    <nc r="K489">
      <v>43448</v>
    </nc>
  </rcc>
  <rcc rId="4722" sId="1" numFmtId="19">
    <nc r="L489">
      <v>44179</v>
    </nc>
  </rcc>
  <rcc rId="4723" sId="1">
    <nc r="N489" t="inlineStr">
      <is>
        <t>Proiect cu acoperire națională</t>
      </is>
    </nc>
  </rcc>
  <rcc rId="4724" sId="1" numFmtId="4">
    <oc r="M486">
      <v>82.304186650000005</v>
    </oc>
    <nc r="M486">
      <f>S486/AE486*100</f>
    </nc>
  </rcc>
  <rcc rId="4725" sId="1" numFmtId="4">
    <nc r="M487">
      <f>S487/AE487*100</f>
    </nc>
  </rcc>
  <rcc rId="4726" sId="1" numFmtId="4">
    <nc r="M488">
      <f>S488/AE488*100</f>
    </nc>
  </rcc>
  <rcc rId="4727" sId="1" numFmtId="4">
    <nc r="M489">
      <f>S489/AE489*100</f>
    </nc>
  </rcc>
  <rcc rId="4728" sId="1" numFmtId="4">
    <nc r="M490">
      <f>S490/AE490*100</f>
    </nc>
  </rcc>
  <rcc rId="4729" sId="1" numFmtId="4">
    <nc r="M491">
      <f>S491/AE491*100</f>
    </nc>
  </rcc>
  <rcc rId="4730" sId="1" numFmtId="4">
    <nc r="M492">
      <f>S492/AE492*100</f>
    </nc>
  </rcc>
  <rcc rId="4731" sId="1" numFmtId="4">
    <nc r="M493">
      <f>S493/AE493*100</f>
    </nc>
  </rcc>
  <rcc rId="4732" sId="1" numFmtId="4">
    <nc r="M494">
      <f>S494/AE494*100</f>
    </nc>
  </rcc>
  <rcc rId="4733" sId="1" numFmtId="4">
    <nc r="M495">
      <f>S495/AE495*100</f>
    </nc>
  </rcc>
  <rcc rId="4734" sId="1">
    <nc r="O489" t="inlineStr">
      <is>
        <t>București</t>
      </is>
    </nc>
  </rcc>
  <rcc rId="4735" sId="1">
    <nc r="P489" t="inlineStr">
      <is>
        <t>București</t>
      </is>
    </nc>
  </rcc>
  <rcc rId="4736" sId="1">
    <nc r="Q489" t="inlineStr">
      <is>
        <t>APC</t>
      </is>
    </nc>
  </rcc>
  <rcc rId="4737" sId="1">
    <nc r="R489" t="inlineStr">
      <is>
        <t>119 - Investiții în capacitatea instituțională și în eficiența administrațiilor și a serviciilor publice la nivel național, regional și local, în perspectiva realizării de reforme, a unei mai bune legiferări și a bunei guvernanțe</t>
      </is>
    </nc>
  </rcc>
  <rcv guid="{7C1B4D6D-D666-48DD-AB17-E00791B6F0B6}" action="delete"/>
  <rdn rId="0" localSheetId="1" customView="1" name="Z_7C1B4D6D_D666_48DD_AB17_E00791B6F0B6_.wvu.PrintArea" hidden="1" oldHidden="1">
    <formula>Sheet1!$A$1:$AL$523</formula>
    <oldFormula>Sheet1!$A$1:$AL$523</oldFormula>
  </rdn>
  <rdn rId="0" localSheetId="1" customView="1" name="Z_7C1B4D6D_D666_48DD_AB17_E00791B6F0B6_.wvu.FilterData" hidden="1" oldHidden="1">
    <formula>Sheet1!$A$7:$DG$496</formula>
    <oldFormula>Sheet1!$A$7:$DG$496</oldFormula>
  </rdn>
  <rcv guid="{7C1B4D6D-D666-48DD-AB17-E00791B6F0B6}" action="add"/>
</revisions>
</file>

<file path=xl/revisions/revisionLog3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40" sId="1">
    <nc r="G185" t="inlineStr">
      <is>
        <t>Solutii informatice integrate pentru simplificarea procedurilor administrative si reducerea birocratiei</t>
      </is>
    </nc>
  </rcc>
  <rcv guid="{9980B309-0131-4577-BF29-212714399FDF}" action="delete"/>
  <rdn rId="0" localSheetId="1" customView="1" name="Z_9980B309_0131_4577_BF29_212714399FDF_.wvu.PrintArea" hidden="1" oldHidden="1">
    <formula>Sheet1!$A$1:$AL$523</formula>
    <oldFormula>Sheet1!$A$1:$AL$523</oldFormula>
  </rdn>
  <rdn rId="0" localSheetId="1" customView="1" name="Z_9980B309_0131_4577_BF29_212714399FDF_.wvu.FilterData" hidden="1" oldHidden="1">
    <formula>Sheet1!$A$1:$AL$496</formula>
    <oldFormula>Sheet1!$A$1:$AL$496</oldFormula>
  </rdn>
  <rcv guid="{9980B309-0131-4577-BF29-212714399FDF}" action="add"/>
</revisions>
</file>

<file path=xl/revisions/revisionLog3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43" sId="1">
    <nc r="E185" t="inlineStr">
      <is>
        <t>AP 2/11i/2.1</t>
      </is>
    </nc>
  </rcc>
  <rcc rId="4744" sId="1" odxf="1" dxf="1">
    <nc r="F185" t="inlineStr">
      <is>
        <t>CP10 less /2018</t>
      </is>
    </nc>
    <odxf>
      <font>
        <sz val="12"/>
      </font>
      <alignment horizontal="general"/>
    </odxf>
    <ndxf>
      <font>
        <sz val="12"/>
        <color auto="1"/>
      </font>
      <alignment horizontal="center"/>
    </ndxf>
  </rcc>
  <rcc rId="4745" sId="1">
    <nc r="J185" t="inlineStr">
      <is>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is>
    </nc>
  </rcc>
</revisions>
</file>

<file path=xl/revisions/revisionLog3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46" sId="1">
    <nc r="S489">
      <f>T489+U489</f>
    </nc>
  </rcc>
  <rcc rId="4747" sId="1">
    <nc r="S490">
      <f>T490+U490</f>
    </nc>
  </rcc>
  <rcc rId="4748" sId="1">
    <nc r="S491">
      <f>T491+U491</f>
    </nc>
  </rcc>
  <rcc rId="4749" sId="1">
    <nc r="V489">
      <f>W489+X489</f>
    </nc>
  </rcc>
  <rcc rId="4750" sId="1">
    <nc r="V490">
      <f>W490+X490</f>
    </nc>
  </rcc>
  <rcc rId="4751" sId="1">
    <nc r="V491">
      <f>W491+X491</f>
    </nc>
  </rcc>
  <rcc rId="4752" sId="1">
    <nc r="Y489">
      <f>Z489+AA489</f>
    </nc>
  </rcc>
  <rcc rId="4753" sId="1">
    <nc r="Y490">
      <f>Z490+AA490</f>
    </nc>
  </rcc>
  <rcc rId="4754" sId="1">
    <nc r="Y491">
      <f>Z491+AA491</f>
    </nc>
  </rcc>
  <rcc rId="4755" sId="1">
    <nc r="AB489">
      <f>AC489+AD489</f>
    </nc>
  </rcc>
  <rcc rId="4756" sId="1">
    <nc r="AB490">
      <f>AC490+AD490</f>
    </nc>
  </rcc>
  <rcc rId="4757" sId="1">
    <nc r="AB491">
      <f>AC491+AD491</f>
    </nc>
  </rcc>
  <rcc rId="4758" sId="1">
    <nc r="AE489">
      <f>S489+V489+Y489+AB489</f>
    </nc>
  </rcc>
  <rcc rId="4759" sId="1">
    <nc r="AE490">
      <f>S490+V490+Y490+AB490</f>
    </nc>
  </rcc>
  <rcc rId="4760" sId="1">
    <nc r="AE491">
      <f>S491+V491+Y491+AB491</f>
    </nc>
  </rcc>
  <rcc rId="4761" sId="1">
    <nc r="AG489">
      <f>AE489+AF489</f>
    </nc>
  </rcc>
  <rcc rId="4762" sId="1">
    <nc r="AG490">
      <f>AE490+AF490</f>
    </nc>
  </rcc>
  <rcc rId="4763" sId="1">
    <nc r="AG491">
      <f>AE491+AF491</f>
    </nc>
  </rcc>
  <rcc rId="4764" sId="1">
    <nc r="AH489" t="inlineStr">
      <is>
        <t>în implementare</t>
      </is>
    </nc>
  </rcc>
  <rcc rId="4765" sId="1" numFmtId="4">
    <nc r="T489">
      <v>57363652.549999997</v>
    </nc>
  </rcc>
  <rcc rId="4766" sId="1" numFmtId="4">
    <nc r="U489">
      <v>13770693.57</v>
    </nc>
  </rcc>
  <rcc rId="4767" sId="1" numFmtId="4">
    <nc r="Z489">
      <v>10122997.52</v>
    </nc>
  </rcc>
  <rcc rId="4768" sId="1" numFmtId="4">
    <nc r="AA489">
      <v>3442673.39</v>
    </nc>
  </rcc>
  <rcc rId="4769" sId="1" numFmtId="4">
    <nc r="AF489">
      <v>0</v>
    </nc>
  </rcc>
  <rcc rId="4770" sId="1" numFmtId="4">
    <nc r="AC489">
      <v>0</v>
    </nc>
  </rcc>
  <rcc rId="4771" sId="1" numFmtId="4">
    <nc r="AD489">
      <v>0</v>
    </nc>
  </rcc>
  <rcc rId="4772" sId="1" numFmtId="4">
    <nc r="W489">
      <v>0</v>
    </nc>
  </rcc>
  <rcc rId="4773" sId="1" numFmtId="4">
    <nc r="X489">
      <v>0</v>
    </nc>
  </rcc>
</revisions>
</file>

<file path=xl/revisions/revisionLog3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74" sId="1">
    <nc r="J489" t="inlineStr">
      <is>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is>
    </nc>
  </rcc>
</revisions>
</file>

<file path=xl/revisions/revisionLog3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496" start="0" length="0">
    <dxf>
      <fill>
        <patternFill>
          <bgColor theme="9" tint="0.59999389629810485"/>
        </patternFill>
      </fill>
    </dxf>
  </rfmt>
</revisions>
</file>

<file path=xl/revisions/revisionLog3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75" sId="1">
    <oc r="D506">
      <f>SUM(D498:D504)</f>
    </oc>
    <nc r="D506">
      <f>SUM(D498:D505)</f>
    </nc>
  </rcc>
</revisions>
</file>

<file path=xl/revisions/revisionLog3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76" sId="1">
    <oc r="S506">
      <f>SUM(S498:S504)</f>
    </oc>
    <nc r="S506">
      <f>SUM(S498:S505)</f>
    </nc>
  </rcc>
  <rcc rId="4777" sId="1">
    <oc r="T506">
      <f>SUM(T498:T504)</f>
    </oc>
    <nc r="T506">
      <f>SUM(T498:T505)</f>
    </nc>
  </rcc>
  <rcc rId="4778" sId="1">
    <oc r="U506">
      <f>SUM(U498:U504)</f>
    </oc>
    <nc r="U506">
      <f>SUM(U498:U505)</f>
    </nc>
  </rcc>
  <rcc rId="4779" sId="1">
    <oc r="V506">
      <f>SUM(V498:V504)</f>
    </oc>
    <nc r="V506">
      <f>SUM(V498:V505)</f>
    </nc>
  </rcc>
  <rcc rId="4780" sId="1">
    <oc r="W506">
      <f>SUM(W498:W504)</f>
    </oc>
    <nc r="W506">
      <f>SUM(W498:W505)</f>
    </nc>
  </rcc>
  <rcc rId="4781" sId="1">
    <oc r="X506">
      <f>SUM(X498:X504)</f>
    </oc>
    <nc r="X506">
      <f>SUM(X498:X505)</f>
    </nc>
  </rcc>
  <rcc rId="4782" sId="1">
    <oc r="Y506">
      <f>SUM(Y498:Y504)</f>
    </oc>
    <nc r="Y506">
      <f>SUM(Y498:Y505)</f>
    </nc>
  </rcc>
  <rcc rId="4783" sId="1">
    <oc r="Z506">
      <f>SUM(Z498:Z504)</f>
    </oc>
    <nc r="Z506">
      <f>SUM(Z498:Z505)</f>
    </nc>
  </rcc>
  <rcc rId="4784" sId="1">
    <oc r="AA506">
      <f>SUM(AA498:AA504)</f>
    </oc>
    <nc r="AA506">
      <f>SUM(AA498:AA505)</f>
    </nc>
  </rcc>
  <rcc rId="4785" sId="1">
    <oc r="AB506">
      <f>SUM(AB498:AB504)</f>
    </oc>
    <nc r="AB506">
      <f>SUM(AB498:AB505)</f>
    </nc>
  </rcc>
  <rcc rId="4786" sId="1">
    <oc r="AC506">
      <f>SUM(AC498:AC504)</f>
    </oc>
    <nc r="AC506">
      <f>SUM(AC498:AC505)</f>
    </nc>
  </rcc>
  <rcc rId="4787" sId="1">
    <oc r="AD506">
      <f>SUM(AD498:AD504)</f>
    </oc>
    <nc r="AD506">
      <f>SUM(AD498:AD505)</f>
    </nc>
  </rcc>
  <rcc rId="4788" sId="1">
    <oc r="AE506">
      <f>SUM(AE498:AE504)</f>
    </oc>
    <nc r="AE506">
      <f>SUM(AE498:AE505)</f>
    </nc>
  </rcc>
  <rcc rId="4789" sId="1">
    <oc r="AF506">
      <f>SUM(AF498:AF504)</f>
    </oc>
    <nc r="AF506">
      <f>SUM(AF498:AF505)</f>
    </nc>
  </rcc>
  <rcc rId="4790" sId="1">
    <oc r="AG506">
      <f>SUM(AG498:AG504)</f>
    </oc>
    <nc r="AG506">
      <f>SUM(AG498:AG505)</f>
    </nc>
  </rcc>
  <rcc rId="4791" sId="1">
    <oc r="AH506">
      <f>SUM(AH498:AH504)</f>
    </oc>
    <nc r="AH506">
      <f>SUM(AH498:AH505)</f>
    </nc>
  </rcc>
  <rcc rId="4792" sId="1">
    <oc r="AI506">
      <f>SUM(AI498:AI504)</f>
    </oc>
    <nc r="AI506">
      <f>SUM(AI498:AI505)</f>
    </nc>
  </rcc>
  <rcc rId="4793" sId="1">
    <oc r="AJ506">
      <f>SUM(AJ498:AJ504)</f>
    </oc>
    <nc r="AJ506">
      <f>SUM(AJ498:AJ505)</f>
    </nc>
  </rcc>
  <rcc rId="4794" sId="1">
    <oc r="AK506">
      <f>SUM(AK498:AK504)</f>
    </oc>
    <nc r="AK506">
      <f>SUM(AK498:AK505)</f>
    </nc>
  </rcc>
  <rcv guid="{7C1B4D6D-D666-48DD-AB17-E00791B6F0B6}" action="delete"/>
  <rdn rId="0" localSheetId="1" customView="1" name="Z_7C1B4D6D_D666_48DD_AB17_E00791B6F0B6_.wvu.PrintArea" hidden="1" oldHidden="1">
    <formula>Sheet1!$A$1:$AL$523</formula>
    <oldFormula>Sheet1!$A$1:$AL$523</oldFormula>
  </rdn>
  <rdn rId="0" localSheetId="1" customView="1" name="Z_7C1B4D6D_D666_48DD_AB17_E00791B6F0B6_.wvu.Cols" hidden="1" oldHidden="1">
    <formula>Sheet1!$G:$R</formula>
  </rdn>
  <rdn rId="0" localSheetId="1" customView="1" name="Z_7C1B4D6D_D666_48DD_AB17_E00791B6F0B6_.wvu.FilterData" hidden="1" oldHidden="1">
    <formula>Sheet1!$A$7:$DG$496</formula>
    <oldFormula>Sheet1!$A$7:$DG$496</oldFormula>
  </rdn>
  <rcv guid="{7C1B4D6D-D666-48DD-AB17-E00791B6F0B6}" action="add"/>
</revisions>
</file>

<file path=xl/revisions/revisionLog3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7C1B4D6D_D666_48DD_AB17_E00791B6F0B6_.wvu.Cols" hidden="1" oldHidden="1">
    <oldFormula>Sheet1!$G:$R</oldFormula>
  </rdn>
  <rcv guid="{7C1B4D6D-D666-48DD-AB17-E00791B6F0B6}" action="delete"/>
  <rdn rId="0" localSheetId="1" customView="1" name="Z_7C1B4D6D_D666_48DD_AB17_E00791B6F0B6_.wvu.PrintArea" hidden="1" oldHidden="1">
    <formula>Sheet1!$A$1:$AL$523</formula>
    <oldFormula>Sheet1!$A$1:$AL$523</oldFormula>
  </rdn>
  <rdn rId="0" localSheetId="1" customView="1" name="Z_7C1B4D6D_D666_48DD_AB17_E00791B6F0B6_.wvu.FilterData" hidden="1" oldHidden="1">
    <formula>Sheet1!$A$7:$DG$496</formula>
    <oldFormula>Sheet1!$A$7:$DG$496</oldFormula>
  </rdn>
  <rcv guid="{7C1B4D6D-D666-48DD-AB17-E00791B6F0B6}" action="add"/>
</revisions>
</file>

<file path=xl/revisions/revisionLog3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01" sId="1">
    <nc r="S533">
      <f>1112320216.87</f>
    </nc>
  </rcc>
  <rcc rId="4802" sId="1">
    <nc r="W533">
      <v>35994707.030000001</v>
    </nc>
  </rcc>
  <rcc rId="4803" sId="1">
    <nc r="Z533">
      <v>176543747.46000001</v>
    </nc>
  </rcc>
  <rcc rId="4804" sId="1">
    <nc r="AE533">
      <v>1324858670.3599999</v>
    </nc>
  </rcc>
  <rfmt sheetId="1" sqref="S533:AE533">
    <dxf>
      <numFmt numFmtId="4" formatCode="#,##0.00"/>
    </dxf>
  </rfmt>
  <rfmt sheetId="1" sqref="S533:AE533" start="0" length="2147483647">
    <dxf>
      <font>
        <sz val="14"/>
      </font>
    </dxf>
  </rfmt>
  <rcc rId="4805" sId="1" odxf="1" dxf="1">
    <nc r="S535">
      <f>S533-S523</f>
    </nc>
    <odxf>
      <numFmt numFmtId="0" formatCode="General"/>
    </odxf>
    <ndxf>
      <numFmt numFmtId="4" formatCode="#,##0.00"/>
    </ndxf>
  </rcc>
  <rrc rId="4806" sId="1" eol="1" ref="A536:XFD536" action="insertRow">
    <undo index="65535" exp="area" ref3D="1" dr="$H$1:$N$1048576" dn="Z_65B035E3_87FA_46C5_996E_864F2C8D0EBC_.wvu.Cols" sId="1"/>
  </rrc>
  <rfmt sheetId="1" sqref="W536" start="0" length="0">
    <dxf>
      <numFmt numFmtId="4" formatCode="#,##0.00"/>
    </dxf>
  </rfmt>
  <rcc rId="4807" sId="1">
    <nc r="W536">
      <f>W533-V523</f>
    </nc>
  </rcc>
  <rcc rId="4808" sId="1" odxf="1" dxf="1">
    <nc r="Z535">
      <f>Z533-Y523-AB523</f>
    </nc>
    <odxf>
      <numFmt numFmtId="0" formatCode="General"/>
    </odxf>
    <ndxf>
      <numFmt numFmtId="4" formatCode="#,##0.00"/>
    </ndxf>
  </rcc>
  <rcc rId="4809" sId="1" odxf="1" dxf="1">
    <nc r="AE536">
      <f>AE533-AE523</f>
    </nc>
    <odxf>
      <numFmt numFmtId="0" formatCode="General"/>
    </odxf>
    <ndxf>
      <numFmt numFmtId="4" formatCode="#,##0.00"/>
    </ndxf>
  </rcc>
  <rrc rId="4810" sId="1" eol="1" ref="A537:XFD537" action="insertRow">
    <undo index="65535" exp="area" ref3D="1" dr="$H$1:$N$1048576" dn="Z_65B035E3_87FA_46C5_996E_864F2C8D0EBC_.wvu.Cols" sId="1"/>
  </rrc>
  <rcc rId="4811" sId="1" odxf="1" dxf="1">
    <nc r="S537">
      <f>S535-361151.03</f>
    </nc>
    <odxf>
      <numFmt numFmtId="0" formatCode="General"/>
    </odxf>
    <ndxf>
      <numFmt numFmtId="4" formatCode="#,##0.00"/>
    </ndxf>
  </rcc>
  <rcc rId="4812" sId="1" odxf="1" dxf="1">
    <nc r="W537">
      <f>W536-55234.85</f>
    </nc>
    <odxf>
      <numFmt numFmtId="0" formatCode="General"/>
    </odxf>
    <ndxf>
      <numFmt numFmtId="4" formatCode="#,##0.00"/>
    </ndxf>
  </rcc>
  <rcc rId="4813" sId="1" odxf="1" dxf="1">
    <nc r="Z537">
      <f>Z535-8497.67</f>
    </nc>
    <odxf>
      <numFmt numFmtId="0" formatCode="General"/>
    </odxf>
    <ndxf>
      <numFmt numFmtId="4" formatCode="#,##0.00"/>
    </ndxf>
  </rcc>
  <rcc rId="4814" sId="1" odxf="1" dxf="1">
    <nc r="AE537">
      <f>AE536-424883.55</f>
    </nc>
    <odxf>
      <numFmt numFmtId="0" formatCode="General"/>
    </odxf>
    <ndxf>
      <numFmt numFmtId="4" formatCode="#,##0.00"/>
    </ndxf>
  </rcc>
  <rcc rId="4815" sId="1">
    <nc r="S158">
      <f>T158+U158</f>
    </nc>
  </rcc>
  <rcc rId="4816" sId="1" odxf="1" dxf="1">
    <nc r="V158">
      <f>W158+X158</f>
    </nc>
    <odxf>
      <numFmt numFmtId="0" formatCode="General"/>
    </odxf>
    <ndxf>
      <numFmt numFmtId="4" formatCode="#,##0.00"/>
    </ndxf>
  </rcc>
  <rfmt sheetId="1" sqref="V158">
    <dxf>
      <alignment vertical="center"/>
    </dxf>
  </rfmt>
  <rcv guid="{36624B2D-80F9-4F79-AC4A-B3547C36F23F}" action="delete"/>
  <rdn rId="0" localSheetId="1" customView="1" name="Z_36624B2D_80F9_4F79_AC4A_B3547C36F23F_.wvu.PrintArea" hidden="1" oldHidden="1">
    <formula>Sheet1!$A$1:$AL$523</formula>
    <oldFormula>Sheet1!$A$1:$AL$523</oldFormula>
  </rdn>
  <rdn rId="0" localSheetId="1" customView="1" name="Z_36624B2D_80F9_4F79_AC4A_B3547C36F23F_.wvu.Cols" hidden="1" oldHidden="1">
    <formula>Sheet1!$G:$R</formula>
  </rdn>
  <rdn rId="0" localSheetId="1" customView="1" name="Z_36624B2D_80F9_4F79_AC4A_B3547C36F23F_.wvu.FilterData" hidden="1" oldHidden="1">
    <formula>Sheet1!$A$1:$DG$497</formula>
    <oldFormula>Sheet1!$A$1:$DG$497</oldFormula>
  </rdn>
  <rcv guid="{36624B2D-80F9-4F79-AC4A-B3547C36F23F}" action="add"/>
</revisions>
</file>

<file path=xl/revisions/revisionLog3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20" sId="1" numFmtId="4">
    <nc r="AF56">
      <v>44744</v>
    </nc>
  </rcc>
  <rcc rId="4821" sId="1" numFmtId="4">
    <oc r="AC56">
      <v>44744</v>
    </oc>
    <nc r="AC56">
      <v>0</v>
    </nc>
  </rcc>
</revisions>
</file>

<file path=xl/revisions/revisionLog3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1" sqref="AF56" start="0" length="0">
    <dxf>
      <font>
        <b val="0"/>
        <sz val="12"/>
        <color auto="1"/>
        <name val="Calibri"/>
        <family val="2"/>
        <charset val="238"/>
        <scheme val="minor"/>
      </font>
      <numFmt numFmtId="165" formatCode="#,##0.00_ ;\-#,##0.00\ "/>
    </dxf>
  </rfmt>
</revisions>
</file>

<file path=xl/revisions/revisionLog3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22" sId="1" odxf="1" dxf="1">
    <nc r="AE546">
      <f>AE523-424883.55</f>
    </nc>
    <odxf>
      <numFmt numFmtId="0" formatCode="General"/>
    </odxf>
    <ndxf>
      <numFmt numFmtId="165" formatCode="#,##0.00_ ;\-#,##0.00\ "/>
    </ndxf>
  </rcc>
  <rcv guid="{36624B2D-80F9-4F79-AC4A-B3547C36F23F}" action="delete"/>
  <rdn rId="0" localSheetId="1" customView="1" name="Z_36624B2D_80F9_4F79_AC4A_B3547C36F23F_.wvu.PrintArea" hidden="1" oldHidden="1">
    <formula>Sheet1!$A$1:$AL$523</formula>
    <oldFormula>Sheet1!$A$1:$AL$523</oldFormula>
  </rdn>
  <rdn rId="0" localSheetId="1" customView="1" name="Z_36624B2D_80F9_4F79_AC4A_B3547C36F23F_.wvu.Cols" hidden="1" oldHidden="1">
    <formula>Sheet1!$G:$R</formula>
    <oldFormula>Sheet1!$G:$R</oldFormula>
  </rdn>
  <rdn rId="0" localSheetId="1" customView="1" name="Z_36624B2D_80F9_4F79_AC4A_B3547C36F23F_.wvu.FilterData" hidden="1" oldHidden="1">
    <formula>Sheet1!$A$1:$DG$497</formula>
    <oldFormula>Sheet1!$A$1:$DG$497</oldFormula>
  </rdn>
  <rcv guid="{36624B2D-80F9-4F79-AC4A-B3547C36F23F}" action="add"/>
</revisions>
</file>

<file path=xl/revisions/revisionLog3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26" sId="1">
    <nc r="B207">
      <v>126391</v>
    </nc>
  </rcc>
  <rcc rId="4827" sId="1">
    <nc r="C207">
      <v>508</v>
    </nc>
  </rcc>
  <rcc rId="4828" sId="1">
    <nc r="D207" t="inlineStr">
      <is>
        <t>ET</t>
      </is>
    </nc>
  </rcc>
  <rdn rId="0" localSheetId="1" customView="1" name="Z_36624B2D_80F9_4F79_AC4A_B3547C36F23F_.wvu.Cols" hidden="1" oldHidden="1">
    <oldFormula>Sheet1!$G:$R</oldFormula>
  </rdn>
  <rcv guid="{36624B2D-80F9-4F79-AC4A-B3547C36F23F}" action="delete"/>
  <rdn rId="0" localSheetId="1" customView="1" name="Z_36624B2D_80F9_4F79_AC4A_B3547C36F23F_.wvu.PrintArea" hidden="1" oldHidden="1">
    <formula>Sheet1!$A$1:$AL$523</formula>
    <oldFormula>Sheet1!$A$1:$AL$523</oldFormula>
  </rdn>
  <rdn rId="0" localSheetId="1" customView="1" name="Z_36624B2D_80F9_4F79_AC4A_B3547C36F23F_.wvu.FilterData" hidden="1" oldHidden="1">
    <formula>Sheet1!$A$1:$DG$497</formula>
    <oldFormula>Sheet1!$A$1:$DG$497</oldFormula>
  </rdn>
  <rcv guid="{36624B2D-80F9-4F79-AC4A-B3547C36F23F}" action="add"/>
</revisions>
</file>

<file path=xl/revisions/revisionLog3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32" sId="1">
    <nc r="E207" t="inlineStr">
      <is>
        <t>AP 2/11i/2.1</t>
      </is>
    </nc>
  </rcc>
  <rfmt sheetId="1" sqref="E207" start="0" length="2147483647">
    <dxf>
      <font>
        <b val="0"/>
      </font>
    </dxf>
  </rfmt>
  <rfmt sheetId="1" sqref="B206:D207" start="0" length="2147483647">
    <dxf>
      <font>
        <b val="0"/>
      </font>
    </dxf>
  </rfmt>
</revisions>
</file>

<file path=xl/revisions/revisionLog3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33" sId="1" odxf="1" dxf="1">
    <nc r="F207" t="inlineStr">
      <is>
        <t>CP10 less /2018</t>
      </is>
    </nc>
    <odxf>
      <font>
        <b/>
        <sz val="12"/>
        <color auto="1"/>
      </font>
    </odxf>
    <ndxf>
      <font>
        <b val="0"/>
        <sz val="12"/>
        <color auto="1"/>
      </font>
    </ndxf>
  </rcc>
</revisions>
</file>

<file path=xl/revisions/revisionLog3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34" sId="1">
    <nc r="G207" t="inlineStr">
      <is>
        <t>Platforma online pentru eficientizarea
serviciilor publice oferite cetaþenilor de
Unitatea Administrativ-Teritoriala Judeþul
Ilfov</t>
      </is>
    </nc>
  </rcc>
  <rfmt sheetId="1" sqref="G207" start="0" length="2147483647">
    <dxf>
      <font>
        <b val="0"/>
      </font>
    </dxf>
  </rfmt>
</revisions>
</file>

<file path=xl/revisions/revisionLog3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35" sId="1" odxf="1" dxf="1">
    <nc r="H207" t="inlineStr">
      <is>
        <t>Județul Ilfov</t>
      </is>
    </nc>
    <odxf>
      <font>
        <b/>
        <sz val="12"/>
        <color auto="1"/>
      </font>
      <alignment horizontal="left"/>
    </odxf>
    <ndxf>
      <font>
        <b val="0"/>
        <sz val="11"/>
        <color theme="1"/>
        <name val="Calibri"/>
        <family val="2"/>
        <charset val="238"/>
        <scheme val="minor"/>
      </font>
      <alignment horizontal="general"/>
    </ndxf>
  </rcc>
</revisions>
</file>

<file path=xl/revisions/revisionLog3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36" sId="1" odxf="1" dxf="1">
    <nc r="I207" t="inlineStr">
      <is>
        <t>n.a</t>
      </is>
    </nc>
    <odxf/>
    <ndxf/>
  </rcc>
</revisions>
</file>

<file path=xl/revisions/revisionLog3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07" start="0" length="0">
    <dxf>
      <font>
        <b val="0"/>
        <sz val="12"/>
        <color auto="1"/>
      </font>
      <alignment horizontal="left"/>
    </dxf>
  </rfmt>
  <rcc rId="4837" sId="1">
    <nc r="J207" t="inlineStr">
      <is>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t>
      </is>
    </nc>
  </rcc>
</revisions>
</file>

<file path=xl/revisions/revisionLog3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38" sId="1">
    <oc r="J207" t="inlineStr">
      <is>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t>
      </is>
    </oc>
    <nc r="J207" t="inlineStr">
      <is>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t>
      </is>
    </nc>
  </rcc>
</revisions>
</file>

<file path=xl/revisions/revisionLog3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39" sId="1">
    <oc r="J207" t="inlineStr">
      <is>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t>
      </is>
    </oc>
    <nc r="J207" t="inlineStr">
      <is>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t>
      </is>
    </nc>
  </rcc>
  <rcv guid="{36624B2D-80F9-4F79-AC4A-B3547C36F23F}" action="delete"/>
  <rdn rId="0" localSheetId="1" customView="1" name="Z_36624B2D_80F9_4F79_AC4A_B3547C36F23F_.wvu.PrintArea" hidden="1" oldHidden="1">
    <formula>Sheet1!$A$1:$AL$523</formula>
    <oldFormula>Sheet1!$A$1:$AL$523</oldFormula>
  </rdn>
  <rdn rId="0" localSheetId="1" customView="1" name="Z_36624B2D_80F9_4F79_AC4A_B3547C36F23F_.wvu.FilterData" hidden="1" oldHidden="1">
    <formula>Sheet1!$A$1:$DG$497</formula>
    <oldFormula>Sheet1!$A$1:$DG$497</oldFormula>
  </rdn>
  <rcv guid="{36624B2D-80F9-4F79-AC4A-B3547C36F23F}" action="add"/>
</revisions>
</file>

<file path=xl/revisions/revisionLog3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42" sId="1">
    <oc r="J207" t="inlineStr">
      <is>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t>
      </is>
    </oc>
    <nc r="J207" t="inlineStr">
      <is>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is>
    </nc>
  </rcc>
</revisions>
</file>

<file path=xl/revisions/revisionLog3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6624B2D-80F9-4F79-AC4A-B3547C36F23F}" action="delete"/>
  <rdn rId="0" localSheetId="1" customView="1" name="Z_36624B2D_80F9_4F79_AC4A_B3547C36F23F_.wvu.PrintArea" hidden="1" oldHidden="1">
    <formula>Sheet1!$A$1:$AL$523</formula>
    <oldFormula>Sheet1!$A$1:$AL$523</oldFormula>
  </rdn>
  <rdn rId="0" localSheetId="1" customView="1" name="Z_36624B2D_80F9_4F79_AC4A_B3547C36F23F_.wvu.FilterData" hidden="1" oldHidden="1">
    <formula>Sheet1!$A$1:$DG$497</formula>
    <oldFormula>Sheet1!$A$1:$DG$497</oldFormula>
  </rdn>
  <rcv guid="{36624B2D-80F9-4F79-AC4A-B3547C36F23F}" action="add"/>
</revisions>
</file>

<file path=xl/revisions/revisionLog3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45" sId="1" numFmtId="19">
    <nc r="K207">
      <v>43452</v>
    </nc>
  </rcc>
</revisions>
</file>

<file path=xl/revisions/revisionLog3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46" sId="1" odxf="1" dxf="1" numFmtId="19">
    <nc r="L207">
      <v>44365</v>
    </nc>
    <odxf>
      <numFmt numFmtId="0" formatCode="General"/>
    </odxf>
    <ndxf>
      <numFmt numFmtId="19" formatCode="dd/mm/yyyy"/>
    </ndxf>
  </rcc>
  <rfmt sheetId="1" sqref="L207" start="0" length="2147483647">
    <dxf>
      <font>
        <b val="0"/>
      </font>
    </dxf>
  </rfmt>
</revisions>
</file>

<file path=xl/revisions/revisionLog3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47" sId="1" odxf="1" dxf="1">
    <nc r="O207" t="inlineStr">
      <is>
        <t>Ilfov</t>
      </is>
    </nc>
    <odxf>
      <font>
        <b/>
        <sz val="12"/>
        <color auto="1"/>
      </font>
      <fill>
        <patternFill patternType="none">
          <bgColor indexed="65"/>
        </patternFill>
      </fill>
    </odxf>
    <ndxf>
      <font>
        <b val="0"/>
        <sz val="12"/>
        <color auto="1"/>
      </font>
      <fill>
        <patternFill patternType="solid">
          <bgColor theme="0"/>
        </patternFill>
      </fill>
    </ndxf>
  </rcc>
  <rcc rId="4848" sId="1" odxf="1" dxf="1">
    <nc r="P207" t="inlineStr">
      <is>
        <t>Bucurețti</t>
      </is>
    </nc>
    <odxf>
      <font>
        <b/>
        <sz val="12"/>
        <color auto="1"/>
      </font>
      <fill>
        <patternFill patternType="none">
          <bgColor indexed="65"/>
        </patternFill>
      </fill>
    </odxf>
    <ndxf>
      <font>
        <b val="0"/>
        <sz val="12"/>
        <color auto="1"/>
      </font>
      <fill>
        <patternFill patternType="solid">
          <bgColor theme="0"/>
        </patternFill>
      </fill>
    </ndxf>
  </rcc>
  <rcc rId="4849" sId="1" odxf="1" dxf="1">
    <nc r="Q207" t="inlineStr">
      <is>
        <t>APL</t>
      </is>
    </nc>
    <odxf>
      <font>
        <b/>
        <sz val="12"/>
        <color auto="1"/>
      </font>
      <fill>
        <patternFill patternType="none">
          <bgColor indexed="65"/>
        </patternFill>
      </fill>
    </odxf>
    <ndxf>
      <font>
        <b val="0"/>
        <sz val="12"/>
        <color auto="1"/>
      </font>
      <fill>
        <patternFill patternType="solid">
          <bgColor theme="0"/>
        </patternFill>
      </fill>
    </ndxf>
  </rcc>
  <rcc rId="4850" sId="1" odxf="1" dxf="1">
    <nc r="R207" t="inlineStr">
      <is>
        <t>119 - Investiții în capacitatea instituțională și în eficiența administrațiilor și a serviciilor publice la nivel național, regional și local, în perspectiva realizării de reforme, a unei mai bune legiferări și a bunei guvernanțe</t>
      </is>
    </nc>
    <odxf>
      <font>
        <b/>
        <sz val="12"/>
        <color auto="1"/>
      </font>
      <fill>
        <patternFill patternType="none">
          <bgColor indexed="65"/>
        </patternFill>
      </fill>
    </odxf>
    <ndxf>
      <font>
        <b val="0"/>
        <sz val="12"/>
        <color auto="1"/>
      </font>
      <fill>
        <patternFill patternType="solid">
          <bgColor theme="0"/>
        </patternFill>
      </fill>
    </ndxf>
  </rcc>
</revisions>
</file>

<file path=xl/revisions/revisionLog3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51" sId="1">
    <nc r="N206">
      <v>8</v>
    </nc>
  </rcc>
  <rcc rId="4852" sId="1">
    <nc r="N207">
      <v>8</v>
    </nc>
  </rcc>
</revisions>
</file>

<file path=xl/revisions/revisionLog3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N206:N207" start="0" length="2147483647">
    <dxf>
      <font>
        <b val="0"/>
      </font>
    </dxf>
  </rfmt>
</revisions>
</file>

<file path=xl/revisions/revisionLog3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53" sId="1">
    <nc r="U207">
      <v>1626803.67</v>
    </nc>
  </rcc>
  <rfmt sheetId="1" sqref="U207" start="0" length="2147483647">
    <dxf>
      <font>
        <b val="0"/>
      </font>
    </dxf>
  </rfmt>
  <rfmt sheetId="1" sqref="U207">
    <dxf>
      <numFmt numFmtId="4" formatCode="#,##0.00"/>
    </dxf>
  </rfmt>
</revisions>
</file>

<file path=xl/revisions/revisionLog3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54" sId="1">
    <nc r="X207">
      <v>366030.89</v>
    </nc>
  </rcc>
  <rfmt sheetId="1" sqref="X207" start="0" length="2147483647">
    <dxf>
      <font>
        <b val="0"/>
      </font>
    </dxf>
  </rfmt>
  <rfmt sheetId="1" sqref="X207">
    <dxf>
      <numFmt numFmtId="4" formatCode="#,##0.00"/>
    </dxf>
  </rfmt>
</revisions>
</file>

<file path=xl/revisions/revisionLog3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55" sId="1" odxf="1" dxf="1" numFmtId="4">
    <nc r="T207">
      <v>0</v>
    </nc>
    <ndxf>
      <font>
        <b val="0"/>
        <sz val="12"/>
        <color auto="1"/>
        <name val="Trebuchet MS"/>
        <scheme val="none"/>
      </font>
      <numFmt numFmtId="4" formatCode="#,##0.00"/>
      <border outline="0">
        <left/>
        <right/>
        <top/>
        <bottom/>
      </border>
    </ndxf>
  </rcc>
</revisions>
</file>

<file path=xl/revisions/revisionLog3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W207" start="0" length="0">
    <dxf>
      <font>
        <b val="0"/>
        <sz val="12"/>
        <color auto="1"/>
        <name val="Trebuchet MS"/>
        <scheme val="none"/>
      </font>
      <numFmt numFmtId="4" formatCode="#,##0.00"/>
      <border outline="0">
        <left/>
        <right/>
        <top/>
        <bottom/>
      </border>
    </dxf>
  </rfmt>
  <rcc rId="4856" sId="1" numFmtId="4">
    <nc r="W207">
      <v>0</v>
    </nc>
  </rcc>
</revisions>
</file>

<file path=xl/revisions/revisionLog3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57" sId="1" odxf="1" dxf="1" numFmtId="4">
    <nc r="AA207">
      <v>40670.1</v>
    </nc>
    <ndxf>
      <font>
        <b val="0"/>
        <sz val="12"/>
        <color auto="1"/>
        <name val="Trebuchet MS"/>
        <scheme val="none"/>
      </font>
      <border outline="0">
        <left/>
        <right/>
        <top/>
        <bottom/>
      </border>
    </ndxf>
  </rcc>
</revisions>
</file>

<file path=xl/revisions/revisionLog3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58" sId="1" odxf="1" dxf="1" numFmtId="4">
    <nc r="Z207">
      <v>0</v>
    </nc>
    <odxf>
      <font>
        <b/>
        <sz val="12"/>
        <color auto="1"/>
      </font>
    </odxf>
    <ndxf>
      <font>
        <b val="0"/>
        <sz val="12"/>
        <color auto="1"/>
        <name val="Trebuchet MS"/>
        <scheme val="none"/>
      </font>
    </ndxf>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767" sId="1" eol="1" ref="A310:XFD310" action="insertRow">
    <undo index="65535" exp="area" ref3D="1" dr="$H$1:$N$1048576" dn="Z_65B035E3_87FA_46C5_996E_864F2C8D0EBC_.wvu.Cols" sId="1"/>
  </rrc>
  <rfmt sheetId="1" sqref="AE310" start="0" length="0">
    <dxf>
      <numFmt numFmtId="166" formatCode="#,##0.00_ ;\-#,##0.00\ "/>
    </dxf>
  </rfmt>
  <rrc rId="5768" sId="1" eol="1" ref="A311:XFD311" action="insertRow">
    <undo index="65535" exp="area" ref3D="1" dr="$H$1:$N$1048576" dn="Z_65B035E3_87FA_46C5_996E_864F2C8D0EBC_.wvu.Cols" sId="1"/>
  </rrc>
  <rrc rId="5769" sId="1" eol="1" ref="A312:XFD312" action="insertRow">
    <undo index="65535" exp="area" ref3D="1" dr="$H$1:$N$1048576" dn="Z_65B035E3_87FA_46C5_996E_864F2C8D0EBC_.wvu.Cols" sId="1"/>
  </rrc>
  <rfmt sheetId="1" sqref="AE312">
    <dxf>
      <numFmt numFmtId="2" formatCode="0.00"/>
    </dxf>
  </rfmt>
</revisions>
</file>

<file path=xl/revisions/revisionLog4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Z206:AA206" start="0" length="0">
    <dxf>
      <border>
        <bottom style="thin">
          <color indexed="64"/>
        </bottom>
      </border>
    </dxf>
  </rfmt>
  <rfmt sheetId="1" sqref="Z206:AA206">
    <dxf>
      <border>
        <top style="thin">
          <color indexed="64"/>
        </top>
        <bottom style="thin">
          <color indexed="64"/>
        </bottom>
        <horizontal style="thin">
          <color indexed="64"/>
        </horizontal>
      </border>
    </dxf>
  </rfmt>
  <rcc rId="4859" sId="1" odxf="1" dxf="1" numFmtId="4">
    <nc r="AD207">
      <v>0</v>
    </nc>
    <ndxf>
      <font>
        <b val="0"/>
        <sz val="12"/>
        <color auto="1"/>
        <name val="Trebuchet MS"/>
        <scheme val="none"/>
      </font>
      <numFmt numFmtId="4" formatCode="#,##0.00"/>
      <border outline="0">
        <left/>
        <right/>
        <top/>
        <bottom/>
      </border>
    </ndxf>
  </rcc>
  <rcc rId="4860" sId="1" odxf="1" dxf="1" numFmtId="4">
    <nc r="AC207">
      <v>0</v>
    </nc>
    <odxf>
      <font>
        <b/>
        <sz val="12"/>
        <color auto="1"/>
      </font>
      <numFmt numFmtId="0" formatCode="General"/>
    </odxf>
    <ndxf>
      <font>
        <b val="0"/>
        <sz val="12"/>
        <color auto="1"/>
        <name val="Trebuchet MS"/>
        <scheme val="none"/>
      </font>
      <numFmt numFmtId="4" formatCode="#,##0.00"/>
    </ndxf>
  </rcc>
  <rfmt sheetId="1" sqref="AC206:AD206" start="0" length="0">
    <dxf>
      <border>
        <bottom style="thin">
          <color indexed="64"/>
        </bottom>
      </border>
    </dxf>
  </rfmt>
  <rfmt sheetId="1" sqref="AC206:AD206">
    <dxf>
      <border>
        <top style="thin">
          <color indexed="64"/>
        </top>
        <bottom style="thin">
          <color indexed="64"/>
        </bottom>
        <horizontal style="thin">
          <color indexed="64"/>
        </horizontal>
      </border>
    </dxf>
  </rfmt>
</revisions>
</file>

<file path=xl/revisions/revisionLog4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61" sId="1">
    <nc r="AH207" t="inlineStr">
      <is>
        <t xml:space="preserve"> în implementare</t>
      </is>
    </nc>
  </rcc>
</revisions>
</file>

<file path=xl/revisions/revisionLog4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T206:U206" start="0" length="0">
    <dxf>
      <border>
        <bottom style="thin">
          <color indexed="64"/>
        </bottom>
      </border>
    </dxf>
  </rfmt>
  <rfmt sheetId="1" sqref="T206:U206">
    <dxf>
      <border>
        <left style="thin">
          <color indexed="64"/>
        </left>
        <right style="thin">
          <color indexed="64"/>
        </right>
        <top style="thin">
          <color indexed="64"/>
        </top>
        <bottom style="thin">
          <color indexed="64"/>
        </bottom>
        <vertical style="thin">
          <color indexed="64"/>
        </vertical>
        <horizontal style="thin">
          <color indexed="64"/>
        </horizontal>
      </border>
    </dxf>
  </rfmt>
</revisions>
</file>

<file path=xl/revisions/revisionLog4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62" sId="1" numFmtId="4">
    <oc r="U207">
      <v>1626803.67</v>
    </oc>
    <nc r="U207">
      <v>1626803.97</v>
    </nc>
  </rcc>
  <rfmt sheetId="1" sqref="AF207">
    <dxf>
      <numFmt numFmtId="4" formatCode="#,##0.00"/>
    </dxf>
  </rfmt>
  <rcc rId="4863" sId="1" odxf="1" s="1" dxf="1" numFmtId="4">
    <nc r="AF207">
      <v>485522.74</v>
    </nc>
    <ndxf>
      <font>
        <b val="0"/>
        <sz val="12"/>
        <color auto="1"/>
        <name val="Calibri"/>
        <family val="2"/>
        <charset val="238"/>
        <scheme val="minor"/>
      </font>
      <numFmt numFmtId="165" formatCode="#,##0.00_ ;\-#,##0.00\ "/>
    </ndxf>
  </rcc>
  <rcc rId="4864" sId="1">
    <oc r="AE207">
      <f>S207+V207+Y207+AB207</f>
    </oc>
    <nc r="AE207">
      <f>S207+V207+Y207+AB207</f>
    </nc>
  </rcc>
  <rcc rId="4865" sId="1" odxf="1" dxf="1">
    <nc r="Y207">
      <f>Z207+AA207</f>
    </nc>
    <odxf>
      <numFmt numFmtId="0" formatCode="General"/>
    </odxf>
    <ndxf>
      <numFmt numFmtId="4" formatCode="#,##0.00"/>
    </ndxf>
  </rcc>
  <rfmt sheetId="1" sqref="Y207" start="0" length="2147483647">
    <dxf>
      <font>
        <b val="0"/>
      </font>
    </dxf>
  </rfmt>
</revisions>
</file>

<file path=xl/revisions/revisionLog4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225">
    <dxf>
      <alignment horizontal="left"/>
    </dxf>
  </rfmt>
  <rcc rId="4866" sId="1" odxf="1" dxf="1">
    <oc r="A226">
      <v>3</v>
    </oc>
    <nc r="A226">
      <v>4</v>
    </nc>
    <ndxf>
      <font>
        <b val="0"/>
        <sz val="12"/>
        <color auto="1"/>
      </font>
    </ndxf>
  </rcc>
  <rcc rId="4867" sId="1" odxf="1" dxf="1">
    <nc r="B226">
      <v>126286</v>
    </nc>
    <ndxf>
      <font>
        <b val="0"/>
        <sz val="12"/>
        <color auto="1"/>
      </font>
    </ndxf>
  </rcc>
  <rcc rId="4868" sId="1" odxf="1" dxf="1">
    <nc r="C226">
      <v>513</v>
    </nc>
    <ndxf>
      <font>
        <b val="0"/>
        <sz val="12"/>
        <color auto="1"/>
      </font>
    </ndxf>
  </rcc>
  <rcc rId="4869" sId="1" odxf="1" dxf="1">
    <nc r="D226" t="inlineStr">
      <is>
        <t>MN</t>
      </is>
    </nc>
    <ndxf>
      <font>
        <b val="0"/>
        <sz val="12"/>
        <color auto="1"/>
      </font>
    </ndxf>
  </rcc>
  <rfmt sheetId="1" sqref="E226" start="0" length="0">
    <dxf>
      <font>
        <b val="0"/>
        <sz val="12"/>
        <color auto="1"/>
      </font>
      <fill>
        <patternFill patternType="solid">
          <bgColor theme="0"/>
        </patternFill>
      </fill>
      <alignment horizontal="left"/>
    </dxf>
  </rfmt>
  <rfmt sheetId="1" sqref="F226" start="0" length="0">
    <dxf>
      <font>
        <b val="0"/>
        <sz val="12"/>
        <color auto="1"/>
      </font>
      <alignment horizontal="left"/>
    </dxf>
  </rfmt>
  <rfmt sheetId="1" sqref="G226" start="0" length="0">
    <dxf>
      <font>
        <b val="0"/>
        <sz val="12"/>
        <color auto="1"/>
      </font>
    </dxf>
  </rfmt>
  <rfmt sheetId="1" sqref="H226" start="0" length="0">
    <dxf>
      <font>
        <b val="0"/>
        <sz val="12"/>
        <color auto="1"/>
      </font>
    </dxf>
  </rfmt>
  <rfmt sheetId="1" sqref="I226" start="0" length="0">
    <dxf>
      <font>
        <b val="0"/>
        <sz val="12"/>
        <color auto="1"/>
      </font>
    </dxf>
  </rfmt>
  <rfmt sheetId="1" sqref="J226" start="0" length="0">
    <dxf>
      <font>
        <b val="0"/>
        <sz val="12"/>
        <color auto="1"/>
      </font>
      <alignment horizontal="left"/>
    </dxf>
  </rfmt>
  <rfmt sheetId="1" sqref="K226" start="0" length="0">
    <dxf>
      <font>
        <sz val="12"/>
        <color auto="1"/>
      </font>
    </dxf>
  </rfmt>
  <rfmt sheetId="1" sqref="L226" start="0" length="0">
    <dxf>
      <font>
        <b val="0"/>
        <sz val="12"/>
        <color auto="1"/>
      </font>
      <numFmt numFmtId="19" formatCode="dd/mm/yyyy"/>
    </dxf>
  </rfmt>
  <rcc rId="4870" sId="1" odxf="1" dxf="1">
    <oc r="M226">
      <f>S226/AE226*100</f>
    </oc>
    <nc r="M226">
      <f>S226/AE226*100</f>
    </nc>
    <odxf>
      <font>
        <sz val="12"/>
        <color auto="1"/>
      </font>
    </odxf>
    <ndxf>
      <font>
        <sz val="12"/>
        <color auto="1"/>
      </font>
    </ndxf>
  </rcc>
  <rfmt sheetId="1" sqref="N226" start="0" length="0">
    <dxf>
      <font>
        <b val="0"/>
        <sz val="12"/>
        <color auto="1"/>
      </font>
    </dxf>
  </rfmt>
  <rfmt sheetId="1" sqref="O226" start="0" length="0">
    <dxf>
      <font>
        <b val="0"/>
        <sz val="12"/>
        <color auto="1"/>
      </font>
    </dxf>
  </rfmt>
  <rfmt sheetId="1" sqref="P226" start="0" length="0">
    <dxf>
      <font>
        <b val="0"/>
        <sz val="12"/>
        <color auto="1"/>
      </font>
      <fill>
        <patternFill patternType="solid">
          <bgColor theme="0"/>
        </patternFill>
      </fill>
    </dxf>
  </rfmt>
  <rfmt sheetId="1" sqref="Q226" start="0" length="0">
    <dxf>
      <font>
        <b val="0"/>
        <sz val="12"/>
        <color auto="1"/>
      </font>
    </dxf>
  </rfmt>
  <rfmt sheetId="1" sqref="R226" start="0" length="0">
    <dxf>
      <font>
        <b val="0"/>
        <sz val="12"/>
        <color auto="1"/>
      </font>
      <fill>
        <patternFill patternType="solid">
          <bgColor theme="0"/>
        </patternFill>
      </fill>
    </dxf>
  </rfmt>
  <rcc rId="4871" sId="1" odxf="1" dxf="1">
    <oc r="S226">
      <f>T226+U226</f>
    </oc>
    <nc r="S226">
      <f>T226+U226</f>
    </nc>
    <odxf>
      <numFmt numFmtId="4" formatCode="#,##0.00"/>
    </odxf>
    <ndxf>
      <numFmt numFmtId="165" formatCode="#,##0.00_ ;\-#,##0.00\ "/>
    </ndxf>
  </rcc>
  <rfmt sheetId="1" sqref="T226" start="0" length="0">
    <dxf>
      <font>
        <b val="0"/>
        <sz val="12"/>
        <color auto="1"/>
      </font>
      <numFmt numFmtId="4" formatCode="#,##0.00"/>
    </dxf>
  </rfmt>
  <rfmt sheetId="1" sqref="U226" start="0" length="0">
    <dxf>
      <font>
        <b val="0"/>
        <sz val="12"/>
        <color auto="1"/>
      </font>
    </dxf>
  </rfmt>
  <rcc rId="4872" sId="1">
    <oc r="V226">
      <f>W226+X226</f>
    </oc>
    <nc r="V226">
      <f>W226+X226</f>
    </nc>
  </rcc>
  <rfmt sheetId="1" sqref="W226" start="0" length="0">
    <dxf>
      <font>
        <b val="0"/>
        <sz val="12"/>
        <color auto="1"/>
      </font>
      <numFmt numFmtId="4" formatCode="#,##0.00"/>
    </dxf>
  </rfmt>
  <rfmt sheetId="1" sqref="X226" start="0" length="0">
    <dxf>
      <font>
        <b val="0"/>
        <sz val="12"/>
        <color auto="1"/>
      </font>
    </dxf>
  </rfmt>
  <rfmt sheetId="1" s="1" sqref="Y226" start="0" length="0">
    <dxf>
      <font>
        <b val="0"/>
        <sz val="12"/>
        <color auto="1"/>
        <name val="Calibri"/>
        <family val="2"/>
        <charset val="238"/>
        <scheme val="minor"/>
      </font>
      <numFmt numFmtId="165" formatCode="#,##0.00_ ;\-#,##0.00\ "/>
    </dxf>
  </rfmt>
  <rfmt sheetId="1" sqref="Z226" start="0" length="0">
    <dxf>
      <font>
        <b val="0"/>
        <sz val="12"/>
        <color auto="1"/>
      </font>
    </dxf>
  </rfmt>
  <rfmt sheetId="1" sqref="AA226" start="0" length="0">
    <dxf>
      <font>
        <b val="0"/>
        <sz val="12"/>
        <color auto="1"/>
      </font>
    </dxf>
  </rfmt>
  <rcc rId="4873" sId="1" odxf="1" dxf="1">
    <oc r="AB226">
      <f>AC226+AD226</f>
    </oc>
    <nc r="AB226">
      <f>AC226+AD226</f>
    </nc>
    <odxf>
      <font>
        <sz val="12"/>
        <color auto="1"/>
      </font>
    </odxf>
    <ndxf>
      <font>
        <sz val="12"/>
        <color auto="1"/>
      </font>
    </ndxf>
  </rcc>
  <rfmt sheetId="1" sqref="AC226" start="0" length="0">
    <dxf>
      <font>
        <b val="0"/>
        <sz val="12"/>
        <color auto="1"/>
      </font>
    </dxf>
  </rfmt>
  <rfmt sheetId="1" sqref="AD226" start="0" length="0">
    <dxf>
      <font>
        <b val="0"/>
        <sz val="12"/>
        <color auto="1"/>
      </font>
    </dxf>
  </rfmt>
  <rcc rId="4874" sId="1" odxf="1" dxf="1">
    <oc r="AE226">
      <f>S226+V226+Y226+AB226</f>
    </oc>
    <nc r="AE226">
      <f>S226+V226+Y226+AB226</f>
    </nc>
    <odxf>
      <font>
        <sz val="12"/>
        <color auto="1"/>
      </font>
    </odxf>
    <ndxf>
      <font>
        <sz val="12"/>
        <color auto="1"/>
      </font>
    </ndxf>
  </rcc>
  <rfmt sheetId="1" sqref="AF226" start="0" length="0">
    <dxf>
      <font>
        <b val="0"/>
        <sz val="12"/>
        <color auto="1"/>
      </font>
    </dxf>
  </rfmt>
  <rcc rId="4875" sId="1" odxf="1" dxf="1">
    <oc r="AG226">
      <f>AE226+AF226</f>
    </oc>
    <nc r="AG226">
      <f>AE226+AF226</f>
    </nc>
    <odxf>
      <font>
        <sz val="12"/>
        <color auto="1"/>
      </font>
    </odxf>
    <ndxf>
      <font>
        <sz val="12"/>
        <color auto="1"/>
      </font>
    </ndxf>
  </rcc>
  <rfmt sheetId="1" sqref="AI226" start="0" length="0">
    <dxf>
      <font>
        <b val="0"/>
        <sz val="12"/>
        <color auto="1"/>
      </font>
    </dxf>
  </rfmt>
  <rfmt sheetId="1" sqref="AJ226" start="0" length="0">
    <dxf>
      <font>
        <b val="0"/>
        <sz val="12"/>
        <color auto="1"/>
      </font>
      <numFmt numFmtId="4" formatCode="#,##0.00"/>
      <border outline="0">
        <top style="thin">
          <color indexed="64"/>
        </top>
      </border>
    </dxf>
  </rfmt>
  <rfmt sheetId="1" sqref="AK226" start="0" length="0">
    <dxf>
      <font>
        <b val="0"/>
        <sz val="12"/>
        <color auto="1"/>
      </font>
      <numFmt numFmtId="4" formatCode="#,##0.00"/>
    </dxf>
  </rfmt>
  <rfmt sheetId="1" sqref="AL226" start="0" length="0">
    <dxf>
      <font>
        <sz val="12"/>
      </font>
    </dxf>
  </rfmt>
  <rfmt sheetId="1" sqref="AM226" start="0" length="0">
    <dxf>
      <font>
        <sz val="11"/>
        <color theme="1"/>
        <name val="Calibri"/>
        <family val="2"/>
        <charset val="238"/>
        <scheme val="minor"/>
      </font>
    </dxf>
  </rfmt>
  <rfmt sheetId="1" sqref="AN226" start="0" length="0">
    <dxf>
      <font>
        <sz val="11"/>
        <color theme="1"/>
        <name val="Calibri"/>
        <family val="2"/>
        <charset val="238"/>
        <scheme val="minor"/>
      </font>
    </dxf>
  </rfmt>
  <rfmt sheetId="1" sqref="AO226" start="0" length="0">
    <dxf>
      <font>
        <sz val="11"/>
        <color theme="1"/>
        <name val="Calibri"/>
        <family val="2"/>
        <charset val="238"/>
        <scheme val="minor"/>
      </font>
    </dxf>
  </rfmt>
  <rfmt sheetId="1" sqref="AP226" start="0" length="0">
    <dxf>
      <font>
        <sz val="11"/>
        <color theme="1"/>
        <name val="Calibri"/>
        <family val="2"/>
        <charset val="238"/>
        <scheme val="minor"/>
      </font>
    </dxf>
  </rfmt>
  <rfmt sheetId="1" sqref="AQ226" start="0" length="0">
    <dxf>
      <font>
        <sz val="11"/>
        <color theme="1"/>
        <name val="Calibri"/>
        <family val="2"/>
        <charset val="238"/>
        <scheme val="minor"/>
      </font>
    </dxf>
  </rfmt>
  <rfmt sheetId="1" sqref="AR226" start="0" length="0">
    <dxf>
      <font>
        <sz val="11"/>
        <color theme="1"/>
        <name val="Calibri"/>
        <family val="2"/>
        <charset val="238"/>
        <scheme val="minor"/>
      </font>
    </dxf>
  </rfmt>
  <rfmt sheetId="1" sqref="AS226" start="0" length="0">
    <dxf>
      <font>
        <sz val="11"/>
        <color theme="1"/>
        <name val="Calibri"/>
        <family val="2"/>
        <charset val="238"/>
        <scheme val="minor"/>
      </font>
    </dxf>
  </rfmt>
  <rfmt sheetId="1" sqref="AT226" start="0" length="0">
    <dxf>
      <font>
        <sz val="11"/>
        <color theme="1"/>
        <name val="Calibri"/>
        <family val="2"/>
        <charset val="238"/>
        <scheme val="minor"/>
      </font>
    </dxf>
  </rfmt>
  <rfmt sheetId="1" sqref="AU226" start="0" length="0">
    <dxf>
      <font>
        <sz val="11"/>
        <color theme="1"/>
        <name val="Calibri"/>
        <family val="2"/>
        <charset val="238"/>
        <scheme val="minor"/>
      </font>
    </dxf>
  </rfmt>
  <rfmt sheetId="1" sqref="AV226" start="0" length="0">
    <dxf>
      <font>
        <sz val="11"/>
        <color theme="1"/>
        <name val="Calibri"/>
        <family val="2"/>
        <charset val="238"/>
        <scheme val="minor"/>
      </font>
    </dxf>
  </rfmt>
  <rfmt sheetId="1" sqref="AW226" start="0" length="0">
    <dxf>
      <font>
        <sz val="11"/>
        <color theme="1"/>
        <name val="Calibri"/>
        <family val="2"/>
        <charset val="238"/>
        <scheme val="minor"/>
      </font>
    </dxf>
  </rfmt>
  <rfmt sheetId="1" sqref="AX226" start="0" length="0">
    <dxf>
      <font>
        <sz val="11"/>
        <color theme="1"/>
        <name val="Calibri"/>
        <family val="2"/>
        <charset val="238"/>
        <scheme val="minor"/>
      </font>
    </dxf>
  </rfmt>
  <rfmt sheetId="1" sqref="AY226" start="0" length="0">
    <dxf>
      <font>
        <sz val="11"/>
        <color theme="1"/>
        <name val="Calibri"/>
        <family val="2"/>
        <charset val="238"/>
        <scheme val="minor"/>
      </font>
    </dxf>
  </rfmt>
  <rfmt sheetId="1" sqref="AZ226" start="0" length="0">
    <dxf>
      <font>
        <sz val="11"/>
        <color theme="1"/>
        <name val="Calibri"/>
        <family val="2"/>
        <charset val="238"/>
        <scheme val="minor"/>
      </font>
    </dxf>
  </rfmt>
  <rfmt sheetId="1" sqref="BA226" start="0" length="0">
    <dxf>
      <font>
        <sz val="11"/>
        <color theme="1"/>
        <name val="Calibri"/>
        <family val="2"/>
        <charset val="238"/>
        <scheme val="minor"/>
      </font>
    </dxf>
  </rfmt>
  <rfmt sheetId="1" sqref="BB226" start="0" length="0">
    <dxf>
      <font>
        <sz val="11"/>
        <color theme="1"/>
        <name val="Calibri"/>
        <family val="2"/>
        <charset val="238"/>
        <scheme val="minor"/>
      </font>
    </dxf>
  </rfmt>
  <rfmt sheetId="1" sqref="BC226" start="0" length="0">
    <dxf>
      <font>
        <sz val="11"/>
        <color theme="1"/>
        <name val="Calibri"/>
        <family val="2"/>
        <charset val="238"/>
        <scheme val="minor"/>
      </font>
    </dxf>
  </rfmt>
  <rfmt sheetId="1" sqref="BD226" start="0" length="0">
    <dxf>
      <font>
        <sz val="11"/>
        <color theme="1"/>
        <name val="Calibri"/>
        <family val="2"/>
        <charset val="238"/>
        <scheme val="minor"/>
      </font>
    </dxf>
  </rfmt>
  <rfmt sheetId="1" sqref="BE226" start="0" length="0">
    <dxf>
      <font>
        <sz val="11"/>
        <color theme="1"/>
        <name val="Calibri"/>
        <family val="2"/>
        <charset val="238"/>
        <scheme val="minor"/>
      </font>
    </dxf>
  </rfmt>
  <rfmt sheetId="1" sqref="BF226" start="0" length="0">
    <dxf>
      <font>
        <sz val="11"/>
        <color theme="1"/>
        <name val="Calibri"/>
        <family val="2"/>
        <charset val="238"/>
        <scheme val="minor"/>
      </font>
    </dxf>
  </rfmt>
  <rfmt sheetId="1" sqref="BG226" start="0" length="0">
    <dxf>
      <font>
        <sz val="11"/>
        <color theme="1"/>
        <name val="Calibri"/>
        <family val="2"/>
        <charset val="238"/>
        <scheme val="minor"/>
      </font>
    </dxf>
  </rfmt>
  <rfmt sheetId="1" sqref="BH226" start="0" length="0">
    <dxf>
      <font>
        <sz val="11"/>
        <color theme="1"/>
        <name val="Calibri"/>
        <family val="2"/>
        <charset val="238"/>
        <scheme val="minor"/>
      </font>
    </dxf>
  </rfmt>
  <rfmt sheetId="1" sqref="BI226" start="0" length="0">
    <dxf>
      <font>
        <sz val="11"/>
        <color theme="1"/>
        <name val="Calibri"/>
        <family val="2"/>
        <charset val="238"/>
        <scheme val="minor"/>
      </font>
    </dxf>
  </rfmt>
  <rfmt sheetId="1" sqref="BJ226" start="0" length="0">
    <dxf>
      <font>
        <sz val="11"/>
        <color theme="1"/>
        <name val="Calibri"/>
        <family val="2"/>
        <charset val="238"/>
        <scheme val="minor"/>
      </font>
    </dxf>
  </rfmt>
  <rfmt sheetId="1" sqref="BK226" start="0" length="0">
    <dxf>
      <font>
        <sz val="11"/>
        <color theme="1"/>
        <name val="Calibri"/>
        <family val="2"/>
        <charset val="238"/>
        <scheme val="minor"/>
      </font>
    </dxf>
  </rfmt>
  <rfmt sheetId="1" sqref="BL226" start="0" length="0">
    <dxf>
      <font>
        <sz val="11"/>
        <color theme="1"/>
        <name val="Calibri"/>
        <family val="2"/>
        <charset val="238"/>
        <scheme val="minor"/>
      </font>
    </dxf>
  </rfmt>
  <rfmt sheetId="1" sqref="BM226" start="0" length="0">
    <dxf>
      <font>
        <sz val="11"/>
        <color theme="1"/>
        <name val="Calibri"/>
        <family val="2"/>
        <charset val="238"/>
        <scheme val="minor"/>
      </font>
    </dxf>
  </rfmt>
  <rfmt sheetId="1" sqref="BN226" start="0" length="0">
    <dxf>
      <font>
        <sz val="11"/>
        <color theme="1"/>
        <name val="Calibri"/>
        <family val="2"/>
        <charset val="238"/>
        <scheme val="minor"/>
      </font>
    </dxf>
  </rfmt>
  <rfmt sheetId="1" sqref="BO226" start="0" length="0">
    <dxf>
      <font>
        <sz val="11"/>
        <color theme="1"/>
        <name val="Calibri"/>
        <family val="2"/>
        <charset val="238"/>
        <scheme val="minor"/>
      </font>
    </dxf>
  </rfmt>
  <rfmt sheetId="1" sqref="BP226" start="0" length="0">
    <dxf>
      <font>
        <sz val="11"/>
        <color theme="1"/>
        <name val="Calibri"/>
        <family val="2"/>
        <charset val="238"/>
        <scheme val="minor"/>
      </font>
    </dxf>
  </rfmt>
  <rfmt sheetId="1" sqref="BQ226" start="0" length="0">
    <dxf>
      <font>
        <sz val="11"/>
        <color theme="1"/>
        <name val="Calibri"/>
        <family val="2"/>
        <charset val="238"/>
        <scheme val="minor"/>
      </font>
    </dxf>
  </rfmt>
  <rfmt sheetId="1" sqref="BR226" start="0" length="0">
    <dxf>
      <font>
        <sz val="11"/>
        <color theme="1"/>
        <name val="Calibri"/>
        <family val="2"/>
        <charset val="238"/>
        <scheme val="minor"/>
      </font>
    </dxf>
  </rfmt>
  <rfmt sheetId="1" sqref="BS226" start="0" length="0">
    <dxf>
      <font>
        <sz val="11"/>
        <color theme="1"/>
        <name val="Calibri"/>
        <family val="2"/>
        <charset val="238"/>
        <scheme val="minor"/>
      </font>
    </dxf>
  </rfmt>
  <rfmt sheetId="1" sqref="BT226" start="0" length="0">
    <dxf>
      <font>
        <sz val="11"/>
        <color theme="1"/>
        <name val="Calibri"/>
        <family val="2"/>
        <charset val="238"/>
        <scheme val="minor"/>
      </font>
    </dxf>
  </rfmt>
  <rfmt sheetId="1" sqref="BU226" start="0" length="0">
    <dxf>
      <font>
        <sz val="11"/>
        <color theme="1"/>
        <name val="Calibri"/>
        <family val="2"/>
        <charset val="238"/>
        <scheme val="minor"/>
      </font>
    </dxf>
  </rfmt>
  <rfmt sheetId="1" sqref="BV226" start="0" length="0">
    <dxf>
      <font>
        <sz val="11"/>
        <color theme="1"/>
        <name val="Calibri"/>
        <family val="2"/>
        <charset val="238"/>
        <scheme val="minor"/>
      </font>
    </dxf>
  </rfmt>
  <rfmt sheetId="1" sqref="BW226" start="0" length="0">
    <dxf>
      <font>
        <sz val="11"/>
        <color theme="1"/>
        <name val="Calibri"/>
        <family val="2"/>
        <charset val="238"/>
        <scheme val="minor"/>
      </font>
    </dxf>
  </rfmt>
  <rfmt sheetId="1" sqref="BX226" start="0" length="0">
    <dxf>
      <font>
        <sz val="11"/>
        <color theme="1"/>
        <name val="Calibri"/>
        <family val="2"/>
        <charset val="238"/>
        <scheme val="minor"/>
      </font>
    </dxf>
  </rfmt>
  <rfmt sheetId="1" sqref="BY226" start="0" length="0">
    <dxf>
      <font>
        <sz val="11"/>
        <color theme="1"/>
        <name val="Calibri"/>
        <family val="2"/>
        <charset val="238"/>
        <scheme val="minor"/>
      </font>
    </dxf>
  </rfmt>
  <rfmt sheetId="1" sqref="BZ226" start="0" length="0">
    <dxf>
      <font>
        <sz val="11"/>
        <color theme="1"/>
        <name val="Calibri"/>
        <family val="2"/>
        <charset val="238"/>
        <scheme val="minor"/>
      </font>
    </dxf>
  </rfmt>
  <rfmt sheetId="1" sqref="CA226" start="0" length="0">
    <dxf>
      <font>
        <sz val="11"/>
        <color theme="1"/>
        <name val="Calibri"/>
        <family val="2"/>
        <charset val="238"/>
        <scheme val="minor"/>
      </font>
    </dxf>
  </rfmt>
  <rfmt sheetId="1" sqref="CB226" start="0" length="0">
    <dxf>
      <font>
        <sz val="11"/>
        <color theme="1"/>
        <name val="Calibri"/>
        <family val="2"/>
        <charset val="238"/>
        <scheme val="minor"/>
      </font>
    </dxf>
  </rfmt>
  <rfmt sheetId="1" sqref="CC226" start="0" length="0">
    <dxf>
      <font>
        <sz val="11"/>
        <color theme="1"/>
        <name val="Calibri"/>
        <family val="2"/>
        <charset val="238"/>
        <scheme val="minor"/>
      </font>
    </dxf>
  </rfmt>
  <rfmt sheetId="1" sqref="CD226" start="0" length="0">
    <dxf>
      <font>
        <sz val="11"/>
        <color theme="1"/>
        <name val="Calibri"/>
        <family val="2"/>
        <charset val="238"/>
        <scheme val="minor"/>
      </font>
    </dxf>
  </rfmt>
  <rfmt sheetId="1" sqref="CE226" start="0" length="0">
    <dxf>
      <font>
        <sz val="11"/>
        <color theme="1"/>
        <name val="Calibri"/>
        <family val="2"/>
        <charset val="238"/>
        <scheme val="minor"/>
      </font>
    </dxf>
  </rfmt>
  <rfmt sheetId="1" sqref="CF226" start="0" length="0">
    <dxf>
      <font>
        <sz val="11"/>
        <color theme="1"/>
        <name val="Calibri"/>
        <family val="2"/>
        <charset val="238"/>
        <scheme val="minor"/>
      </font>
    </dxf>
  </rfmt>
  <rfmt sheetId="1" sqref="CG226" start="0" length="0">
    <dxf>
      <font>
        <sz val="11"/>
        <color theme="1"/>
        <name val="Calibri"/>
        <family val="2"/>
        <charset val="238"/>
        <scheme val="minor"/>
      </font>
    </dxf>
  </rfmt>
  <rfmt sheetId="1" sqref="CH226" start="0" length="0">
    <dxf>
      <font>
        <sz val="11"/>
        <color theme="1"/>
        <name val="Calibri"/>
        <family val="2"/>
        <charset val="238"/>
        <scheme val="minor"/>
      </font>
    </dxf>
  </rfmt>
  <rfmt sheetId="1" sqref="CI226" start="0" length="0">
    <dxf>
      <font>
        <sz val="11"/>
        <color theme="1"/>
        <name val="Calibri"/>
        <family val="2"/>
        <charset val="238"/>
        <scheme val="minor"/>
      </font>
    </dxf>
  </rfmt>
  <rfmt sheetId="1" sqref="CJ226" start="0" length="0">
    <dxf>
      <font>
        <sz val="11"/>
        <color theme="1"/>
        <name val="Calibri"/>
        <family val="2"/>
        <charset val="238"/>
        <scheme val="minor"/>
      </font>
    </dxf>
  </rfmt>
  <rfmt sheetId="1" sqref="CK226" start="0" length="0">
    <dxf>
      <font>
        <sz val="11"/>
        <color theme="1"/>
        <name val="Calibri"/>
        <family val="2"/>
        <charset val="238"/>
        <scheme val="minor"/>
      </font>
    </dxf>
  </rfmt>
  <rfmt sheetId="1" sqref="CL226" start="0" length="0">
    <dxf>
      <font>
        <sz val="11"/>
        <color theme="1"/>
        <name val="Calibri"/>
        <family val="2"/>
        <charset val="238"/>
        <scheme val="minor"/>
      </font>
    </dxf>
  </rfmt>
  <rfmt sheetId="1" sqref="CM226" start="0" length="0">
    <dxf>
      <font>
        <sz val="11"/>
        <color theme="1"/>
        <name val="Calibri"/>
        <family val="2"/>
        <charset val="238"/>
        <scheme val="minor"/>
      </font>
    </dxf>
  </rfmt>
  <rfmt sheetId="1" sqref="CN226" start="0" length="0">
    <dxf>
      <font>
        <sz val="11"/>
        <color theme="1"/>
        <name val="Calibri"/>
        <family val="2"/>
        <charset val="238"/>
        <scheme val="minor"/>
      </font>
    </dxf>
  </rfmt>
  <rfmt sheetId="1" sqref="CO226" start="0" length="0">
    <dxf>
      <font>
        <sz val="11"/>
        <color theme="1"/>
        <name val="Calibri"/>
        <family val="2"/>
        <charset val="238"/>
        <scheme val="minor"/>
      </font>
    </dxf>
  </rfmt>
  <rfmt sheetId="1" sqref="CP226" start="0" length="0">
    <dxf>
      <font>
        <sz val="11"/>
        <color theme="1"/>
        <name val="Calibri"/>
        <family val="2"/>
        <charset val="238"/>
        <scheme val="minor"/>
      </font>
    </dxf>
  </rfmt>
  <rfmt sheetId="1" sqref="CQ226" start="0" length="0">
    <dxf>
      <font>
        <sz val="11"/>
        <color theme="1"/>
        <name val="Calibri"/>
        <family val="2"/>
        <charset val="238"/>
        <scheme val="minor"/>
      </font>
    </dxf>
  </rfmt>
  <rfmt sheetId="1" sqref="CR226" start="0" length="0">
    <dxf>
      <font>
        <sz val="11"/>
        <color theme="1"/>
        <name val="Calibri"/>
        <family val="2"/>
        <charset val="238"/>
        <scheme val="minor"/>
      </font>
    </dxf>
  </rfmt>
  <rfmt sheetId="1" sqref="CS226" start="0" length="0">
    <dxf>
      <font>
        <sz val="11"/>
        <color theme="1"/>
        <name val="Calibri"/>
        <family val="2"/>
        <charset val="238"/>
        <scheme val="minor"/>
      </font>
    </dxf>
  </rfmt>
  <rfmt sheetId="1" sqref="CT226" start="0" length="0">
    <dxf>
      <font>
        <sz val="11"/>
        <color theme="1"/>
        <name val="Calibri"/>
        <family val="2"/>
        <charset val="238"/>
        <scheme val="minor"/>
      </font>
    </dxf>
  </rfmt>
  <rfmt sheetId="1" sqref="CU226" start="0" length="0">
    <dxf>
      <font>
        <sz val="11"/>
        <color theme="1"/>
        <name val="Calibri"/>
        <family val="2"/>
        <charset val="238"/>
        <scheme val="minor"/>
      </font>
    </dxf>
  </rfmt>
  <rfmt sheetId="1" sqref="CV226" start="0" length="0">
    <dxf>
      <font>
        <sz val="11"/>
        <color theme="1"/>
        <name val="Calibri"/>
        <family val="2"/>
        <charset val="238"/>
        <scheme val="minor"/>
      </font>
    </dxf>
  </rfmt>
  <rfmt sheetId="1" sqref="CW226" start="0" length="0">
    <dxf>
      <font>
        <sz val="11"/>
        <color theme="1"/>
        <name val="Calibri"/>
        <family val="2"/>
        <charset val="238"/>
        <scheme val="minor"/>
      </font>
    </dxf>
  </rfmt>
  <rfmt sheetId="1" sqref="CX226" start="0" length="0">
    <dxf>
      <font>
        <sz val="11"/>
        <color theme="1"/>
        <name val="Calibri"/>
        <family val="2"/>
        <charset val="238"/>
        <scheme val="minor"/>
      </font>
    </dxf>
  </rfmt>
  <rfmt sheetId="1" sqref="CY226" start="0" length="0">
    <dxf>
      <font>
        <sz val="11"/>
        <color theme="1"/>
        <name val="Calibri"/>
        <family val="2"/>
        <charset val="238"/>
        <scheme val="minor"/>
      </font>
    </dxf>
  </rfmt>
  <rfmt sheetId="1" sqref="CZ226" start="0" length="0">
    <dxf>
      <font>
        <sz val="11"/>
        <color theme="1"/>
        <name val="Calibri"/>
        <family val="2"/>
        <charset val="238"/>
        <scheme val="minor"/>
      </font>
    </dxf>
  </rfmt>
  <rfmt sheetId="1" sqref="DA226" start="0" length="0">
    <dxf>
      <font>
        <sz val="11"/>
        <color theme="1"/>
        <name val="Calibri"/>
        <family val="2"/>
        <charset val="238"/>
        <scheme val="minor"/>
      </font>
    </dxf>
  </rfmt>
  <rfmt sheetId="1" sqref="DB226" start="0" length="0">
    <dxf>
      <font>
        <sz val="11"/>
        <color theme="1"/>
        <name val="Calibri"/>
        <family val="2"/>
        <charset val="238"/>
        <scheme val="minor"/>
      </font>
    </dxf>
  </rfmt>
  <rfmt sheetId="1" sqref="DC226" start="0" length="0">
    <dxf>
      <font>
        <sz val="11"/>
        <color theme="1"/>
        <name val="Calibri"/>
        <family val="2"/>
        <charset val="238"/>
        <scheme val="minor"/>
      </font>
    </dxf>
  </rfmt>
  <rfmt sheetId="1" sqref="DD226" start="0" length="0">
    <dxf>
      <font>
        <sz val="11"/>
        <color theme="1"/>
        <name val="Calibri"/>
        <family val="2"/>
        <charset val="238"/>
        <scheme val="minor"/>
      </font>
    </dxf>
  </rfmt>
  <rfmt sheetId="1" sqref="DE226" start="0" length="0">
    <dxf>
      <font>
        <sz val="11"/>
        <color theme="1"/>
        <name val="Calibri"/>
        <family val="2"/>
        <charset val="238"/>
        <scheme val="minor"/>
      </font>
    </dxf>
  </rfmt>
  <rfmt sheetId="1" sqref="DF226" start="0" length="0">
    <dxf>
      <font>
        <sz val="11"/>
        <color theme="1"/>
        <name val="Calibri"/>
        <family val="2"/>
        <charset val="238"/>
        <scheme val="minor"/>
      </font>
    </dxf>
  </rfmt>
  <rfmt sheetId="1" sqref="DG226" start="0" length="0">
    <dxf>
      <font>
        <sz val="11"/>
        <color theme="1"/>
        <name val="Calibri"/>
        <family val="2"/>
        <charset val="238"/>
        <scheme val="minor"/>
      </font>
    </dxf>
  </rfmt>
  <rfmt sheetId="1" sqref="A226:XFD226" start="0" length="0">
    <dxf>
      <font>
        <sz val="11"/>
        <color theme="1"/>
        <name val="Calibri"/>
        <family val="2"/>
        <charset val="238"/>
        <scheme val="minor"/>
      </font>
    </dxf>
  </rfmt>
  <rcc rId="4876" sId="1" odxf="1" dxf="1">
    <oc r="A227">
      <v>3</v>
    </oc>
    <nc r="A227">
      <v>5</v>
    </nc>
    <ndxf>
      <font>
        <b val="0"/>
        <sz val="12"/>
        <color auto="1"/>
      </font>
    </ndxf>
  </rcc>
  <rfmt sheetId="1" sqref="B227" start="0" length="0">
    <dxf>
      <font>
        <b val="0"/>
        <sz val="12"/>
        <color auto="1"/>
      </font>
    </dxf>
  </rfmt>
  <rfmt sheetId="1" sqref="C227" start="0" length="0">
    <dxf>
      <font>
        <b val="0"/>
        <sz val="12"/>
        <color auto="1"/>
      </font>
    </dxf>
  </rfmt>
  <rfmt sheetId="1" sqref="D227" start="0" length="0">
    <dxf>
      <font>
        <b val="0"/>
        <sz val="12"/>
        <color auto="1"/>
      </font>
    </dxf>
  </rfmt>
  <rfmt sheetId="1" sqref="E227" start="0" length="0">
    <dxf>
      <font>
        <b val="0"/>
        <sz val="12"/>
        <color auto="1"/>
      </font>
      <fill>
        <patternFill patternType="solid">
          <bgColor theme="0"/>
        </patternFill>
      </fill>
      <alignment horizontal="left"/>
    </dxf>
  </rfmt>
  <rfmt sheetId="1" sqref="F227" start="0" length="0">
    <dxf>
      <font>
        <b val="0"/>
        <sz val="12"/>
        <color auto="1"/>
      </font>
      <alignment horizontal="left"/>
    </dxf>
  </rfmt>
  <rfmt sheetId="1" sqref="G227" start="0" length="0">
    <dxf>
      <font>
        <b val="0"/>
        <sz val="12"/>
        <color auto="1"/>
      </font>
    </dxf>
  </rfmt>
  <rfmt sheetId="1" sqref="H227" start="0" length="0">
    <dxf>
      <font>
        <b val="0"/>
        <sz val="12"/>
        <color auto="1"/>
      </font>
    </dxf>
  </rfmt>
  <rfmt sheetId="1" sqref="I227" start="0" length="0">
    <dxf>
      <font>
        <b val="0"/>
        <sz val="12"/>
        <color auto="1"/>
      </font>
    </dxf>
  </rfmt>
  <rfmt sheetId="1" sqref="J227" start="0" length="0">
    <dxf>
      <font>
        <b val="0"/>
        <sz val="12"/>
        <color auto="1"/>
      </font>
      <alignment horizontal="left"/>
    </dxf>
  </rfmt>
  <rfmt sheetId="1" sqref="K227" start="0" length="0">
    <dxf>
      <font>
        <sz val="12"/>
        <color auto="1"/>
      </font>
    </dxf>
  </rfmt>
  <rfmt sheetId="1" sqref="L227" start="0" length="0">
    <dxf>
      <font>
        <b val="0"/>
        <sz val="12"/>
        <color auto="1"/>
      </font>
      <numFmt numFmtId="19" formatCode="dd/mm/yyyy"/>
    </dxf>
  </rfmt>
  <rcc rId="4877" sId="1" odxf="1" dxf="1">
    <oc r="M227">
      <f>S227/AE227*100</f>
    </oc>
    <nc r="M227">
      <f>S227/AE227*100</f>
    </nc>
    <odxf>
      <font>
        <sz val="12"/>
        <color auto="1"/>
      </font>
    </odxf>
    <ndxf>
      <font>
        <sz val="12"/>
        <color auto="1"/>
      </font>
    </ndxf>
  </rcc>
  <rfmt sheetId="1" sqref="N227" start="0" length="0">
    <dxf>
      <font>
        <b val="0"/>
        <sz val="12"/>
        <color auto="1"/>
      </font>
    </dxf>
  </rfmt>
  <rfmt sheetId="1" sqref="O227" start="0" length="0">
    <dxf>
      <font>
        <b val="0"/>
        <sz val="12"/>
        <color auto="1"/>
      </font>
    </dxf>
  </rfmt>
  <rfmt sheetId="1" sqref="P227" start="0" length="0">
    <dxf>
      <font>
        <b val="0"/>
        <sz val="12"/>
        <color auto="1"/>
      </font>
      <fill>
        <patternFill patternType="solid">
          <bgColor theme="0"/>
        </patternFill>
      </fill>
    </dxf>
  </rfmt>
  <rfmt sheetId="1" sqref="Q227" start="0" length="0">
    <dxf>
      <font>
        <b val="0"/>
        <sz val="12"/>
        <color auto="1"/>
      </font>
    </dxf>
  </rfmt>
  <rfmt sheetId="1" sqref="R227" start="0" length="0">
    <dxf>
      <font>
        <b val="0"/>
        <sz val="12"/>
        <color auto="1"/>
      </font>
      <fill>
        <patternFill patternType="solid">
          <bgColor theme="0"/>
        </patternFill>
      </fill>
    </dxf>
  </rfmt>
  <rcc rId="4878" sId="1" odxf="1" dxf="1">
    <oc r="S227">
      <f>T227+U227</f>
    </oc>
    <nc r="S227">
      <f>T227+U227</f>
    </nc>
    <odxf>
      <numFmt numFmtId="4" formatCode="#,##0.00"/>
    </odxf>
    <ndxf>
      <numFmt numFmtId="165" formatCode="#,##0.00_ ;\-#,##0.00\ "/>
    </ndxf>
  </rcc>
  <rfmt sheetId="1" sqref="T227" start="0" length="0">
    <dxf>
      <font>
        <b val="0"/>
        <sz val="12"/>
        <color auto="1"/>
      </font>
      <numFmt numFmtId="4" formatCode="#,##0.00"/>
    </dxf>
  </rfmt>
  <rfmt sheetId="1" sqref="U227" start="0" length="0">
    <dxf>
      <font>
        <b val="0"/>
        <sz val="12"/>
        <color auto="1"/>
      </font>
    </dxf>
  </rfmt>
  <rcc rId="4879" sId="1">
    <oc r="V227">
      <f>W227+X227</f>
    </oc>
    <nc r="V227">
      <f>W227+X227</f>
    </nc>
  </rcc>
  <rfmt sheetId="1" sqref="W227" start="0" length="0">
    <dxf>
      <font>
        <b val="0"/>
        <sz val="12"/>
        <color auto="1"/>
      </font>
      <numFmt numFmtId="4" formatCode="#,##0.00"/>
    </dxf>
  </rfmt>
  <rfmt sheetId="1" sqref="X227" start="0" length="0">
    <dxf>
      <font>
        <b val="0"/>
        <sz val="12"/>
        <color auto="1"/>
      </font>
    </dxf>
  </rfmt>
  <rfmt sheetId="1" s="1" sqref="Y227" start="0" length="0">
    <dxf>
      <font>
        <b val="0"/>
        <sz val="12"/>
        <color auto="1"/>
        <name val="Calibri"/>
        <family val="2"/>
        <charset val="238"/>
        <scheme val="minor"/>
      </font>
      <numFmt numFmtId="165" formatCode="#,##0.00_ ;\-#,##0.00\ "/>
    </dxf>
  </rfmt>
  <rfmt sheetId="1" sqref="Z227" start="0" length="0">
    <dxf>
      <font>
        <b val="0"/>
        <sz val="12"/>
        <color auto="1"/>
      </font>
    </dxf>
  </rfmt>
  <rfmt sheetId="1" sqref="AA227" start="0" length="0">
    <dxf>
      <font>
        <b val="0"/>
        <sz val="12"/>
        <color auto="1"/>
      </font>
    </dxf>
  </rfmt>
  <rcc rId="4880" sId="1" odxf="1" dxf="1">
    <oc r="AB227">
      <f>AC227+AD227</f>
    </oc>
    <nc r="AB227">
      <f>AC227+AD227</f>
    </nc>
    <odxf>
      <font>
        <sz val="12"/>
        <color auto="1"/>
      </font>
    </odxf>
    <ndxf>
      <font>
        <sz val="12"/>
        <color auto="1"/>
      </font>
    </ndxf>
  </rcc>
  <rfmt sheetId="1" sqref="AC227" start="0" length="0">
    <dxf>
      <font>
        <b val="0"/>
        <sz val="12"/>
        <color auto="1"/>
      </font>
    </dxf>
  </rfmt>
  <rfmt sheetId="1" sqref="AD227" start="0" length="0">
    <dxf>
      <font>
        <b val="0"/>
        <sz val="12"/>
        <color auto="1"/>
      </font>
    </dxf>
  </rfmt>
  <rcc rId="4881" sId="1" odxf="1" dxf="1">
    <oc r="AE227">
      <f>S227+V227+Y227+AB227</f>
    </oc>
    <nc r="AE227">
      <f>S227+V227+Y227+AB227</f>
    </nc>
    <odxf>
      <font>
        <sz val="12"/>
        <color auto="1"/>
      </font>
    </odxf>
    <ndxf>
      <font>
        <sz val="12"/>
        <color auto="1"/>
      </font>
    </ndxf>
  </rcc>
  <rfmt sheetId="1" sqref="AF227" start="0" length="0">
    <dxf>
      <font>
        <b val="0"/>
        <sz val="12"/>
        <color auto="1"/>
      </font>
    </dxf>
  </rfmt>
  <rcc rId="4882" sId="1" odxf="1" dxf="1">
    <oc r="AG227">
      <f>AE227+AF227</f>
    </oc>
    <nc r="AG227">
      <f>AE227+AF227</f>
    </nc>
    <odxf>
      <font>
        <sz val="12"/>
        <color auto="1"/>
      </font>
    </odxf>
    <ndxf>
      <font>
        <sz val="12"/>
        <color auto="1"/>
      </font>
    </ndxf>
  </rcc>
  <rfmt sheetId="1" sqref="AI227" start="0" length="0">
    <dxf>
      <font>
        <b val="0"/>
        <sz val="12"/>
        <color auto="1"/>
      </font>
    </dxf>
  </rfmt>
  <rfmt sheetId="1" sqref="AJ227" start="0" length="0">
    <dxf>
      <font>
        <b val="0"/>
        <sz val="12"/>
        <color auto="1"/>
      </font>
      <numFmt numFmtId="4" formatCode="#,##0.00"/>
      <border outline="0">
        <top style="thin">
          <color indexed="64"/>
        </top>
      </border>
    </dxf>
  </rfmt>
  <rfmt sheetId="1" sqref="AK227" start="0" length="0">
    <dxf>
      <font>
        <b val="0"/>
        <sz val="12"/>
        <color auto="1"/>
      </font>
      <numFmt numFmtId="4" formatCode="#,##0.00"/>
    </dxf>
  </rfmt>
  <rfmt sheetId="1" sqref="AL227" start="0" length="0">
    <dxf>
      <font>
        <sz val="12"/>
      </font>
    </dxf>
  </rfmt>
  <rfmt sheetId="1" sqref="AM227" start="0" length="0">
    <dxf>
      <font>
        <sz val="11"/>
        <color theme="1"/>
        <name val="Calibri"/>
        <family val="2"/>
        <charset val="238"/>
        <scheme val="minor"/>
      </font>
    </dxf>
  </rfmt>
  <rfmt sheetId="1" sqref="AN227" start="0" length="0">
    <dxf>
      <font>
        <sz val="11"/>
        <color theme="1"/>
        <name val="Calibri"/>
        <family val="2"/>
        <charset val="238"/>
        <scheme val="minor"/>
      </font>
    </dxf>
  </rfmt>
  <rfmt sheetId="1" sqref="AO227" start="0" length="0">
    <dxf>
      <font>
        <sz val="11"/>
        <color theme="1"/>
        <name val="Calibri"/>
        <family val="2"/>
        <charset val="238"/>
        <scheme val="minor"/>
      </font>
    </dxf>
  </rfmt>
  <rfmt sheetId="1" sqref="AP227" start="0" length="0">
    <dxf>
      <font>
        <sz val="11"/>
        <color theme="1"/>
        <name val="Calibri"/>
        <family val="2"/>
        <charset val="238"/>
        <scheme val="minor"/>
      </font>
    </dxf>
  </rfmt>
  <rfmt sheetId="1" sqref="AQ227" start="0" length="0">
    <dxf>
      <font>
        <sz val="11"/>
        <color theme="1"/>
        <name val="Calibri"/>
        <family val="2"/>
        <charset val="238"/>
        <scheme val="minor"/>
      </font>
    </dxf>
  </rfmt>
  <rfmt sheetId="1" sqref="AR227" start="0" length="0">
    <dxf>
      <font>
        <sz val="11"/>
        <color theme="1"/>
        <name val="Calibri"/>
        <family val="2"/>
        <charset val="238"/>
        <scheme val="minor"/>
      </font>
    </dxf>
  </rfmt>
  <rfmt sheetId="1" sqref="AS227" start="0" length="0">
    <dxf>
      <font>
        <sz val="11"/>
        <color theme="1"/>
        <name val="Calibri"/>
        <family val="2"/>
        <charset val="238"/>
        <scheme val="minor"/>
      </font>
    </dxf>
  </rfmt>
  <rfmt sheetId="1" sqref="AT227" start="0" length="0">
    <dxf>
      <font>
        <sz val="11"/>
        <color theme="1"/>
        <name val="Calibri"/>
        <family val="2"/>
        <charset val="238"/>
        <scheme val="minor"/>
      </font>
    </dxf>
  </rfmt>
  <rfmt sheetId="1" sqref="AU227" start="0" length="0">
    <dxf>
      <font>
        <sz val="11"/>
        <color theme="1"/>
        <name val="Calibri"/>
        <family val="2"/>
        <charset val="238"/>
        <scheme val="minor"/>
      </font>
    </dxf>
  </rfmt>
  <rfmt sheetId="1" sqref="AV227" start="0" length="0">
    <dxf>
      <font>
        <sz val="11"/>
        <color theme="1"/>
        <name val="Calibri"/>
        <family val="2"/>
        <charset val="238"/>
        <scheme val="minor"/>
      </font>
    </dxf>
  </rfmt>
  <rfmt sheetId="1" sqref="AW227" start="0" length="0">
    <dxf>
      <font>
        <sz val="11"/>
        <color theme="1"/>
        <name val="Calibri"/>
        <family val="2"/>
        <charset val="238"/>
        <scheme val="minor"/>
      </font>
    </dxf>
  </rfmt>
  <rfmt sheetId="1" sqref="AX227" start="0" length="0">
    <dxf>
      <font>
        <sz val="11"/>
        <color theme="1"/>
        <name val="Calibri"/>
        <family val="2"/>
        <charset val="238"/>
        <scheme val="minor"/>
      </font>
    </dxf>
  </rfmt>
  <rfmt sheetId="1" sqref="AY227" start="0" length="0">
    <dxf>
      <font>
        <sz val="11"/>
        <color theme="1"/>
        <name val="Calibri"/>
        <family val="2"/>
        <charset val="238"/>
        <scheme val="minor"/>
      </font>
    </dxf>
  </rfmt>
  <rfmt sheetId="1" sqref="AZ227" start="0" length="0">
    <dxf>
      <font>
        <sz val="11"/>
        <color theme="1"/>
        <name val="Calibri"/>
        <family val="2"/>
        <charset val="238"/>
        <scheme val="minor"/>
      </font>
    </dxf>
  </rfmt>
  <rfmt sheetId="1" sqref="BA227" start="0" length="0">
    <dxf>
      <font>
        <sz val="11"/>
        <color theme="1"/>
        <name val="Calibri"/>
        <family val="2"/>
        <charset val="238"/>
        <scheme val="minor"/>
      </font>
    </dxf>
  </rfmt>
  <rfmt sheetId="1" sqref="BB227" start="0" length="0">
    <dxf>
      <font>
        <sz val="11"/>
        <color theme="1"/>
        <name val="Calibri"/>
        <family val="2"/>
        <charset val="238"/>
        <scheme val="minor"/>
      </font>
    </dxf>
  </rfmt>
  <rfmt sheetId="1" sqref="BC227" start="0" length="0">
    <dxf>
      <font>
        <sz val="11"/>
        <color theme="1"/>
        <name val="Calibri"/>
        <family val="2"/>
        <charset val="238"/>
        <scheme val="minor"/>
      </font>
    </dxf>
  </rfmt>
  <rfmt sheetId="1" sqref="BD227" start="0" length="0">
    <dxf>
      <font>
        <sz val="11"/>
        <color theme="1"/>
        <name val="Calibri"/>
        <family val="2"/>
        <charset val="238"/>
        <scheme val="minor"/>
      </font>
    </dxf>
  </rfmt>
  <rfmt sheetId="1" sqref="BE227" start="0" length="0">
    <dxf>
      <font>
        <sz val="11"/>
        <color theme="1"/>
        <name val="Calibri"/>
        <family val="2"/>
        <charset val="238"/>
        <scheme val="minor"/>
      </font>
    </dxf>
  </rfmt>
  <rfmt sheetId="1" sqref="BF227" start="0" length="0">
    <dxf>
      <font>
        <sz val="11"/>
        <color theme="1"/>
        <name val="Calibri"/>
        <family val="2"/>
        <charset val="238"/>
        <scheme val="minor"/>
      </font>
    </dxf>
  </rfmt>
  <rfmt sheetId="1" sqref="BG227" start="0" length="0">
    <dxf>
      <font>
        <sz val="11"/>
        <color theme="1"/>
        <name val="Calibri"/>
        <family val="2"/>
        <charset val="238"/>
        <scheme val="minor"/>
      </font>
    </dxf>
  </rfmt>
  <rfmt sheetId="1" sqref="BH227" start="0" length="0">
    <dxf>
      <font>
        <sz val="11"/>
        <color theme="1"/>
        <name val="Calibri"/>
        <family val="2"/>
        <charset val="238"/>
        <scheme val="minor"/>
      </font>
    </dxf>
  </rfmt>
  <rfmt sheetId="1" sqref="BI227" start="0" length="0">
    <dxf>
      <font>
        <sz val="11"/>
        <color theme="1"/>
        <name val="Calibri"/>
        <family val="2"/>
        <charset val="238"/>
        <scheme val="minor"/>
      </font>
    </dxf>
  </rfmt>
  <rfmt sheetId="1" sqref="BJ227" start="0" length="0">
    <dxf>
      <font>
        <sz val="11"/>
        <color theme="1"/>
        <name val="Calibri"/>
        <family val="2"/>
        <charset val="238"/>
        <scheme val="minor"/>
      </font>
    </dxf>
  </rfmt>
  <rfmt sheetId="1" sqref="BK227" start="0" length="0">
    <dxf>
      <font>
        <sz val="11"/>
        <color theme="1"/>
        <name val="Calibri"/>
        <family val="2"/>
        <charset val="238"/>
        <scheme val="minor"/>
      </font>
    </dxf>
  </rfmt>
  <rfmt sheetId="1" sqref="BL227" start="0" length="0">
    <dxf>
      <font>
        <sz val="11"/>
        <color theme="1"/>
        <name val="Calibri"/>
        <family val="2"/>
        <charset val="238"/>
        <scheme val="minor"/>
      </font>
    </dxf>
  </rfmt>
  <rfmt sheetId="1" sqref="BM227" start="0" length="0">
    <dxf>
      <font>
        <sz val="11"/>
        <color theme="1"/>
        <name val="Calibri"/>
        <family val="2"/>
        <charset val="238"/>
        <scheme val="minor"/>
      </font>
    </dxf>
  </rfmt>
  <rfmt sheetId="1" sqref="BN227" start="0" length="0">
    <dxf>
      <font>
        <sz val="11"/>
        <color theme="1"/>
        <name val="Calibri"/>
        <family val="2"/>
        <charset val="238"/>
        <scheme val="minor"/>
      </font>
    </dxf>
  </rfmt>
  <rfmt sheetId="1" sqref="BO227" start="0" length="0">
    <dxf>
      <font>
        <sz val="11"/>
        <color theme="1"/>
        <name val="Calibri"/>
        <family val="2"/>
        <charset val="238"/>
        <scheme val="minor"/>
      </font>
    </dxf>
  </rfmt>
  <rfmt sheetId="1" sqref="BP227" start="0" length="0">
    <dxf>
      <font>
        <sz val="11"/>
        <color theme="1"/>
        <name val="Calibri"/>
        <family val="2"/>
        <charset val="238"/>
        <scheme val="minor"/>
      </font>
    </dxf>
  </rfmt>
  <rfmt sheetId="1" sqref="BQ227" start="0" length="0">
    <dxf>
      <font>
        <sz val="11"/>
        <color theme="1"/>
        <name val="Calibri"/>
        <family val="2"/>
        <charset val="238"/>
        <scheme val="minor"/>
      </font>
    </dxf>
  </rfmt>
  <rfmt sheetId="1" sqref="BR227" start="0" length="0">
    <dxf>
      <font>
        <sz val="11"/>
        <color theme="1"/>
        <name val="Calibri"/>
        <family val="2"/>
        <charset val="238"/>
        <scheme val="minor"/>
      </font>
    </dxf>
  </rfmt>
  <rfmt sheetId="1" sqref="BS227" start="0" length="0">
    <dxf>
      <font>
        <sz val="11"/>
        <color theme="1"/>
        <name val="Calibri"/>
        <family val="2"/>
        <charset val="238"/>
        <scheme val="minor"/>
      </font>
    </dxf>
  </rfmt>
  <rfmt sheetId="1" sqref="BT227" start="0" length="0">
    <dxf>
      <font>
        <sz val="11"/>
        <color theme="1"/>
        <name val="Calibri"/>
        <family val="2"/>
        <charset val="238"/>
        <scheme val="minor"/>
      </font>
    </dxf>
  </rfmt>
  <rfmt sheetId="1" sqref="BU227" start="0" length="0">
    <dxf>
      <font>
        <sz val="11"/>
        <color theme="1"/>
        <name val="Calibri"/>
        <family val="2"/>
        <charset val="238"/>
        <scheme val="minor"/>
      </font>
    </dxf>
  </rfmt>
  <rfmt sheetId="1" sqref="BV227" start="0" length="0">
    <dxf>
      <font>
        <sz val="11"/>
        <color theme="1"/>
        <name val="Calibri"/>
        <family val="2"/>
        <charset val="238"/>
        <scheme val="minor"/>
      </font>
    </dxf>
  </rfmt>
  <rfmt sheetId="1" sqref="BW227" start="0" length="0">
    <dxf>
      <font>
        <sz val="11"/>
        <color theme="1"/>
        <name val="Calibri"/>
        <family val="2"/>
        <charset val="238"/>
        <scheme val="minor"/>
      </font>
    </dxf>
  </rfmt>
  <rfmt sheetId="1" sqref="BX227" start="0" length="0">
    <dxf>
      <font>
        <sz val="11"/>
        <color theme="1"/>
        <name val="Calibri"/>
        <family val="2"/>
        <charset val="238"/>
        <scheme val="minor"/>
      </font>
    </dxf>
  </rfmt>
  <rfmt sheetId="1" sqref="BY227" start="0" length="0">
    <dxf>
      <font>
        <sz val="11"/>
        <color theme="1"/>
        <name val="Calibri"/>
        <family val="2"/>
        <charset val="238"/>
        <scheme val="minor"/>
      </font>
    </dxf>
  </rfmt>
  <rfmt sheetId="1" sqref="BZ227" start="0" length="0">
    <dxf>
      <font>
        <sz val="11"/>
        <color theme="1"/>
        <name val="Calibri"/>
        <family val="2"/>
        <charset val="238"/>
        <scheme val="minor"/>
      </font>
    </dxf>
  </rfmt>
  <rfmt sheetId="1" sqref="CA227" start="0" length="0">
    <dxf>
      <font>
        <sz val="11"/>
        <color theme="1"/>
        <name val="Calibri"/>
        <family val="2"/>
        <charset val="238"/>
        <scheme val="minor"/>
      </font>
    </dxf>
  </rfmt>
  <rfmt sheetId="1" sqref="CB227" start="0" length="0">
    <dxf>
      <font>
        <sz val="11"/>
        <color theme="1"/>
        <name val="Calibri"/>
        <family val="2"/>
        <charset val="238"/>
        <scheme val="minor"/>
      </font>
    </dxf>
  </rfmt>
  <rfmt sheetId="1" sqref="CC227" start="0" length="0">
    <dxf>
      <font>
        <sz val="11"/>
        <color theme="1"/>
        <name val="Calibri"/>
        <family val="2"/>
        <charset val="238"/>
        <scheme val="minor"/>
      </font>
    </dxf>
  </rfmt>
  <rfmt sheetId="1" sqref="CD227" start="0" length="0">
    <dxf>
      <font>
        <sz val="11"/>
        <color theme="1"/>
        <name val="Calibri"/>
        <family val="2"/>
        <charset val="238"/>
        <scheme val="minor"/>
      </font>
    </dxf>
  </rfmt>
  <rfmt sheetId="1" sqref="CE227" start="0" length="0">
    <dxf>
      <font>
        <sz val="11"/>
        <color theme="1"/>
        <name val="Calibri"/>
        <family val="2"/>
        <charset val="238"/>
        <scheme val="minor"/>
      </font>
    </dxf>
  </rfmt>
  <rfmt sheetId="1" sqref="CF227" start="0" length="0">
    <dxf>
      <font>
        <sz val="11"/>
        <color theme="1"/>
        <name val="Calibri"/>
        <family val="2"/>
        <charset val="238"/>
        <scheme val="minor"/>
      </font>
    </dxf>
  </rfmt>
  <rfmt sheetId="1" sqref="CG227" start="0" length="0">
    <dxf>
      <font>
        <sz val="11"/>
        <color theme="1"/>
        <name val="Calibri"/>
        <family val="2"/>
        <charset val="238"/>
        <scheme val="minor"/>
      </font>
    </dxf>
  </rfmt>
  <rfmt sheetId="1" sqref="CH227" start="0" length="0">
    <dxf>
      <font>
        <sz val="11"/>
        <color theme="1"/>
        <name val="Calibri"/>
        <family val="2"/>
        <charset val="238"/>
        <scheme val="minor"/>
      </font>
    </dxf>
  </rfmt>
  <rfmt sheetId="1" sqref="CI227" start="0" length="0">
    <dxf>
      <font>
        <sz val="11"/>
        <color theme="1"/>
        <name val="Calibri"/>
        <family val="2"/>
        <charset val="238"/>
        <scheme val="minor"/>
      </font>
    </dxf>
  </rfmt>
  <rfmt sheetId="1" sqref="CJ227" start="0" length="0">
    <dxf>
      <font>
        <sz val="11"/>
        <color theme="1"/>
        <name val="Calibri"/>
        <family val="2"/>
        <charset val="238"/>
        <scheme val="minor"/>
      </font>
    </dxf>
  </rfmt>
  <rfmt sheetId="1" sqref="CK227" start="0" length="0">
    <dxf>
      <font>
        <sz val="11"/>
        <color theme="1"/>
        <name val="Calibri"/>
        <family val="2"/>
        <charset val="238"/>
        <scheme val="minor"/>
      </font>
    </dxf>
  </rfmt>
  <rfmt sheetId="1" sqref="CL227" start="0" length="0">
    <dxf>
      <font>
        <sz val="11"/>
        <color theme="1"/>
        <name val="Calibri"/>
        <family val="2"/>
        <charset val="238"/>
        <scheme val="minor"/>
      </font>
    </dxf>
  </rfmt>
  <rfmt sheetId="1" sqref="CM227" start="0" length="0">
    <dxf>
      <font>
        <sz val="11"/>
        <color theme="1"/>
        <name val="Calibri"/>
        <family val="2"/>
        <charset val="238"/>
        <scheme val="minor"/>
      </font>
    </dxf>
  </rfmt>
  <rfmt sheetId="1" sqref="CN227" start="0" length="0">
    <dxf>
      <font>
        <sz val="11"/>
        <color theme="1"/>
        <name val="Calibri"/>
        <family val="2"/>
        <charset val="238"/>
        <scheme val="minor"/>
      </font>
    </dxf>
  </rfmt>
  <rfmt sheetId="1" sqref="CO227" start="0" length="0">
    <dxf>
      <font>
        <sz val="11"/>
        <color theme="1"/>
        <name val="Calibri"/>
        <family val="2"/>
        <charset val="238"/>
        <scheme val="minor"/>
      </font>
    </dxf>
  </rfmt>
  <rfmt sheetId="1" sqref="CP227" start="0" length="0">
    <dxf>
      <font>
        <sz val="11"/>
        <color theme="1"/>
        <name val="Calibri"/>
        <family val="2"/>
        <charset val="238"/>
        <scheme val="minor"/>
      </font>
    </dxf>
  </rfmt>
  <rfmt sheetId="1" sqref="CQ227" start="0" length="0">
    <dxf>
      <font>
        <sz val="11"/>
        <color theme="1"/>
        <name val="Calibri"/>
        <family val="2"/>
        <charset val="238"/>
        <scheme val="minor"/>
      </font>
    </dxf>
  </rfmt>
  <rfmt sheetId="1" sqref="CR227" start="0" length="0">
    <dxf>
      <font>
        <sz val="11"/>
        <color theme="1"/>
        <name val="Calibri"/>
        <family val="2"/>
        <charset val="238"/>
        <scheme val="minor"/>
      </font>
    </dxf>
  </rfmt>
  <rfmt sheetId="1" sqref="CS227" start="0" length="0">
    <dxf>
      <font>
        <sz val="11"/>
        <color theme="1"/>
        <name val="Calibri"/>
        <family val="2"/>
        <charset val="238"/>
        <scheme val="minor"/>
      </font>
    </dxf>
  </rfmt>
  <rfmt sheetId="1" sqref="CT227" start="0" length="0">
    <dxf>
      <font>
        <sz val="11"/>
        <color theme="1"/>
        <name val="Calibri"/>
        <family val="2"/>
        <charset val="238"/>
        <scheme val="minor"/>
      </font>
    </dxf>
  </rfmt>
  <rfmt sheetId="1" sqref="CU227" start="0" length="0">
    <dxf>
      <font>
        <sz val="11"/>
        <color theme="1"/>
        <name val="Calibri"/>
        <family val="2"/>
        <charset val="238"/>
        <scheme val="minor"/>
      </font>
    </dxf>
  </rfmt>
  <rfmt sheetId="1" sqref="CV227" start="0" length="0">
    <dxf>
      <font>
        <sz val="11"/>
        <color theme="1"/>
        <name val="Calibri"/>
        <family val="2"/>
        <charset val="238"/>
        <scheme val="minor"/>
      </font>
    </dxf>
  </rfmt>
  <rfmt sheetId="1" sqref="CW227" start="0" length="0">
    <dxf>
      <font>
        <sz val="11"/>
        <color theme="1"/>
        <name val="Calibri"/>
        <family val="2"/>
        <charset val="238"/>
        <scheme val="minor"/>
      </font>
    </dxf>
  </rfmt>
  <rfmt sheetId="1" sqref="CX227" start="0" length="0">
    <dxf>
      <font>
        <sz val="11"/>
        <color theme="1"/>
        <name val="Calibri"/>
        <family val="2"/>
        <charset val="238"/>
        <scheme val="minor"/>
      </font>
    </dxf>
  </rfmt>
  <rfmt sheetId="1" sqref="CY227" start="0" length="0">
    <dxf>
      <font>
        <sz val="11"/>
        <color theme="1"/>
        <name val="Calibri"/>
        <family val="2"/>
        <charset val="238"/>
        <scheme val="minor"/>
      </font>
    </dxf>
  </rfmt>
  <rfmt sheetId="1" sqref="CZ227" start="0" length="0">
    <dxf>
      <font>
        <sz val="11"/>
        <color theme="1"/>
        <name val="Calibri"/>
        <family val="2"/>
        <charset val="238"/>
        <scheme val="minor"/>
      </font>
    </dxf>
  </rfmt>
  <rfmt sheetId="1" sqref="DA227" start="0" length="0">
    <dxf>
      <font>
        <sz val="11"/>
        <color theme="1"/>
        <name val="Calibri"/>
        <family val="2"/>
        <charset val="238"/>
        <scheme val="minor"/>
      </font>
    </dxf>
  </rfmt>
  <rfmt sheetId="1" sqref="DB227" start="0" length="0">
    <dxf>
      <font>
        <sz val="11"/>
        <color theme="1"/>
        <name val="Calibri"/>
        <family val="2"/>
        <charset val="238"/>
        <scheme val="minor"/>
      </font>
    </dxf>
  </rfmt>
  <rfmt sheetId="1" sqref="DC227" start="0" length="0">
    <dxf>
      <font>
        <sz val="11"/>
        <color theme="1"/>
        <name val="Calibri"/>
        <family val="2"/>
        <charset val="238"/>
        <scheme val="minor"/>
      </font>
    </dxf>
  </rfmt>
  <rfmt sheetId="1" sqref="DD227" start="0" length="0">
    <dxf>
      <font>
        <sz val="11"/>
        <color theme="1"/>
        <name val="Calibri"/>
        <family val="2"/>
        <charset val="238"/>
        <scheme val="minor"/>
      </font>
    </dxf>
  </rfmt>
  <rfmt sheetId="1" sqref="DE227" start="0" length="0">
    <dxf>
      <font>
        <sz val="11"/>
        <color theme="1"/>
        <name val="Calibri"/>
        <family val="2"/>
        <charset val="238"/>
        <scheme val="minor"/>
      </font>
    </dxf>
  </rfmt>
  <rfmt sheetId="1" sqref="DF227" start="0" length="0">
    <dxf>
      <font>
        <sz val="11"/>
        <color theme="1"/>
        <name val="Calibri"/>
        <family val="2"/>
        <charset val="238"/>
        <scheme val="minor"/>
      </font>
    </dxf>
  </rfmt>
  <rfmt sheetId="1" sqref="DG227" start="0" length="0">
    <dxf>
      <font>
        <sz val="11"/>
        <color theme="1"/>
        <name val="Calibri"/>
        <family val="2"/>
        <charset val="238"/>
        <scheme val="minor"/>
      </font>
    </dxf>
  </rfmt>
  <rfmt sheetId="1" sqref="A227:XFD227" start="0" length="0">
    <dxf>
      <font>
        <sz val="11"/>
        <color theme="1"/>
        <name val="Calibri"/>
        <family val="2"/>
        <charset val="238"/>
        <scheme val="minor"/>
      </font>
    </dxf>
  </rfmt>
  <rcc rId="4883" sId="1" odxf="1" dxf="1">
    <oc r="A228">
      <v>3</v>
    </oc>
    <nc r="A228">
      <v>6</v>
    </nc>
    <ndxf>
      <font>
        <b val="0"/>
        <sz val="12"/>
        <color auto="1"/>
      </font>
    </ndxf>
  </rcc>
  <rfmt sheetId="1" sqref="B228" start="0" length="0">
    <dxf>
      <font>
        <b val="0"/>
        <sz val="12"/>
        <color auto="1"/>
      </font>
    </dxf>
  </rfmt>
  <rfmt sheetId="1" sqref="C228" start="0" length="0">
    <dxf>
      <font>
        <b val="0"/>
        <sz val="12"/>
        <color auto="1"/>
      </font>
    </dxf>
  </rfmt>
  <rfmt sheetId="1" sqref="D228" start="0" length="0">
    <dxf>
      <font>
        <b val="0"/>
        <sz val="12"/>
        <color auto="1"/>
      </font>
    </dxf>
  </rfmt>
  <rfmt sheetId="1" sqref="E228" start="0" length="0">
    <dxf>
      <font>
        <b val="0"/>
        <sz val="12"/>
        <color auto="1"/>
      </font>
      <fill>
        <patternFill patternType="solid">
          <bgColor theme="0"/>
        </patternFill>
      </fill>
      <alignment horizontal="left"/>
    </dxf>
  </rfmt>
  <rfmt sheetId="1" sqref="F228" start="0" length="0">
    <dxf>
      <font>
        <b val="0"/>
        <sz val="12"/>
        <color auto="1"/>
      </font>
      <alignment horizontal="left"/>
    </dxf>
  </rfmt>
  <rfmt sheetId="1" sqref="G228" start="0" length="0">
    <dxf>
      <font>
        <b val="0"/>
        <sz val="12"/>
        <color auto="1"/>
      </font>
    </dxf>
  </rfmt>
  <rfmt sheetId="1" sqref="H228" start="0" length="0">
    <dxf>
      <font>
        <b val="0"/>
        <sz val="12"/>
        <color auto="1"/>
      </font>
    </dxf>
  </rfmt>
  <rfmt sheetId="1" sqref="I228" start="0" length="0">
    <dxf>
      <font>
        <b val="0"/>
        <sz val="12"/>
        <color auto="1"/>
      </font>
    </dxf>
  </rfmt>
  <rfmt sheetId="1" sqref="J228" start="0" length="0">
    <dxf>
      <font>
        <b val="0"/>
        <sz val="12"/>
        <color auto="1"/>
      </font>
      <alignment horizontal="left"/>
    </dxf>
  </rfmt>
  <rfmt sheetId="1" sqref="K228" start="0" length="0">
    <dxf>
      <font>
        <sz val="12"/>
        <color auto="1"/>
      </font>
    </dxf>
  </rfmt>
  <rfmt sheetId="1" sqref="L228" start="0" length="0">
    <dxf>
      <font>
        <b val="0"/>
        <sz val="12"/>
        <color auto="1"/>
      </font>
      <numFmt numFmtId="19" formatCode="dd/mm/yyyy"/>
    </dxf>
  </rfmt>
  <rcc rId="4884" sId="1" odxf="1" dxf="1">
    <oc r="M228">
      <f>S228/AE228*100</f>
    </oc>
    <nc r="M228">
      <f>S228/AE228*100</f>
    </nc>
    <odxf>
      <font>
        <sz val="12"/>
        <color auto="1"/>
      </font>
    </odxf>
    <ndxf>
      <font>
        <sz val="12"/>
        <color auto="1"/>
      </font>
    </ndxf>
  </rcc>
  <rfmt sheetId="1" sqref="N228" start="0" length="0">
    <dxf>
      <font>
        <b val="0"/>
        <sz val="12"/>
        <color auto="1"/>
      </font>
    </dxf>
  </rfmt>
  <rfmt sheetId="1" sqref="O228" start="0" length="0">
    <dxf>
      <font>
        <b val="0"/>
        <sz val="12"/>
        <color auto="1"/>
      </font>
    </dxf>
  </rfmt>
  <rfmt sheetId="1" sqref="P228" start="0" length="0">
    <dxf>
      <font>
        <b val="0"/>
        <sz val="12"/>
        <color auto="1"/>
      </font>
      <fill>
        <patternFill patternType="solid">
          <bgColor theme="0"/>
        </patternFill>
      </fill>
    </dxf>
  </rfmt>
  <rfmt sheetId="1" sqref="Q228" start="0" length="0">
    <dxf>
      <font>
        <b val="0"/>
        <sz val="12"/>
        <color auto="1"/>
      </font>
    </dxf>
  </rfmt>
  <rfmt sheetId="1" sqref="R228" start="0" length="0">
    <dxf>
      <font>
        <b val="0"/>
        <sz val="12"/>
        <color auto="1"/>
      </font>
      <fill>
        <patternFill patternType="solid">
          <bgColor theme="0"/>
        </patternFill>
      </fill>
    </dxf>
  </rfmt>
  <rcc rId="4885" sId="1" odxf="1" dxf="1">
    <oc r="S228">
      <f>T228+U228</f>
    </oc>
    <nc r="S228">
      <f>T228+U228</f>
    </nc>
    <odxf>
      <numFmt numFmtId="4" formatCode="#,##0.00"/>
    </odxf>
    <ndxf>
      <numFmt numFmtId="165" formatCode="#,##0.00_ ;\-#,##0.00\ "/>
    </ndxf>
  </rcc>
  <rfmt sheetId="1" sqref="T228" start="0" length="0">
    <dxf>
      <font>
        <b val="0"/>
        <sz val="12"/>
        <color auto="1"/>
      </font>
      <numFmt numFmtId="4" formatCode="#,##0.00"/>
    </dxf>
  </rfmt>
  <rfmt sheetId="1" sqref="U228" start="0" length="0">
    <dxf>
      <font>
        <b val="0"/>
        <sz val="12"/>
        <color auto="1"/>
      </font>
    </dxf>
  </rfmt>
  <rcc rId="4886" sId="1">
    <oc r="V228">
      <f>W228+X228</f>
    </oc>
    <nc r="V228">
      <f>W228+X228</f>
    </nc>
  </rcc>
  <rfmt sheetId="1" sqref="W228" start="0" length="0">
    <dxf>
      <font>
        <b val="0"/>
        <sz val="12"/>
        <color auto="1"/>
      </font>
      <numFmt numFmtId="4" formatCode="#,##0.00"/>
    </dxf>
  </rfmt>
  <rfmt sheetId="1" sqref="X228" start="0" length="0">
    <dxf>
      <font>
        <b val="0"/>
        <sz val="12"/>
        <color auto="1"/>
      </font>
    </dxf>
  </rfmt>
  <rfmt sheetId="1" s="1" sqref="Y228" start="0" length="0">
    <dxf>
      <font>
        <b val="0"/>
        <sz val="12"/>
        <color auto="1"/>
        <name val="Calibri"/>
        <family val="2"/>
        <charset val="238"/>
        <scheme val="minor"/>
      </font>
      <numFmt numFmtId="165" formatCode="#,##0.00_ ;\-#,##0.00\ "/>
    </dxf>
  </rfmt>
  <rfmt sheetId="1" sqref="Z228" start="0" length="0">
    <dxf>
      <font>
        <b val="0"/>
        <sz val="12"/>
        <color auto="1"/>
      </font>
    </dxf>
  </rfmt>
  <rfmt sheetId="1" sqref="AA228" start="0" length="0">
    <dxf>
      <font>
        <b val="0"/>
        <sz val="12"/>
        <color auto="1"/>
      </font>
    </dxf>
  </rfmt>
  <rcc rId="4887" sId="1" odxf="1" dxf="1">
    <oc r="AB228">
      <f>AC228+AD228</f>
    </oc>
    <nc r="AB228">
      <f>AC228+AD228</f>
    </nc>
    <odxf>
      <font>
        <sz val="12"/>
        <color auto="1"/>
      </font>
    </odxf>
    <ndxf>
      <font>
        <sz val="12"/>
        <color auto="1"/>
      </font>
    </ndxf>
  </rcc>
  <rfmt sheetId="1" sqref="AC228" start="0" length="0">
    <dxf>
      <font>
        <b val="0"/>
        <sz val="12"/>
        <color auto="1"/>
      </font>
    </dxf>
  </rfmt>
  <rfmt sheetId="1" sqref="AD228" start="0" length="0">
    <dxf>
      <font>
        <b val="0"/>
        <sz val="12"/>
        <color auto="1"/>
      </font>
    </dxf>
  </rfmt>
  <rcc rId="4888" sId="1" odxf="1" dxf="1">
    <oc r="AE228">
      <f>S228+V228+Y228+AB228</f>
    </oc>
    <nc r="AE228">
      <f>S228+V228+Y228+AB228</f>
    </nc>
    <odxf>
      <font>
        <sz val="12"/>
        <color auto="1"/>
      </font>
    </odxf>
    <ndxf>
      <font>
        <sz val="12"/>
        <color auto="1"/>
      </font>
    </ndxf>
  </rcc>
  <rfmt sheetId="1" sqref="AF228" start="0" length="0">
    <dxf>
      <font>
        <b val="0"/>
        <sz val="12"/>
        <color auto="1"/>
      </font>
    </dxf>
  </rfmt>
  <rcc rId="4889" sId="1" odxf="1" dxf="1">
    <oc r="AG228">
      <f>AE228+AF228</f>
    </oc>
    <nc r="AG228">
      <f>AE228+AF228</f>
    </nc>
    <odxf>
      <font>
        <sz val="12"/>
        <color auto="1"/>
      </font>
    </odxf>
    <ndxf>
      <font>
        <sz val="12"/>
        <color auto="1"/>
      </font>
    </ndxf>
  </rcc>
  <rfmt sheetId="1" sqref="AI228" start="0" length="0">
    <dxf>
      <font>
        <b val="0"/>
        <sz val="12"/>
        <color auto="1"/>
      </font>
    </dxf>
  </rfmt>
  <rfmt sheetId="1" sqref="AJ228" start="0" length="0">
    <dxf>
      <font>
        <b val="0"/>
        <sz val="12"/>
        <color auto="1"/>
      </font>
      <numFmt numFmtId="4" formatCode="#,##0.00"/>
      <border outline="0">
        <top style="thin">
          <color indexed="64"/>
        </top>
      </border>
    </dxf>
  </rfmt>
  <rfmt sheetId="1" sqref="AK228" start="0" length="0">
    <dxf>
      <font>
        <b val="0"/>
        <sz val="12"/>
        <color auto="1"/>
      </font>
      <numFmt numFmtId="4" formatCode="#,##0.00"/>
    </dxf>
  </rfmt>
  <rfmt sheetId="1" sqref="AL228" start="0" length="0">
    <dxf>
      <font>
        <sz val="12"/>
      </font>
    </dxf>
  </rfmt>
  <rfmt sheetId="1" sqref="AM228" start="0" length="0">
    <dxf>
      <font>
        <sz val="11"/>
        <color theme="1"/>
        <name val="Calibri"/>
        <family val="2"/>
        <charset val="238"/>
        <scheme val="minor"/>
      </font>
    </dxf>
  </rfmt>
  <rfmt sheetId="1" sqref="AN228" start="0" length="0">
    <dxf>
      <font>
        <sz val="11"/>
        <color theme="1"/>
        <name val="Calibri"/>
        <family val="2"/>
        <charset val="238"/>
        <scheme val="minor"/>
      </font>
    </dxf>
  </rfmt>
  <rfmt sheetId="1" sqref="AO228" start="0" length="0">
    <dxf>
      <font>
        <sz val="11"/>
        <color theme="1"/>
        <name val="Calibri"/>
        <family val="2"/>
        <charset val="238"/>
        <scheme val="minor"/>
      </font>
    </dxf>
  </rfmt>
  <rfmt sheetId="1" sqref="AP228" start="0" length="0">
    <dxf>
      <font>
        <sz val="11"/>
        <color theme="1"/>
        <name val="Calibri"/>
        <family val="2"/>
        <charset val="238"/>
        <scheme val="minor"/>
      </font>
    </dxf>
  </rfmt>
  <rfmt sheetId="1" sqref="AQ228" start="0" length="0">
    <dxf>
      <font>
        <sz val="11"/>
        <color theme="1"/>
        <name val="Calibri"/>
        <family val="2"/>
        <charset val="238"/>
        <scheme val="minor"/>
      </font>
    </dxf>
  </rfmt>
  <rfmt sheetId="1" sqref="AR228" start="0" length="0">
    <dxf>
      <font>
        <sz val="11"/>
        <color theme="1"/>
        <name val="Calibri"/>
        <family val="2"/>
        <charset val="238"/>
        <scheme val="minor"/>
      </font>
    </dxf>
  </rfmt>
  <rfmt sheetId="1" sqref="AS228" start="0" length="0">
    <dxf>
      <font>
        <sz val="11"/>
        <color theme="1"/>
        <name val="Calibri"/>
        <family val="2"/>
        <charset val="238"/>
        <scheme val="minor"/>
      </font>
    </dxf>
  </rfmt>
  <rfmt sheetId="1" sqref="AT228" start="0" length="0">
    <dxf>
      <font>
        <sz val="11"/>
        <color theme="1"/>
        <name val="Calibri"/>
        <family val="2"/>
        <charset val="238"/>
        <scheme val="minor"/>
      </font>
    </dxf>
  </rfmt>
  <rfmt sheetId="1" sqref="AU228" start="0" length="0">
    <dxf>
      <font>
        <sz val="11"/>
        <color theme="1"/>
        <name val="Calibri"/>
        <family val="2"/>
        <charset val="238"/>
        <scheme val="minor"/>
      </font>
    </dxf>
  </rfmt>
  <rfmt sheetId="1" sqref="AV228" start="0" length="0">
    <dxf>
      <font>
        <sz val="11"/>
        <color theme="1"/>
        <name val="Calibri"/>
        <family val="2"/>
        <charset val="238"/>
        <scheme val="minor"/>
      </font>
    </dxf>
  </rfmt>
  <rfmt sheetId="1" sqref="AW228" start="0" length="0">
    <dxf>
      <font>
        <sz val="11"/>
        <color theme="1"/>
        <name val="Calibri"/>
        <family val="2"/>
        <charset val="238"/>
        <scheme val="minor"/>
      </font>
    </dxf>
  </rfmt>
  <rfmt sheetId="1" sqref="AX228" start="0" length="0">
    <dxf>
      <font>
        <sz val="11"/>
        <color theme="1"/>
        <name val="Calibri"/>
        <family val="2"/>
        <charset val="238"/>
        <scheme val="minor"/>
      </font>
    </dxf>
  </rfmt>
  <rfmt sheetId="1" sqref="AY228" start="0" length="0">
    <dxf>
      <font>
        <sz val="11"/>
        <color theme="1"/>
        <name val="Calibri"/>
        <family val="2"/>
        <charset val="238"/>
        <scheme val="minor"/>
      </font>
    </dxf>
  </rfmt>
  <rfmt sheetId="1" sqref="AZ228" start="0" length="0">
    <dxf>
      <font>
        <sz val="11"/>
        <color theme="1"/>
        <name val="Calibri"/>
        <family val="2"/>
        <charset val="238"/>
        <scheme val="minor"/>
      </font>
    </dxf>
  </rfmt>
  <rfmt sheetId="1" sqref="BA228" start="0" length="0">
    <dxf>
      <font>
        <sz val="11"/>
        <color theme="1"/>
        <name val="Calibri"/>
        <family val="2"/>
        <charset val="238"/>
        <scheme val="minor"/>
      </font>
    </dxf>
  </rfmt>
  <rfmt sheetId="1" sqref="BB228" start="0" length="0">
    <dxf>
      <font>
        <sz val="11"/>
        <color theme="1"/>
        <name val="Calibri"/>
        <family val="2"/>
        <charset val="238"/>
        <scheme val="minor"/>
      </font>
    </dxf>
  </rfmt>
  <rfmt sheetId="1" sqref="BC228" start="0" length="0">
    <dxf>
      <font>
        <sz val="11"/>
        <color theme="1"/>
        <name val="Calibri"/>
        <family val="2"/>
        <charset val="238"/>
        <scheme val="minor"/>
      </font>
    </dxf>
  </rfmt>
  <rfmt sheetId="1" sqref="BD228" start="0" length="0">
    <dxf>
      <font>
        <sz val="11"/>
        <color theme="1"/>
        <name val="Calibri"/>
        <family val="2"/>
        <charset val="238"/>
        <scheme val="minor"/>
      </font>
    </dxf>
  </rfmt>
  <rfmt sheetId="1" sqref="BE228" start="0" length="0">
    <dxf>
      <font>
        <sz val="11"/>
        <color theme="1"/>
        <name val="Calibri"/>
        <family val="2"/>
        <charset val="238"/>
        <scheme val="minor"/>
      </font>
    </dxf>
  </rfmt>
  <rfmt sheetId="1" sqref="BF228" start="0" length="0">
    <dxf>
      <font>
        <sz val="11"/>
        <color theme="1"/>
        <name val="Calibri"/>
        <family val="2"/>
        <charset val="238"/>
        <scheme val="minor"/>
      </font>
    </dxf>
  </rfmt>
  <rfmt sheetId="1" sqref="BG228" start="0" length="0">
    <dxf>
      <font>
        <sz val="11"/>
        <color theme="1"/>
        <name val="Calibri"/>
        <family val="2"/>
        <charset val="238"/>
        <scheme val="minor"/>
      </font>
    </dxf>
  </rfmt>
  <rfmt sheetId="1" sqref="BH228" start="0" length="0">
    <dxf>
      <font>
        <sz val="11"/>
        <color theme="1"/>
        <name val="Calibri"/>
        <family val="2"/>
        <charset val="238"/>
        <scheme val="minor"/>
      </font>
    </dxf>
  </rfmt>
  <rfmt sheetId="1" sqref="BI228" start="0" length="0">
    <dxf>
      <font>
        <sz val="11"/>
        <color theme="1"/>
        <name val="Calibri"/>
        <family val="2"/>
        <charset val="238"/>
        <scheme val="minor"/>
      </font>
    </dxf>
  </rfmt>
  <rfmt sheetId="1" sqref="BJ228" start="0" length="0">
    <dxf>
      <font>
        <sz val="11"/>
        <color theme="1"/>
        <name val="Calibri"/>
        <family val="2"/>
        <charset val="238"/>
        <scheme val="minor"/>
      </font>
    </dxf>
  </rfmt>
  <rfmt sheetId="1" sqref="BK228" start="0" length="0">
    <dxf>
      <font>
        <sz val="11"/>
        <color theme="1"/>
        <name val="Calibri"/>
        <family val="2"/>
        <charset val="238"/>
        <scheme val="minor"/>
      </font>
    </dxf>
  </rfmt>
  <rfmt sheetId="1" sqref="BL228" start="0" length="0">
    <dxf>
      <font>
        <sz val="11"/>
        <color theme="1"/>
        <name val="Calibri"/>
        <family val="2"/>
        <charset val="238"/>
        <scheme val="minor"/>
      </font>
    </dxf>
  </rfmt>
  <rfmt sheetId="1" sqref="BM228" start="0" length="0">
    <dxf>
      <font>
        <sz val="11"/>
        <color theme="1"/>
        <name val="Calibri"/>
        <family val="2"/>
        <charset val="238"/>
        <scheme val="minor"/>
      </font>
    </dxf>
  </rfmt>
  <rfmt sheetId="1" sqref="BN228" start="0" length="0">
    <dxf>
      <font>
        <sz val="11"/>
        <color theme="1"/>
        <name val="Calibri"/>
        <family val="2"/>
        <charset val="238"/>
        <scheme val="minor"/>
      </font>
    </dxf>
  </rfmt>
  <rfmt sheetId="1" sqref="BO228" start="0" length="0">
    <dxf>
      <font>
        <sz val="11"/>
        <color theme="1"/>
        <name val="Calibri"/>
        <family val="2"/>
        <charset val="238"/>
        <scheme val="minor"/>
      </font>
    </dxf>
  </rfmt>
  <rfmt sheetId="1" sqref="BP228" start="0" length="0">
    <dxf>
      <font>
        <sz val="11"/>
        <color theme="1"/>
        <name val="Calibri"/>
        <family val="2"/>
        <charset val="238"/>
        <scheme val="minor"/>
      </font>
    </dxf>
  </rfmt>
  <rfmt sheetId="1" sqref="BQ228" start="0" length="0">
    <dxf>
      <font>
        <sz val="11"/>
        <color theme="1"/>
        <name val="Calibri"/>
        <family val="2"/>
        <charset val="238"/>
        <scheme val="minor"/>
      </font>
    </dxf>
  </rfmt>
  <rfmt sheetId="1" sqref="BR228" start="0" length="0">
    <dxf>
      <font>
        <sz val="11"/>
        <color theme="1"/>
        <name val="Calibri"/>
        <family val="2"/>
        <charset val="238"/>
        <scheme val="minor"/>
      </font>
    </dxf>
  </rfmt>
  <rfmt sheetId="1" sqref="BS228" start="0" length="0">
    <dxf>
      <font>
        <sz val="11"/>
        <color theme="1"/>
        <name val="Calibri"/>
        <family val="2"/>
        <charset val="238"/>
        <scheme val="minor"/>
      </font>
    </dxf>
  </rfmt>
  <rfmt sheetId="1" sqref="BT228" start="0" length="0">
    <dxf>
      <font>
        <sz val="11"/>
        <color theme="1"/>
        <name val="Calibri"/>
        <family val="2"/>
        <charset val="238"/>
        <scheme val="minor"/>
      </font>
    </dxf>
  </rfmt>
  <rfmt sheetId="1" sqref="BU228" start="0" length="0">
    <dxf>
      <font>
        <sz val="11"/>
        <color theme="1"/>
        <name val="Calibri"/>
        <family val="2"/>
        <charset val="238"/>
        <scheme val="minor"/>
      </font>
    </dxf>
  </rfmt>
  <rfmt sheetId="1" sqref="BV228" start="0" length="0">
    <dxf>
      <font>
        <sz val="11"/>
        <color theme="1"/>
        <name val="Calibri"/>
        <family val="2"/>
        <charset val="238"/>
        <scheme val="minor"/>
      </font>
    </dxf>
  </rfmt>
  <rfmt sheetId="1" sqref="BW228" start="0" length="0">
    <dxf>
      <font>
        <sz val="11"/>
        <color theme="1"/>
        <name val="Calibri"/>
        <family val="2"/>
        <charset val="238"/>
        <scheme val="minor"/>
      </font>
    </dxf>
  </rfmt>
  <rfmt sheetId="1" sqref="BX228" start="0" length="0">
    <dxf>
      <font>
        <sz val="11"/>
        <color theme="1"/>
        <name val="Calibri"/>
        <family val="2"/>
        <charset val="238"/>
        <scheme val="minor"/>
      </font>
    </dxf>
  </rfmt>
  <rfmt sheetId="1" sqref="BY228" start="0" length="0">
    <dxf>
      <font>
        <sz val="11"/>
        <color theme="1"/>
        <name val="Calibri"/>
        <family val="2"/>
        <charset val="238"/>
        <scheme val="minor"/>
      </font>
    </dxf>
  </rfmt>
  <rfmt sheetId="1" sqref="BZ228" start="0" length="0">
    <dxf>
      <font>
        <sz val="11"/>
        <color theme="1"/>
        <name val="Calibri"/>
        <family val="2"/>
        <charset val="238"/>
        <scheme val="minor"/>
      </font>
    </dxf>
  </rfmt>
  <rfmt sheetId="1" sqref="CA228" start="0" length="0">
    <dxf>
      <font>
        <sz val="11"/>
        <color theme="1"/>
        <name val="Calibri"/>
        <family val="2"/>
        <charset val="238"/>
        <scheme val="minor"/>
      </font>
    </dxf>
  </rfmt>
  <rfmt sheetId="1" sqref="CB228" start="0" length="0">
    <dxf>
      <font>
        <sz val="11"/>
        <color theme="1"/>
        <name val="Calibri"/>
        <family val="2"/>
        <charset val="238"/>
        <scheme val="minor"/>
      </font>
    </dxf>
  </rfmt>
  <rfmt sheetId="1" sqref="CC228" start="0" length="0">
    <dxf>
      <font>
        <sz val="11"/>
        <color theme="1"/>
        <name val="Calibri"/>
        <family val="2"/>
        <charset val="238"/>
        <scheme val="minor"/>
      </font>
    </dxf>
  </rfmt>
  <rfmt sheetId="1" sqref="CD228" start="0" length="0">
    <dxf>
      <font>
        <sz val="11"/>
        <color theme="1"/>
        <name val="Calibri"/>
        <family val="2"/>
        <charset val="238"/>
        <scheme val="minor"/>
      </font>
    </dxf>
  </rfmt>
  <rfmt sheetId="1" sqref="CE228" start="0" length="0">
    <dxf>
      <font>
        <sz val="11"/>
        <color theme="1"/>
        <name val="Calibri"/>
        <family val="2"/>
        <charset val="238"/>
        <scheme val="minor"/>
      </font>
    </dxf>
  </rfmt>
  <rfmt sheetId="1" sqref="CF228" start="0" length="0">
    <dxf>
      <font>
        <sz val="11"/>
        <color theme="1"/>
        <name val="Calibri"/>
        <family val="2"/>
        <charset val="238"/>
        <scheme val="minor"/>
      </font>
    </dxf>
  </rfmt>
  <rfmt sheetId="1" sqref="CG228" start="0" length="0">
    <dxf>
      <font>
        <sz val="11"/>
        <color theme="1"/>
        <name val="Calibri"/>
        <family val="2"/>
        <charset val="238"/>
        <scheme val="minor"/>
      </font>
    </dxf>
  </rfmt>
  <rfmt sheetId="1" sqref="CH228" start="0" length="0">
    <dxf>
      <font>
        <sz val="11"/>
        <color theme="1"/>
        <name val="Calibri"/>
        <family val="2"/>
        <charset val="238"/>
        <scheme val="minor"/>
      </font>
    </dxf>
  </rfmt>
  <rfmt sheetId="1" sqref="CI228" start="0" length="0">
    <dxf>
      <font>
        <sz val="11"/>
        <color theme="1"/>
        <name val="Calibri"/>
        <family val="2"/>
        <charset val="238"/>
        <scheme val="minor"/>
      </font>
    </dxf>
  </rfmt>
  <rfmt sheetId="1" sqref="CJ228" start="0" length="0">
    <dxf>
      <font>
        <sz val="11"/>
        <color theme="1"/>
        <name val="Calibri"/>
        <family val="2"/>
        <charset val="238"/>
        <scheme val="minor"/>
      </font>
    </dxf>
  </rfmt>
  <rfmt sheetId="1" sqref="CK228" start="0" length="0">
    <dxf>
      <font>
        <sz val="11"/>
        <color theme="1"/>
        <name val="Calibri"/>
        <family val="2"/>
        <charset val="238"/>
        <scheme val="minor"/>
      </font>
    </dxf>
  </rfmt>
  <rfmt sheetId="1" sqref="CL228" start="0" length="0">
    <dxf>
      <font>
        <sz val="11"/>
        <color theme="1"/>
        <name val="Calibri"/>
        <family val="2"/>
        <charset val="238"/>
        <scheme val="minor"/>
      </font>
    </dxf>
  </rfmt>
  <rfmt sheetId="1" sqref="CM228" start="0" length="0">
    <dxf>
      <font>
        <sz val="11"/>
        <color theme="1"/>
        <name val="Calibri"/>
        <family val="2"/>
        <charset val="238"/>
        <scheme val="minor"/>
      </font>
    </dxf>
  </rfmt>
  <rfmt sheetId="1" sqref="CN228" start="0" length="0">
    <dxf>
      <font>
        <sz val="11"/>
        <color theme="1"/>
        <name val="Calibri"/>
        <family val="2"/>
        <charset val="238"/>
        <scheme val="minor"/>
      </font>
    </dxf>
  </rfmt>
  <rfmt sheetId="1" sqref="CO228" start="0" length="0">
    <dxf>
      <font>
        <sz val="11"/>
        <color theme="1"/>
        <name val="Calibri"/>
        <family val="2"/>
        <charset val="238"/>
        <scheme val="minor"/>
      </font>
    </dxf>
  </rfmt>
  <rfmt sheetId="1" sqref="CP228" start="0" length="0">
    <dxf>
      <font>
        <sz val="11"/>
        <color theme="1"/>
        <name val="Calibri"/>
        <family val="2"/>
        <charset val="238"/>
        <scheme val="minor"/>
      </font>
    </dxf>
  </rfmt>
  <rfmt sheetId="1" sqref="CQ228" start="0" length="0">
    <dxf>
      <font>
        <sz val="11"/>
        <color theme="1"/>
        <name val="Calibri"/>
        <family val="2"/>
        <charset val="238"/>
        <scheme val="minor"/>
      </font>
    </dxf>
  </rfmt>
  <rfmt sheetId="1" sqref="CR228" start="0" length="0">
    <dxf>
      <font>
        <sz val="11"/>
        <color theme="1"/>
        <name val="Calibri"/>
        <family val="2"/>
        <charset val="238"/>
        <scheme val="minor"/>
      </font>
    </dxf>
  </rfmt>
  <rfmt sheetId="1" sqref="CS228" start="0" length="0">
    <dxf>
      <font>
        <sz val="11"/>
        <color theme="1"/>
        <name val="Calibri"/>
        <family val="2"/>
        <charset val="238"/>
        <scheme val="minor"/>
      </font>
    </dxf>
  </rfmt>
  <rfmt sheetId="1" sqref="CT228" start="0" length="0">
    <dxf>
      <font>
        <sz val="11"/>
        <color theme="1"/>
        <name val="Calibri"/>
        <family val="2"/>
        <charset val="238"/>
        <scheme val="minor"/>
      </font>
    </dxf>
  </rfmt>
  <rfmt sheetId="1" sqref="CU228" start="0" length="0">
    <dxf>
      <font>
        <sz val="11"/>
        <color theme="1"/>
        <name val="Calibri"/>
        <family val="2"/>
        <charset val="238"/>
        <scheme val="minor"/>
      </font>
    </dxf>
  </rfmt>
  <rfmt sheetId="1" sqref="CV228" start="0" length="0">
    <dxf>
      <font>
        <sz val="11"/>
        <color theme="1"/>
        <name val="Calibri"/>
        <family val="2"/>
        <charset val="238"/>
        <scheme val="minor"/>
      </font>
    </dxf>
  </rfmt>
  <rfmt sheetId="1" sqref="CW228" start="0" length="0">
    <dxf>
      <font>
        <sz val="11"/>
        <color theme="1"/>
        <name val="Calibri"/>
        <family val="2"/>
        <charset val="238"/>
        <scheme val="minor"/>
      </font>
    </dxf>
  </rfmt>
  <rfmt sheetId="1" sqref="CX228" start="0" length="0">
    <dxf>
      <font>
        <sz val="11"/>
        <color theme="1"/>
        <name val="Calibri"/>
        <family val="2"/>
        <charset val="238"/>
        <scheme val="minor"/>
      </font>
    </dxf>
  </rfmt>
  <rfmt sheetId="1" sqref="CY228" start="0" length="0">
    <dxf>
      <font>
        <sz val="11"/>
        <color theme="1"/>
        <name val="Calibri"/>
        <family val="2"/>
        <charset val="238"/>
        <scheme val="minor"/>
      </font>
    </dxf>
  </rfmt>
  <rfmt sheetId="1" sqref="CZ228" start="0" length="0">
    <dxf>
      <font>
        <sz val="11"/>
        <color theme="1"/>
        <name val="Calibri"/>
        <family val="2"/>
        <charset val="238"/>
        <scheme val="minor"/>
      </font>
    </dxf>
  </rfmt>
  <rfmt sheetId="1" sqref="DA228" start="0" length="0">
    <dxf>
      <font>
        <sz val="11"/>
        <color theme="1"/>
        <name val="Calibri"/>
        <family val="2"/>
        <charset val="238"/>
        <scheme val="minor"/>
      </font>
    </dxf>
  </rfmt>
  <rfmt sheetId="1" sqref="DB228" start="0" length="0">
    <dxf>
      <font>
        <sz val="11"/>
        <color theme="1"/>
        <name val="Calibri"/>
        <family val="2"/>
        <charset val="238"/>
        <scheme val="minor"/>
      </font>
    </dxf>
  </rfmt>
  <rfmt sheetId="1" sqref="DC228" start="0" length="0">
    <dxf>
      <font>
        <sz val="11"/>
        <color theme="1"/>
        <name val="Calibri"/>
        <family val="2"/>
        <charset val="238"/>
        <scheme val="minor"/>
      </font>
    </dxf>
  </rfmt>
  <rfmt sheetId="1" sqref="DD228" start="0" length="0">
    <dxf>
      <font>
        <sz val="11"/>
        <color theme="1"/>
        <name val="Calibri"/>
        <family val="2"/>
        <charset val="238"/>
        <scheme val="minor"/>
      </font>
    </dxf>
  </rfmt>
  <rfmt sheetId="1" sqref="DE228" start="0" length="0">
    <dxf>
      <font>
        <sz val="11"/>
        <color theme="1"/>
        <name val="Calibri"/>
        <family val="2"/>
        <charset val="238"/>
        <scheme val="minor"/>
      </font>
    </dxf>
  </rfmt>
  <rfmt sheetId="1" sqref="DF228" start="0" length="0">
    <dxf>
      <font>
        <sz val="11"/>
        <color theme="1"/>
        <name val="Calibri"/>
        <family val="2"/>
        <charset val="238"/>
        <scheme val="minor"/>
      </font>
    </dxf>
  </rfmt>
  <rfmt sheetId="1" sqref="DG228" start="0" length="0">
    <dxf>
      <font>
        <sz val="11"/>
        <color theme="1"/>
        <name val="Calibri"/>
        <family val="2"/>
        <charset val="238"/>
        <scheme val="minor"/>
      </font>
    </dxf>
  </rfmt>
  <rfmt sheetId="1" sqref="A228:XFD228" start="0" length="0">
    <dxf>
      <font>
        <sz val="11"/>
        <color theme="1"/>
        <name val="Calibri"/>
        <family val="2"/>
        <charset val="238"/>
        <scheme val="minor"/>
      </font>
    </dxf>
  </rfmt>
  <rcc rId="4890" sId="1" odxf="1" dxf="1">
    <oc r="A229">
      <v>3</v>
    </oc>
    <nc r="A229"/>
    <ndxf>
      <font>
        <b val="0"/>
        <sz val="12"/>
        <color auto="1"/>
      </font>
    </ndxf>
  </rcc>
  <rfmt sheetId="1" sqref="B229" start="0" length="0">
    <dxf>
      <font>
        <b val="0"/>
        <sz val="12"/>
        <color auto="1"/>
      </font>
    </dxf>
  </rfmt>
  <rfmt sheetId="1" sqref="C229" start="0" length="0">
    <dxf>
      <font>
        <b val="0"/>
        <sz val="12"/>
        <color auto="1"/>
      </font>
    </dxf>
  </rfmt>
  <rfmt sheetId="1" sqref="D229" start="0" length="0">
    <dxf>
      <font>
        <b val="0"/>
        <sz val="12"/>
        <color auto="1"/>
      </font>
    </dxf>
  </rfmt>
  <rfmt sheetId="1" sqref="E229" start="0" length="0">
    <dxf>
      <font>
        <b val="0"/>
        <sz val="12"/>
        <color auto="1"/>
      </font>
      <fill>
        <patternFill patternType="solid">
          <bgColor theme="0"/>
        </patternFill>
      </fill>
      <alignment horizontal="left"/>
    </dxf>
  </rfmt>
  <rfmt sheetId="1" sqref="F229" start="0" length="0">
    <dxf>
      <font>
        <b val="0"/>
        <sz val="12"/>
        <color auto="1"/>
      </font>
      <alignment horizontal="left"/>
    </dxf>
  </rfmt>
  <rfmt sheetId="1" sqref="G229" start="0" length="0">
    <dxf>
      <font>
        <b val="0"/>
        <sz val="12"/>
        <color auto="1"/>
      </font>
    </dxf>
  </rfmt>
  <rfmt sheetId="1" sqref="H229" start="0" length="0">
    <dxf>
      <font>
        <b val="0"/>
        <sz val="12"/>
        <color auto="1"/>
      </font>
    </dxf>
  </rfmt>
  <rfmt sheetId="1" sqref="I229" start="0" length="0">
    <dxf>
      <font>
        <b val="0"/>
        <sz val="12"/>
        <color auto="1"/>
      </font>
    </dxf>
  </rfmt>
  <rfmt sheetId="1" sqref="J229" start="0" length="0">
    <dxf>
      <font>
        <b val="0"/>
        <sz val="12"/>
        <color auto="1"/>
      </font>
      <alignment horizontal="left"/>
    </dxf>
  </rfmt>
  <rfmt sheetId="1" sqref="K229" start="0" length="0">
    <dxf>
      <font>
        <sz val="12"/>
        <color auto="1"/>
      </font>
    </dxf>
  </rfmt>
  <rfmt sheetId="1" sqref="L229" start="0" length="0">
    <dxf>
      <font>
        <b val="0"/>
        <sz val="12"/>
        <color auto="1"/>
      </font>
      <numFmt numFmtId="19" formatCode="dd/mm/yyyy"/>
    </dxf>
  </rfmt>
  <rcc rId="4891" sId="1" odxf="1" dxf="1">
    <oc r="M229">
      <f>S229/AE229*100</f>
    </oc>
    <nc r="M229">
      <f>S229/AE229*100</f>
    </nc>
    <odxf>
      <font>
        <sz val="12"/>
        <color auto="1"/>
      </font>
    </odxf>
    <ndxf>
      <font>
        <sz val="12"/>
        <color auto="1"/>
      </font>
    </ndxf>
  </rcc>
  <rfmt sheetId="1" sqref="N229" start="0" length="0">
    <dxf>
      <font>
        <b val="0"/>
        <sz val="12"/>
        <color auto="1"/>
      </font>
    </dxf>
  </rfmt>
  <rfmt sheetId="1" sqref="O229" start="0" length="0">
    <dxf>
      <font>
        <b val="0"/>
        <sz val="12"/>
        <color auto="1"/>
      </font>
    </dxf>
  </rfmt>
  <rfmt sheetId="1" sqref="P229" start="0" length="0">
    <dxf>
      <font>
        <b val="0"/>
        <sz val="12"/>
        <color auto="1"/>
      </font>
      <fill>
        <patternFill patternType="solid">
          <bgColor theme="0"/>
        </patternFill>
      </fill>
    </dxf>
  </rfmt>
  <rfmt sheetId="1" sqref="Q229" start="0" length="0">
    <dxf>
      <font>
        <b val="0"/>
        <sz val="12"/>
        <color auto="1"/>
      </font>
    </dxf>
  </rfmt>
  <rfmt sheetId="1" sqref="R229" start="0" length="0">
    <dxf>
      <font>
        <b val="0"/>
        <sz val="12"/>
        <color auto="1"/>
      </font>
      <fill>
        <patternFill patternType="solid">
          <bgColor theme="0"/>
        </patternFill>
      </fill>
    </dxf>
  </rfmt>
  <rcc rId="4892" sId="1" odxf="1" dxf="1">
    <oc r="S229">
      <f>T229+U229</f>
    </oc>
    <nc r="S229">
      <f>T229+U229</f>
    </nc>
    <odxf>
      <numFmt numFmtId="4" formatCode="#,##0.00"/>
    </odxf>
    <ndxf>
      <numFmt numFmtId="165" formatCode="#,##0.00_ ;\-#,##0.00\ "/>
    </ndxf>
  </rcc>
  <rfmt sheetId="1" sqref="T229" start="0" length="0">
    <dxf>
      <font>
        <b val="0"/>
        <sz val="12"/>
        <color auto="1"/>
      </font>
      <numFmt numFmtId="4" formatCode="#,##0.00"/>
    </dxf>
  </rfmt>
  <rfmt sheetId="1" sqref="U229" start="0" length="0">
    <dxf>
      <font>
        <b val="0"/>
        <sz val="12"/>
        <color auto="1"/>
      </font>
    </dxf>
  </rfmt>
  <rcc rId="4893" sId="1">
    <oc r="V229">
      <f>W229+X229</f>
    </oc>
    <nc r="V229">
      <f>W229+X229</f>
    </nc>
  </rcc>
  <rfmt sheetId="1" sqref="W229" start="0" length="0">
    <dxf>
      <font>
        <b val="0"/>
        <sz val="12"/>
        <color auto="1"/>
      </font>
      <numFmt numFmtId="4" formatCode="#,##0.00"/>
    </dxf>
  </rfmt>
  <rfmt sheetId="1" sqref="X229" start="0" length="0">
    <dxf>
      <font>
        <b val="0"/>
        <sz val="12"/>
        <color auto="1"/>
      </font>
    </dxf>
  </rfmt>
  <rfmt sheetId="1" s="1" sqref="Y229" start="0" length="0">
    <dxf>
      <font>
        <b val="0"/>
        <sz val="12"/>
        <color auto="1"/>
        <name val="Calibri"/>
        <family val="2"/>
        <charset val="238"/>
        <scheme val="minor"/>
      </font>
      <numFmt numFmtId="165" formatCode="#,##0.00_ ;\-#,##0.00\ "/>
    </dxf>
  </rfmt>
  <rfmt sheetId="1" sqref="Z229" start="0" length="0">
    <dxf>
      <font>
        <b val="0"/>
        <sz val="12"/>
        <color auto="1"/>
      </font>
    </dxf>
  </rfmt>
  <rfmt sheetId="1" sqref="AA229" start="0" length="0">
    <dxf>
      <font>
        <b val="0"/>
        <sz val="12"/>
        <color auto="1"/>
      </font>
    </dxf>
  </rfmt>
  <rcc rId="4894" sId="1" odxf="1" dxf="1">
    <oc r="AB229">
      <f>AC229+AD229</f>
    </oc>
    <nc r="AB229">
      <f>AC229+AD229</f>
    </nc>
    <odxf>
      <font>
        <sz val="12"/>
        <color auto="1"/>
      </font>
    </odxf>
    <ndxf>
      <font>
        <sz val="12"/>
        <color auto="1"/>
      </font>
    </ndxf>
  </rcc>
  <rfmt sheetId="1" sqref="AC229" start="0" length="0">
    <dxf>
      <font>
        <b val="0"/>
        <sz val="12"/>
        <color auto="1"/>
      </font>
    </dxf>
  </rfmt>
  <rfmt sheetId="1" sqref="AD229" start="0" length="0">
    <dxf>
      <font>
        <b val="0"/>
        <sz val="12"/>
        <color auto="1"/>
      </font>
    </dxf>
  </rfmt>
  <rcc rId="4895" sId="1" odxf="1" dxf="1">
    <oc r="AE229">
      <f>S229+V229+Y229+AB229</f>
    </oc>
    <nc r="AE229">
      <f>S229+V229+Y229+AB229</f>
    </nc>
    <odxf>
      <font>
        <sz val="12"/>
        <color auto="1"/>
      </font>
    </odxf>
    <ndxf>
      <font>
        <sz val="12"/>
        <color auto="1"/>
      </font>
    </ndxf>
  </rcc>
  <rfmt sheetId="1" sqref="AF229" start="0" length="0">
    <dxf>
      <font>
        <b val="0"/>
        <sz val="12"/>
        <color auto="1"/>
      </font>
    </dxf>
  </rfmt>
  <rcc rId="4896" sId="1" odxf="1" dxf="1">
    <oc r="AG229">
      <f>AE229+AF229</f>
    </oc>
    <nc r="AG229">
      <f>AE229+AF229</f>
    </nc>
    <odxf>
      <font>
        <sz val="12"/>
        <color auto="1"/>
      </font>
    </odxf>
    <ndxf>
      <font>
        <sz val="12"/>
        <color auto="1"/>
      </font>
    </ndxf>
  </rcc>
  <rfmt sheetId="1" sqref="AI229" start="0" length="0">
    <dxf>
      <font>
        <b val="0"/>
        <sz val="12"/>
        <color auto="1"/>
      </font>
    </dxf>
  </rfmt>
  <rfmt sheetId="1" sqref="AJ229" start="0" length="0">
    <dxf>
      <font>
        <b val="0"/>
        <sz val="12"/>
        <color auto="1"/>
      </font>
      <numFmt numFmtId="4" formatCode="#,##0.00"/>
      <border outline="0">
        <top style="thin">
          <color indexed="64"/>
        </top>
      </border>
    </dxf>
  </rfmt>
  <rfmt sheetId="1" sqref="AK229" start="0" length="0">
    <dxf>
      <font>
        <b val="0"/>
        <sz val="12"/>
        <color auto="1"/>
      </font>
      <numFmt numFmtId="4" formatCode="#,##0.00"/>
    </dxf>
  </rfmt>
  <rfmt sheetId="1" sqref="AL229" start="0" length="0">
    <dxf>
      <font>
        <sz val="12"/>
      </font>
    </dxf>
  </rfmt>
  <rfmt sheetId="1" sqref="AM229" start="0" length="0">
    <dxf>
      <font>
        <sz val="11"/>
        <color theme="1"/>
        <name val="Calibri"/>
        <family val="2"/>
        <charset val="238"/>
        <scheme val="minor"/>
      </font>
    </dxf>
  </rfmt>
  <rfmt sheetId="1" sqref="AN229" start="0" length="0">
    <dxf>
      <font>
        <sz val="11"/>
        <color theme="1"/>
        <name val="Calibri"/>
        <family val="2"/>
        <charset val="238"/>
        <scheme val="minor"/>
      </font>
    </dxf>
  </rfmt>
  <rfmt sheetId="1" sqref="AO229" start="0" length="0">
    <dxf>
      <font>
        <sz val="11"/>
        <color theme="1"/>
        <name val="Calibri"/>
        <family val="2"/>
        <charset val="238"/>
        <scheme val="minor"/>
      </font>
    </dxf>
  </rfmt>
  <rfmt sheetId="1" sqref="AP229" start="0" length="0">
    <dxf>
      <font>
        <sz val="11"/>
        <color theme="1"/>
        <name val="Calibri"/>
        <family val="2"/>
        <charset val="238"/>
        <scheme val="minor"/>
      </font>
    </dxf>
  </rfmt>
  <rfmt sheetId="1" sqref="AQ229" start="0" length="0">
    <dxf>
      <font>
        <sz val="11"/>
        <color theme="1"/>
        <name val="Calibri"/>
        <family val="2"/>
        <charset val="238"/>
        <scheme val="minor"/>
      </font>
    </dxf>
  </rfmt>
  <rfmt sheetId="1" sqref="AR229" start="0" length="0">
    <dxf>
      <font>
        <sz val="11"/>
        <color theme="1"/>
        <name val="Calibri"/>
        <family val="2"/>
        <charset val="238"/>
        <scheme val="minor"/>
      </font>
    </dxf>
  </rfmt>
  <rfmt sheetId="1" sqref="AS229" start="0" length="0">
    <dxf>
      <font>
        <sz val="11"/>
        <color theme="1"/>
        <name val="Calibri"/>
        <family val="2"/>
        <charset val="238"/>
        <scheme val="minor"/>
      </font>
    </dxf>
  </rfmt>
  <rfmt sheetId="1" sqref="AT229" start="0" length="0">
    <dxf>
      <font>
        <sz val="11"/>
        <color theme="1"/>
        <name val="Calibri"/>
        <family val="2"/>
        <charset val="238"/>
        <scheme val="minor"/>
      </font>
    </dxf>
  </rfmt>
  <rfmt sheetId="1" sqref="AU229" start="0" length="0">
    <dxf>
      <font>
        <sz val="11"/>
        <color theme="1"/>
        <name val="Calibri"/>
        <family val="2"/>
        <charset val="238"/>
        <scheme val="minor"/>
      </font>
    </dxf>
  </rfmt>
  <rfmt sheetId="1" sqref="AV229" start="0" length="0">
    <dxf>
      <font>
        <sz val="11"/>
        <color theme="1"/>
        <name val="Calibri"/>
        <family val="2"/>
        <charset val="238"/>
        <scheme val="minor"/>
      </font>
    </dxf>
  </rfmt>
  <rfmt sheetId="1" sqref="AW229" start="0" length="0">
    <dxf>
      <font>
        <sz val="11"/>
        <color theme="1"/>
        <name val="Calibri"/>
        <family val="2"/>
        <charset val="238"/>
        <scheme val="minor"/>
      </font>
    </dxf>
  </rfmt>
  <rfmt sheetId="1" sqref="AX229" start="0" length="0">
    <dxf>
      <font>
        <sz val="11"/>
        <color theme="1"/>
        <name val="Calibri"/>
        <family val="2"/>
        <charset val="238"/>
        <scheme val="minor"/>
      </font>
    </dxf>
  </rfmt>
  <rfmt sheetId="1" sqref="AY229" start="0" length="0">
    <dxf>
      <font>
        <sz val="11"/>
        <color theme="1"/>
        <name val="Calibri"/>
        <family val="2"/>
        <charset val="238"/>
        <scheme val="minor"/>
      </font>
    </dxf>
  </rfmt>
  <rfmt sheetId="1" sqref="AZ229" start="0" length="0">
    <dxf>
      <font>
        <sz val="11"/>
        <color theme="1"/>
        <name val="Calibri"/>
        <family val="2"/>
        <charset val="238"/>
        <scheme val="minor"/>
      </font>
    </dxf>
  </rfmt>
  <rfmt sheetId="1" sqref="BA229" start="0" length="0">
    <dxf>
      <font>
        <sz val="11"/>
        <color theme="1"/>
        <name val="Calibri"/>
        <family val="2"/>
        <charset val="238"/>
        <scheme val="minor"/>
      </font>
    </dxf>
  </rfmt>
  <rfmt sheetId="1" sqref="BB229" start="0" length="0">
    <dxf>
      <font>
        <sz val="11"/>
        <color theme="1"/>
        <name val="Calibri"/>
        <family val="2"/>
        <charset val="238"/>
        <scheme val="minor"/>
      </font>
    </dxf>
  </rfmt>
  <rfmt sheetId="1" sqref="BC229" start="0" length="0">
    <dxf>
      <font>
        <sz val="11"/>
        <color theme="1"/>
        <name val="Calibri"/>
        <family val="2"/>
        <charset val="238"/>
        <scheme val="minor"/>
      </font>
    </dxf>
  </rfmt>
  <rfmt sheetId="1" sqref="BD229" start="0" length="0">
    <dxf>
      <font>
        <sz val="11"/>
        <color theme="1"/>
        <name val="Calibri"/>
        <family val="2"/>
        <charset val="238"/>
        <scheme val="minor"/>
      </font>
    </dxf>
  </rfmt>
  <rfmt sheetId="1" sqref="BE229" start="0" length="0">
    <dxf>
      <font>
        <sz val="11"/>
        <color theme="1"/>
        <name val="Calibri"/>
        <family val="2"/>
        <charset val="238"/>
        <scheme val="minor"/>
      </font>
    </dxf>
  </rfmt>
  <rfmt sheetId="1" sqref="BF229" start="0" length="0">
    <dxf>
      <font>
        <sz val="11"/>
        <color theme="1"/>
        <name val="Calibri"/>
        <family val="2"/>
        <charset val="238"/>
        <scheme val="minor"/>
      </font>
    </dxf>
  </rfmt>
  <rfmt sheetId="1" sqref="BG229" start="0" length="0">
    <dxf>
      <font>
        <sz val="11"/>
        <color theme="1"/>
        <name val="Calibri"/>
        <family val="2"/>
        <charset val="238"/>
        <scheme val="minor"/>
      </font>
    </dxf>
  </rfmt>
  <rfmt sheetId="1" sqref="BH229" start="0" length="0">
    <dxf>
      <font>
        <sz val="11"/>
        <color theme="1"/>
        <name val="Calibri"/>
        <family val="2"/>
        <charset val="238"/>
        <scheme val="minor"/>
      </font>
    </dxf>
  </rfmt>
  <rfmt sheetId="1" sqref="BI229" start="0" length="0">
    <dxf>
      <font>
        <sz val="11"/>
        <color theme="1"/>
        <name val="Calibri"/>
        <family val="2"/>
        <charset val="238"/>
        <scheme val="minor"/>
      </font>
    </dxf>
  </rfmt>
  <rfmt sheetId="1" sqref="BJ229" start="0" length="0">
    <dxf>
      <font>
        <sz val="11"/>
        <color theme="1"/>
        <name val="Calibri"/>
        <family val="2"/>
        <charset val="238"/>
        <scheme val="minor"/>
      </font>
    </dxf>
  </rfmt>
  <rfmt sheetId="1" sqref="BK229" start="0" length="0">
    <dxf>
      <font>
        <sz val="11"/>
        <color theme="1"/>
        <name val="Calibri"/>
        <family val="2"/>
        <charset val="238"/>
        <scheme val="minor"/>
      </font>
    </dxf>
  </rfmt>
  <rfmt sheetId="1" sqref="BL229" start="0" length="0">
    <dxf>
      <font>
        <sz val="11"/>
        <color theme="1"/>
        <name val="Calibri"/>
        <family val="2"/>
        <charset val="238"/>
        <scheme val="minor"/>
      </font>
    </dxf>
  </rfmt>
  <rfmt sheetId="1" sqref="BM229" start="0" length="0">
    <dxf>
      <font>
        <sz val="11"/>
        <color theme="1"/>
        <name val="Calibri"/>
        <family val="2"/>
        <charset val="238"/>
        <scheme val="minor"/>
      </font>
    </dxf>
  </rfmt>
  <rfmt sheetId="1" sqref="BN229" start="0" length="0">
    <dxf>
      <font>
        <sz val="11"/>
        <color theme="1"/>
        <name val="Calibri"/>
        <family val="2"/>
        <charset val="238"/>
        <scheme val="minor"/>
      </font>
    </dxf>
  </rfmt>
  <rfmt sheetId="1" sqref="BO229" start="0" length="0">
    <dxf>
      <font>
        <sz val="11"/>
        <color theme="1"/>
        <name val="Calibri"/>
        <family val="2"/>
        <charset val="238"/>
        <scheme val="minor"/>
      </font>
    </dxf>
  </rfmt>
  <rfmt sheetId="1" sqref="BP229" start="0" length="0">
    <dxf>
      <font>
        <sz val="11"/>
        <color theme="1"/>
        <name val="Calibri"/>
        <family val="2"/>
        <charset val="238"/>
        <scheme val="minor"/>
      </font>
    </dxf>
  </rfmt>
  <rfmt sheetId="1" sqref="BQ229" start="0" length="0">
    <dxf>
      <font>
        <sz val="11"/>
        <color theme="1"/>
        <name val="Calibri"/>
        <family val="2"/>
        <charset val="238"/>
        <scheme val="minor"/>
      </font>
    </dxf>
  </rfmt>
  <rfmt sheetId="1" sqref="BR229" start="0" length="0">
    <dxf>
      <font>
        <sz val="11"/>
        <color theme="1"/>
        <name val="Calibri"/>
        <family val="2"/>
        <charset val="238"/>
        <scheme val="minor"/>
      </font>
    </dxf>
  </rfmt>
  <rfmt sheetId="1" sqref="BS229" start="0" length="0">
    <dxf>
      <font>
        <sz val="11"/>
        <color theme="1"/>
        <name val="Calibri"/>
        <family val="2"/>
        <charset val="238"/>
        <scheme val="minor"/>
      </font>
    </dxf>
  </rfmt>
  <rfmt sheetId="1" sqref="BT229" start="0" length="0">
    <dxf>
      <font>
        <sz val="11"/>
        <color theme="1"/>
        <name val="Calibri"/>
        <family val="2"/>
        <charset val="238"/>
        <scheme val="minor"/>
      </font>
    </dxf>
  </rfmt>
  <rfmt sheetId="1" sqref="BU229" start="0" length="0">
    <dxf>
      <font>
        <sz val="11"/>
        <color theme="1"/>
        <name val="Calibri"/>
        <family val="2"/>
        <charset val="238"/>
        <scheme val="minor"/>
      </font>
    </dxf>
  </rfmt>
  <rfmt sheetId="1" sqref="BV229" start="0" length="0">
    <dxf>
      <font>
        <sz val="11"/>
        <color theme="1"/>
        <name val="Calibri"/>
        <family val="2"/>
        <charset val="238"/>
        <scheme val="minor"/>
      </font>
    </dxf>
  </rfmt>
  <rfmt sheetId="1" sqref="BW229" start="0" length="0">
    <dxf>
      <font>
        <sz val="11"/>
        <color theme="1"/>
        <name val="Calibri"/>
        <family val="2"/>
        <charset val="238"/>
        <scheme val="minor"/>
      </font>
    </dxf>
  </rfmt>
  <rfmt sheetId="1" sqref="BX229" start="0" length="0">
    <dxf>
      <font>
        <sz val="11"/>
        <color theme="1"/>
        <name val="Calibri"/>
        <family val="2"/>
        <charset val="238"/>
        <scheme val="minor"/>
      </font>
    </dxf>
  </rfmt>
  <rfmt sheetId="1" sqref="BY229" start="0" length="0">
    <dxf>
      <font>
        <sz val="11"/>
        <color theme="1"/>
        <name val="Calibri"/>
        <family val="2"/>
        <charset val="238"/>
        <scheme val="minor"/>
      </font>
    </dxf>
  </rfmt>
  <rfmt sheetId="1" sqref="BZ229" start="0" length="0">
    <dxf>
      <font>
        <sz val="11"/>
        <color theme="1"/>
        <name val="Calibri"/>
        <family val="2"/>
        <charset val="238"/>
        <scheme val="minor"/>
      </font>
    </dxf>
  </rfmt>
  <rfmt sheetId="1" sqref="CA229" start="0" length="0">
    <dxf>
      <font>
        <sz val="11"/>
        <color theme="1"/>
        <name val="Calibri"/>
        <family val="2"/>
        <charset val="238"/>
        <scheme val="minor"/>
      </font>
    </dxf>
  </rfmt>
  <rfmt sheetId="1" sqref="CB229" start="0" length="0">
    <dxf>
      <font>
        <sz val="11"/>
        <color theme="1"/>
        <name val="Calibri"/>
        <family val="2"/>
        <charset val="238"/>
        <scheme val="minor"/>
      </font>
    </dxf>
  </rfmt>
  <rfmt sheetId="1" sqref="CC229" start="0" length="0">
    <dxf>
      <font>
        <sz val="11"/>
        <color theme="1"/>
        <name val="Calibri"/>
        <family val="2"/>
        <charset val="238"/>
        <scheme val="minor"/>
      </font>
    </dxf>
  </rfmt>
  <rfmt sheetId="1" sqref="CD229" start="0" length="0">
    <dxf>
      <font>
        <sz val="11"/>
        <color theme="1"/>
        <name val="Calibri"/>
        <family val="2"/>
        <charset val="238"/>
        <scheme val="minor"/>
      </font>
    </dxf>
  </rfmt>
  <rfmt sheetId="1" sqref="CE229" start="0" length="0">
    <dxf>
      <font>
        <sz val="11"/>
        <color theme="1"/>
        <name val="Calibri"/>
        <family val="2"/>
        <charset val="238"/>
        <scheme val="minor"/>
      </font>
    </dxf>
  </rfmt>
  <rfmt sheetId="1" sqref="CF229" start="0" length="0">
    <dxf>
      <font>
        <sz val="11"/>
        <color theme="1"/>
        <name val="Calibri"/>
        <family val="2"/>
        <charset val="238"/>
        <scheme val="minor"/>
      </font>
    </dxf>
  </rfmt>
  <rfmt sheetId="1" sqref="CG229" start="0" length="0">
    <dxf>
      <font>
        <sz val="11"/>
        <color theme="1"/>
        <name val="Calibri"/>
        <family val="2"/>
        <charset val="238"/>
        <scheme val="minor"/>
      </font>
    </dxf>
  </rfmt>
  <rfmt sheetId="1" sqref="CH229" start="0" length="0">
    <dxf>
      <font>
        <sz val="11"/>
        <color theme="1"/>
        <name val="Calibri"/>
        <family val="2"/>
        <charset val="238"/>
        <scheme val="minor"/>
      </font>
    </dxf>
  </rfmt>
  <rfmt sheetId="1" sqref="CI229" start="0" length="0">
    <dxf>
      <font>
        <sz val="11"/>
        <color theme="1"/>
        <name val="Calibri"/>
        <family val="2"/>
        <charset val="238"/>
        <scheme val="minor"/>
      </font>
    </dxf>
  </rfmt>
  <rfmt sheetId="1" sqref="CJ229" start="0" length="0">
    <dxf>
      <font>
        <sz val="11"/>
        <color theme="1"/>
        <name val="Calibri"/>
        <family val="2"/>
        <charset val="238"/>
        <scheme val="minor"/>
      </font>
    </dxf>
  </rfmt>
  <rfmt sheetId="1" sqref="CK229" start="0" length="0">
    <dxf>
      <font>
        <sz val="11"/>
        <color theme="1"/>
        <name val="Calibri"/>
        <family val="2"/>
        <charset val="238"/>
        <scheme val="minor"/>
      </font>
    </dxf>
  </rfmt>
  <rfmt sheetId="1" sqref="CL229" start="0" length="0">
    <dxf>
      <font>
        <sz val="11"/>
        <color theme="1"/>
        <name val="Calibri"/>
        <family val="2"/>
        <charset val="238"/>
        <scheme val="minor"/>
      </font>
    </dxf>
  </rfmt>
  <rfmt sheetId="1" sqref="CM229" start="0" length="0">
    <dxf>
      <font>
        <sz val="11"/>
        <color theme="1"/>
        <name val="Calibri"/>
        <family val="2"/>
        <charset val="238"/>
        <scheme val="minor"/>
      </font>
    </dxf>
  </rfmt>
  <rfmt sheetId="1" sqref="CN229" start="0" length="0">
    <dxf>
      <font>
        <sz val="11"/>
        <color theme="1"/>
        <name val="Calibri"/>
        <family val="2"/>
        <charset val="238"/>
        <scheme val="minor"/>
      </font>
    </dxf>
  </rfmt>
  <rfmt sheetId="1" sqref="CO229" start="0" length="0">
    <dxf>
      <font>
        <sz val="11"/>
        <color theme="1"/>
        <name val="Calibri"/>
        <family val="2"/>
        <charset val="238"/>
        <scheme val="minor"/>
      </font>
    </dxf>
  </rfmt>
  <rfmt sheetId="1" sqref="CP229" start="0" length="0">
    <dxf>
      <font>
        <sz val="11"/>
        <color theme="1"/>
        <name val="Calibri"/>
        <family val="2"/>
        <charset val="238"/>
        <scheme val="minor"/>
      </font>
    </dxf>
  </rfmt>
  <rfmt sheetId="1" sqref="CQ229" start="0" length="0">
    <dxf>
      <font>
        <sz val="11"/>
        <color theme="1"/>
        <name val="Calibri"/>
        <family val="2"/>
        <charset val="238"/>
        <scheme val="minor"/>
      </font>
    </dxf>
  </rfmt>
  <rfmt sheetId="1" sqref="CR229" start="0" length="0">
    <dxf>
      <font>
        <sz val="11"/>
        <color theme="1"/>
        <name val="Calibri"/>
        <family val="2"/>
        <charset val="238"/>
        <scheme val="minor"/>
      </font>
    </dxf>
  </rfmt>
  <rfmt sheetId="1" sqref="CS229" start="0" length="0">
    <dxf>
      <font>
        <sz val="11"/>
        <color theme="1"/>
        <name val="Calibri"/>
        <family val="2"/>
        <charset val="238"/>
        <scheme val="minor"/>
      </font>
    </dxf>
  </rfmt>
  <rfmt sheetId="1" sqref="CT229" start="0" length="0">
    <dxf>
      <font>
        <sz val="11"/>
        <color theme="1"/>
        <name val="Calibri"/>
        <family val="2"/>
        <charset val="238"/>
        <scheme val="minor"/>
      </font>
    </dxf>
  </rfmt>
  <rfmt sheetId="1" sqref="CU229" start="0" length="0">
    <dxf>
      <font>
        <sz val="11"/>
        <color theme="1"/>
        <name val="Calibri"/>
        <family val="2"/>
        <charset val="238"/>
        <scheme val="minor"/>
      </font>
    </dxf>
  </rfmt>
  <rfmt sheetId="1" sqref="CV229" start="0" length="0">
    <dxf>
      <font>
        <sz val="11"/>
        <color theme="1"/>
        <name val="Calibri"/>
        <family val="2"/>
        <charset val="238"/>
        <scheme val="minor"/>
      </font>
    </dxf>
  </rfmt>
  <rfmt sheetId="1" sqref="CW229" start="0" length="0">
    <dxf>
      <font>
        <sz val="11"/>
        <color theme="1"/>
        <name val="Calibri"/>
        <family val="2"/>
        <charset val="238"/>
        <scheme val="minor"/>
      </font>
    </dxf>
  </rfmt>
  <rfmt sheetId="1" sqref="CX229" start="0" length="0">
    <dxf>
      <font>
        <sz val="11"/>
        <color theme="1"/>
        <name val="Calibri"/>
        <family val="2"/>
        <charset val="238"/>
        <scheme val="minor"/>
      </font>
    </dxf>
  </rfmt>
  <rfmt sheetId="1" sqref="CY229" start="0" length="0">
    <dxf>
      <font>
        <sz val="11"/>
        <color theme="1"/>
        <name val="Calibri"/>
        <family val="2"/>
        <charset val="238"/>
        <scheme val="minor"/>
      </font>
    </dxf>
  </rfmt>
  <rfmt sheetId="1" sqref="CZ229" start="0" length="0">
    <dxf>
      <font>
        <sz val="11"/>
        <color theme="1"/>
        <name val="Calibri"/>
        <family val="2"/>
        <charset val="238"/>
        <scheme val="minor"/>
      </font>
    </dxf>
  </rfmt>
  <rfmt sheetId="1" sqref="DA229" start="0" length="0">
    <dxf>
      <font>
        <sz val="11"/>
        <color theme="1"/>
        <name val="Calibri"/>
        <family val="2"/>
        <charset val="238"/>
        <scheme val="minor"/>
      </font>
    </dxf>
  </rfmt>
  <rfmt sheetId="1" sqref="DB229" start="0" length="0">
    <dxf>
      <font>
        <sz val="11"/>
        <color theme="1"/>
        <name val="Calibri"/>
        <family val="2"/>
        <charset val="238"/>
        <scheme val="minor"/>
      </font>
    </dxf>
  </rfmt>
  <rfmt sheetId="1" sqref="DC229" start="0" length="0">
    <dxf>
      <font>
        <sz val="11"/>
        <color theme="1"/>
        <name val="Calibri"/>
        <family val="2"/>
        <charset val="238"/>
        <scheme val="minor"/>
      </font>
    </dxf>
  </rfmt>
  <rfmt sheetId="1" sqref="DD229" start="0" length="0">
    <dxf>
      <font>
        <sz val="11"/>
        <color theme="1"/>
        <name val="Calibri"/>
        <family val="2"/>
        <charset val="238"/>
        <scheme val="minor"/>
      </font>
    </dxf>
  </rfmt>
  <rfmt sheetId="1" sqref="DE229" start="0" length="0">
    <dxf>
      <font>
        <sz val="11"/>
        <color theme="1"/>
        <name val="Calibri"/>
        <family val="2"/>
        <charset val="238"/>
        <scheme val="minor"/>
      </font>
    </dxf>
  </rfmt>
  <rfmt sheetId="1" sqref="DF229" start="0" length="0">
    <dxf>
      <font>
        <sz val="11"/>
        <color theme="1"/>
        <name val="Calibri"/>
        <family val="2"/>
        <charset val="238"/>
        <scheme val="minor"/>
      </font>
    </dxf>
  </rfmt>
  <rfmt sheetId="1" sqref="DG229" start="0" length="0">
    <dxf>
      <font>
        <sz val="11"/>
        <color theme="1"/>
        <name val="Calibri"/>
        <family val="2"/>
        <charset val="238"/>
        <scheme val="minor"/>
      </font>
    </dxf>
  </rfmt>
  <rfmt sheetId="1" sqref="A229:XFD229" start="0" length="0">
    <dxf>
      <font>
        <sz val="11"/>
        <color theme="1"/>
        <name val="Calibri"/>
        <family val="2"/>
        <charset val="238"/>
        <scheme val="minor"/>
      </font>
    </dxf>
  </rfmt>
  <rcc rId="4897" sId="1">
    <nc r="E226" t="inlineStr">
      <is>
        <t>AP 2/11i/2.1</t>
      </is>
    </nc>
  </rcc>
  <rcc rId="4898" sId="1" xfDxf="1" dxf="1">
    <nc r="F226" t="inlineStr">
      <is>
        <t>CP10 less /2018</t>
      </is>
    </nc>
    <ndxf>
      <font>
        <sz val="12"/>
        <color auto="1"/>
      </font>
      <fill>
        <patternFill patternType="solid">
          <bgColor rgb="FFFFFF00"/>
        </patternFill>
      </fill>
      <alignment horizontal="left" vertical="center" wrapText="1"/>
      <border outline="0">
        <left style="thin">
          <color indexed="64"/>
        </left>
        <right style="thin">
          <color indexed="64"/>
        </right>
        <top style="thin">
          <color indexed="64"/>
        </top>
        <bottom style="thin">
          <color indexed="64"/>
        </bottom>
      </border>
    </ndxf>
  </rcc>
  <rcc rId="4899" sId="1">
    <nc r="G226" t="inlineStr">
      <is>
        <t>eCetatean@Sighisoara2021</t>
      </is>
    </nc>
  </rcc>
  <rcc rId="4900" sId="1">
    <nc r="H226" t="inlineStr">
      <is>
        <t>Municipiului Sighișoara</t>
      </is>
    </nc>
  </rcc>
  <rcc rId="4901" sId="1">
    <nc r="I226" t="inlineStr">
      <is>
        <t>n.a</t>
      </is>
    </nc>
  </rcc>
  <rcc rId="4902" sId="1">
    <oc r="I224" t="inlineStr">
      <is>
        <t>na</t>
      </is>
    </oc>
    <nc r="I224" t="inlineStr">
      <is>
        <t>n.a</t>
      </is>
    </nc>
  </rcc>
  <rcc rId="4903" sId="1">
    <nc r="J226" t="inlineStr">
      <is>
        <t>Consolidarea capacitaþii Primariei Municipiului Sighisoara de a asigura calitatea si accesul la serviciile publice oferite exclusiv de primarie prin simplificarea procedurilor administraþiei locale si reducerea birocraþiei pentru cetaþeni</t>
      </is>
    </nc>
  </rcc>
  <rcc rId="4904" sId="1" numFmtId="19">
    <nc r="K226">
      <v>43451</v>
    </nc>
  </rcc>
  <rcc rId="4905" sId="1">
    <nc r="N226">
      <v>3</v>
    </nc>
  </rcc>
  <rcc rId="4906" sId="1" numFmtId="19">
    <nc r="L226">
      <v>44182</v>
    </nc>
  </rcc>
  <rcc rId="4907" sId="1">
    <nc r="O226" t="inlineStr">
      <is>
        <t>Mureș</t>
      </is>
    </nc>
  </rcc>
  <rcc rId="4908" sId="1">
    <nc r="P226" t="inlineStr">
      <is>
        <t>Municipiul Sighișoara</t>
      </is>
    </nc>
  </rcc>
  <rcc rId="4909" sId="1">
    <nc r="Q226" t="inlineStr">
      <is>
        <t>APL</t>
      </is>
    </nc>
  </rcc>
  <rcc rId="4910" sId="1">
    <nc r="R226" t="inlineStr">
      <is>
        <t>119 -  Investiții în capacitatea instituțională și în eficiența administrațiilor și a serviciilor publice la nivel național, regional și local, în perspectiva realizării de reforme, a unei mai bune legiferări și a bunei guvernanțe</t>
      </is>
    </nc>
  </rcc>
  <rcc rId="4911" sId="1" numFmtId="4">
    <nc r="T226">
      <v>2370328.59</v>
    </nc>
  </rcc>
  <rcc rId="4912" sId="1">
    <nc r="U226">
      <v>0</v>
    </nc>
  </rcc>
  <rfmt sheetId="1" sqref="U225:U226">
    <dxf>
      <numFmt numFmtId="169" formatCode="0.0"/>
    </dxf>
  </rfmt>
  <rfmt sheetId="1" sqref="U225:U226">
    <dxf>
      <numFmt numFmtId="2" formatCode="0.00"/>
    </dxf>
  </rfmt>
  <rfmt sheetId="1" sqref="X225" start="0" length="0">
    <dxf>
      <numFmt numFmtId="2" formatCode="0.00"/>
    </dxf>
  </rfmt>
  <rfmt sheetId="1" sqref="X226" start="0" length="0">
    <dxf>
      <numFmt numFmtId="2" formatCode="0.00"/>
    </dxf>
  </rfmt>
  <rcc rId="4913" sId="1" numFmtId="4">
    <nc r="X226">
      <v>0</v>
    </nc>
  </rcc>
  <rcc rId="4914" sId="1" numFmtId="4">
    <nc r="W226">
      <v>362520.82</v>
    </nc>
  </rcc>
  <rcc rId="4915" sId="1" numFmtId="4">
    <nc r="Z226">
      <v>55772.44</v>
    </nc>
  </rcc>
  <rcc rId="4916" sId="1">
    <nc r="Y226">
      <f>Z226+AA226</f>
    </nc>
  </rcc>
  <rcc rId="4917" sId="1">
    <nc r="Y227">
      <f>Z227+AA227</f>
    </nc>
  </rcc>
  <rcc rId="4918" sId="1">
    <nc r="Y228">
      <f>Z228+AA228</f>
    </nc>
  </rcc>
  <rcc rId="4919" sId="1">
    <nc r="Y229">
      <f>Z229+AA229</f>
    </nc>
  </rcc>
  <rcc rId="4920" sId="1" numFmtId="4">
    <nc r="AA226">
      <v>0</v>
    </nc>
  </rcc>
  <rcc rId="4921" sId="1">
    <nc r="AC226">
      <v>0</v>
    </nc>
  </rcc>
  <rcc rId="4922" sId="1">
    <nc r="AD226">
      <v>0</v>
    </nc>
  </rcc>
  <rfmt sheetId="1" sqref="AC225:AD229">
    <dxf>
      <numFmt numFmtId="169" formatCode="0.0"/>
    </dxf>
  </rfmt>
  <rfmt sheetId="1" sqref="AC225:AD229">
    <dxf>
      <numFmt numFmtId="2" formatCode="0.00"/>
    </dxf>
  </rfmt>
  <rfmt sheetId="1" sqref="AF225">
    <dxf>
      <numFmt numFmtId="170" formatCode="#,##0.0"/>
    </dxf>
  </rfmt>
  <rfmt sheetId="1" sqref="AF225">
    <dxf>
      <numFmt numFmtId="4" formatCode="#,##0.00"/>
    </dxf>
  </rfmt>
  <rcc rId="4923" sId="1" odxf="1" dxf="1" numFmtId="4">
    <nc r="AF226">
      <v>0</v>
    </nc>
    <ndxf>
      <numFmt numFmtId="4" formatCode="#,##0.00"/>
    </ndxf>
  </rcc>
  <rcc rId="4924" sId="1">
    <nc r="AH226" t="inlineStr">
      <is>
        <t xml:space="preserve"> în implementare</t>
      </is>
    </nc>
  </rcc>
  <rcv guid="{7C1B4D6D-D666-48DD-AB17-E00791B6F0B6}" action="delete"/>
  <rdn rId="0" localSheetId="1" customView="1" name="Z_7C1B4D6D_D666_48DD_AB17_E00791B6F0B6_.wvu.PrintArea" hidden="1" oldHidden="1">
    <formula>Sheet1!$A$1:$AL$523</formula>
    <oldFormula>Sheet1!$A$1:$AL$523</oldFormula>
  </rdn>
  <rdn rId="0" localSheetId="1" customView="1" name="Z_7C1B4D6D_D666_48DD_AB17_E00791B6F0B6_.wvu.FilterData" hidden="1" oldHidden="1">
    <formula>Sheet1!$A$7:$DG$496</formula>
    <oldFormula>Sheet1!$A$7:$DG$496</oldFormula>
  </rdn>
  <rcv guid="{7C1B4D6D-D666-48DD-AB17-E00791B6F0B6}" action="add"/>
</revisions>
</file>

<file path=xl/revisions/revisionLog4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27" sId="1">
    <oc r="F207" t="inlineStr">
      <is>
        <t>CP10 less /2018</t>
      </is>
    </oc>
    <nc r="F207" t="inlineStr">
      <is>
        <t>CP10 more/2018</t>
      </is>
    </nc>
  </rcc>
</revisions>
</file>

<file path=xl/revisions/revisionLog4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84:L84 K138:L138">
    <dxf>
      <numFmt numFmtId="19" formatCode="dd/mm/yyyy"/>
    </dxf>
  </rfmt>
</revisions>
</file>

<file path=xl/revisions/revisionLog4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83:L83 K91:L91 K232:L232">
    <dxf>
      <numFmt numFmtId="19" formatCode="dd/mm/yyyy"/>
    </dxf>
  </rfmt>
  <rfmt sheetId="1" sqref="K83:L83 K91:L91 K232:L232" start="0" length="2147483647">
    <dxf>
      <font>
        <b/>
      </font>
    </dxf>
  </rfmt>
  <rfmt sheetId="1" sqref="K83:L83 K91:L91 K232:L232" start="0" length="2147483647">
    <dxf>
      <font>
        <b val="0"/>
      </font>
    </dxf>
  </rfmt>
</revisions>
</file>

<file path=xl/revisions/revisionLog4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28" sId="1" numFmtId="19">
    <oc r="K83" t="inlineStr">
      <is>
        <t>16.10.2018</t>
      </is>
    </oc>
    <nc r="K83">
      <v>43389</v>
    </nc>
  </rcc>
  <rcc rId="4929" sId="1" numFmtId="19">
    <oc r="K91" t="inlineStr">
      <is>
        <t>04.10.2018</t>
      </is>
    </oc>
    <nc r="K91">
      <v>43377</v>
    </nc>
  </rcc>
  <rcc rId="4930" sId="1" numFmtId="19">
    <oc r="K232" t="inlineStr">
      <is>
        <t>23.10.2018</t>
      </is>
    </oc>
    <nc r="K232">
      <v>43396</v>
    </nc>
  </rcc>
  <rcc rId="4931" sId="1" numFmtId="19">
    <oc r="L232" t="inlineStr">
      <is>
        <t>22.02.2020</t>
      </is>
    </oc>
    <nc r="L232">
      <v>43884</v>
    </nc>
  </rcc>
</revisions>
</file>

<file path=xl/revisions/revisionLog4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32" sId="1" numFmtId="19">
    <oc r="L12" t="inlineStr">
      <is>
        <t>27.10.2019</t>
      </is>
    </oc>
    <nc r="L12">
      <v>43765</v>
    </nc>
  </rcc>
  <rfmt sheetId="1" sqref="L29" start="0" length="0">
    <dxf>
      <font>
        <b val="0"/>
        <sz val="12"/>
        <color auto="1"/>
      </font>
      <numFmt numFmtId="19" formatCode="dd/mm/yyyy"/>
      <fill>
        <patternFill patternType="none">
          <bgColor indexed="65"/>
        </patternFill>
      </fill>
    </dxf>
  </rfmt>
  <rfmt sheetId="1" sqref="L30" start="0" length="0">
    <dxf>
      <fill>
        <patternFill patternType="none">
          <bgColor indexed="65"/>
        </patternFill>
      </fill>
    </dxf>
  </rfmt>
  <rfmt sheetId="1" sqref="L31" start="0" length="0">
    <dxf>
      <fill>
        <patternFill patternType="none">
          <bgColor indexed="65"/>
        </patternFill>
      </fill>
    </dxf>
  </rfmt>
  <rfmt sheetId="1" sqref="L32" start="0" length="0">
    <dxf>
      <fill>
        <patternFill patternType="none">
          <bgColor indexed="65"/>
        </patternFill>
      </fill>
    </dxf>
  </rfmt>
  <rfmt sheetId="1" sqref="L33" start="0" length="0">
    <dxf>
      <fill>
        <patternFill patternType="none">
          <bgColor indexed="65"/>
        </patternFill>
      </fill>
    </dxf>
  </rfmt>
  <rfmt sheetId="1" sqref="L34" start="0" length="0">
    <dxf>
      <fill>
        <patternFill patternType="none">
          <bgColor indexed="65"/>
        </patternFill>
      </fill>
    </dxf>
  </rfmt>
  <rfmt sheetId="1" sqref="L35" start="0" length="0">
    <dxf>
      <font>
        <b val="0"/>
        <sz val="12"/>
        <color auto="1"/>
      </font>
      <numFmt numFmtId="19" formatCode="dd/mm/yyyy"/>
    </dxf>
  </rfmt>
  <rfmt sheetId="1" sqref="L36" start="0" length="0">
    <dxf>
      <font>
        <b val="0"/>
        <sz val="12"/>
        <color auto="1"/>
      </font>
      <numFmt numFmtId="19" formatCode="dd/mm/yyyy"/>
      <fill>
        <patternFill patternType="none">
          <bgColor indexed="65"/>
        </patternFill>
      </fill>
    </dxf>
  </rfmt>
  <rfmt sheetId="1" sqref="L37" start="0" length="0">
    <dxf>
      <font>
        <sz val="12"/>
        <color auto="1"/>
      </font>
      <alignment horizontal="center"/>
    </dxf>
  </rfmt>
  <rfmt sheetId="1" sqref="L38" start="0" length="0">
    <dxf>
      <alignment horizontal="center"/>
    </dxf>
  </rfmt>
  <rfmt sheetId="1" sqref="L39" start="0" length="0">
    <dxf>
      <font>
        <sz val="12"/>
        <color auto="1"/>
      </font>
    </dxf>
  </rfmt>
  <rfmt sheetId="1" sqref="L40" start="0" length="0">
    <dxf>
      <font>
        <b val="0"/>
        <sz val="12"/>
        <color auto="1"/>
      </font>
      <numFmt numFmtId="19" formatCode="dd/mm/yyyy"/>
    </dxf>
  </rfmt>
  <rfmt sheetId="1" sqref="L41" start="0" length="0">
    <dxf>
      <font>
        <b val="0"/>
        <sz val="12"/>
        <color auto="1"/>
      </font>
      <numFmt numFmtId="19" formatCode="dd/mm/yyyy"/>
      <fill>
        <patternFill patternType="none">
          <bgColor indexed="65"/>
        </patternFill>
      </fill>
    </dxf>
  </rfmt>
  <rfmt sheetId="1" sqref="L42" start="0" length="0">
    <dxf>
      <font>
        <b val="0"/>
        <sz val="12"/>
        <color auto="1"/>
      </font>
      <numFmt numFmtId="19" formatCode="dd/mm/yyyy"/>
    </dxf>
  </rfmt>
  <rfmt sheetId="1" sqref="L43" start="0" length="0">
    <dxf>
      <alignment horizontal="center"/>
    </dxf>
  </rfmt>
  <rfmt sheetId="1" sqref="L44" start="0" length="0">
    <dxf>
      <font>
        <b val="0"/>
        <sz val="12"/>
        <color auto="1"/>
      </font>
      <numFmt numFmtId="19" formatCode="dd/mm/yyyy"/>
    </dxf>
  </rfmt>
  <rfmt sheetId="1" sqref="L45" start="0" length="0">
    <dxf>
      <font>
        <b val="0"/>
        <sz val="12"/>
        <color auto="1"/>
      </font>
      <numFmt numFmtId="19" formatCode="dd/mm/yyyy"/>
    </dxf>
  </rfmt>
  <rfmt sheetId="1" sqref="L46" start="0" length="0">
    <dxf>
      <font>
        <b val="0"/>
        <sz val="12"/>
        <color auto="1"/>
      </font>
      <numFmt numFmtId="19" formatCode="dd/mm/yyyy"/>
      <fill>
        <patternFill patternType="none">
          <bgColor indexed="65"/>
        </patternFill>
      </fill>
    </dxf>
  </rfmt>
  <rfmt sheetId="1" sqref="L47" start="0" length="0">
    <dxf>
      <fill>
        <patternFill patternType="none">
          <bgColor indexed="65"/>
        </patternFill>
      </fill>
    </dxf>
  </rfmt>
  <rfmt sheetId="1" sqref="L48" start="0" length="0">
    <dxf>
      <font>
        <sz val="12"/>
        <color auto="1"/>
      </font>
    </dxf>
  </rfmt>
  <rfmt sheetId="1" sqref="L49" start="0" length="0">
    <dxf>
      <font>
        <b val="0"/>
        <sz val="12"/>
        <color auto="1"/>
      </font>
      <numFmt numFmtId="19" formatCode="dd/mm/yyyy"/>
    </dxf>
  </rfmt>
  <rfmt sheetId="1" sqref="L50" start="0" length="0">
    <dxf>
      <font>
        <b val="0"/>
        <sz val="12"/>
        <color auto="1"/>
      </font>
      <numFmt numFmtId="19" formatCode="dd/mm/yyyy"/>
    </dxf>
  </rfmt>
  <rfmt sheetId="1" sqref="L51" start="0" length="0">
    <dxf>
      <font>
        <b val="0"/>
        <sz val="12"/>
        <color auto="1"/>
      </font>
      <numFmt numFmtId="19" formatCode="dd/mm/yyyy"/>
      <fill>
        <patternFill patternType="none">
          <bgColor indexed="65"/>
        </patternFill>
      </fill>
    </dxf>
  </rfmt>
  <rfmt sheetId="1" sqref="L52" start="0" length="0">
    <dxf>
      <font>
        <b val="0"/>
        <sz val="12"/>
        <color auto="1"/>
      </font>
      <numFmt numFmtId="19" formatCode="dd/mm/yyyy"/>
    </dxf>
  </rfmt>
  <rfmt sheetId="1" sqref="L53" start="0" length="0">
    <dxf>
      <font>
        <sz val="12"/>
        <color auto="1"/>
      </font>
    </dxf>
  </rfmt>
  <rfmt sheetId="1" sqref="L54" start="0" length="0">
    <dxf>
      <font>
        <sz val="12"/>
        <color auto="1"/>
      </font>
    </dxf>
  </rfmt>
  <rfmt sheetId="1" sqref="L55" start="0" length="0">
    <dxf>
      <font>
        <sz val="12"/>
        <color auto="1"/>
      </font>
    </dxf>
  </rfmt>
  <rfmt sheetId="1" sqref="L56" start="0" length="0">
    <dxf>
      <font>
        <sz val="12"/>
        <color auto="1"/>
      </font>
    </dxf>
  </rfmt>
  <rfmt sheetId="1" sqref="L57" start="0" length="0">
    <dxf>
      <font>
        <sz val="12"/>
        <color auto="1"/>
      </font>
    </dxf>
  </rfmt>
  <rfmt sheetId="1" sqref="L58" start="0" length="0">
    <dxf>
      <font>
        <b val="0"/>
        <sz val="12"/>
        <color auto="1"/>
      </font>
      <numFmt numFmtId="19" formatCode="dd/mm/yyyy"/>
      <fill>
        <patternFill patternType="none">
          <bgColor indexed="65"/>
        </patternFill>
      </fill>
    </dxf>
  </rfmt>
  <rfmt sheetId="1" sqref="L59" start="0" length="0">
    <dxf>
      <font>
        <b val="0"/>
        <sz val="12"/>
        <color auto="1"/>
      </font>
      <numFmt numFmtId="19" formatCode="dd/mm/yyyy"/>
    </dxf>
  </rfmt>
  <rfmt sheetId="1" sqref="L60" start="0" length="0">
    <dxf>
      <font>
        <sz val="12"/>
        <color auto="1"/>
      </font>
    </dxf>
  </rfmt>
  <rfmt sheetId="1" sqref="L61" start="0" length="0">
    <dxf>
      <font>
        <sz val="12"/>
        <color auto="1"/>
      </font>
    </dxf>
  </rfmt>
  <rfmt sheetId="1" sqref="L62" start="0" length="0">
    <dxf>
      <font>
        <sz val="12"/>
        <color auto="1"/>
      </font>
      <fill>
        <patternFill patternType="none">
          <bgColor indexed="65"/>
        </patternFill>
      </fill>
    </dxf>
  </rfmt>
  <rfmt sheetId="1" sqref="L63" start="0" length="0">
    <dxf>
      <fill>
        <patternFill patternType="none">
          <bgColor indexed="65"/>
        </patternFill>
      </fill>
    </dxf>
  </rfmt>
  <rfmt sheetId="1" sqref="L64" start="0" length="0">
    <dxf>
      <fill>
        <patternFill patternType="none">
          <bgColor indexed="65"/>
        </patternFill>
      </fill>
    </dxf>
  </rfmt>
  <rfmt sheetId="1" sqref="L65" start="0" length="0">
    <dxf>
      <fill>
        <patternFill patternType="none">
          <bgColor indexed="65"/>
        </patternFill>
      </fill>
    </dxf>
  </rfmt>
  <rfmt sheetId="1" sqref="L66" start="0" length="0">
    <dxf>
      <fill>
        <patternFill patternType="none">
          <bgColor indexed="65"/>
        </patternFill>
      </fill>
    </dxf>
  </rfmt>
  <rfmt sheetId="1" sqref="L67" start="0" length="0">
    <dxf>
      <fill>
        <patternFill patternType="none">
          <bgColor indexed="65"/>
        </patternFill>
      </fill>
    </dxf>
  </rfmt>
  <rfmt sheetId="1" sqref="L68" start="0" length="0">
    <dxf>
      <fill>
        <patternFill patternType="none">
          <bgColor indexed="65"/>
        </patternFill>
      </fill>
    </dxf>
  </rfmt>
  <rfmt sheetId="1" sqref="L69" start="0" length="0">
    <dxf>
      <font>
        <b val="0"/>
        <sz val="12"/>
        <color auto="1"/>
      </font>
      <numFmt numFmtId="19" formatCode="dd/mm/yyyy"/>
      <fill>
        <patternFill patternType="none">
          <bgColor indexed="65"/>
        </patternFill>
      </fill>
    </dxf>
  </rfmt>
  <rfmt sheetId="1" sqref="L70" start="0" length="0">
    <dxf>
      <font>
        <b val="0"/>
        <sz val="12"/>
        <color auto="1"/>
      </font>
      <numFmt numFmtId="19" formatCode="dd/mm/yyyy"/>
    </dxf>
  </rfmt>
  <rfmt sheetId="1" sqref="L71" start="0" length="0">
    <dxf>
      <font>
        <sz val="12"/>
        <color auto="1"/>
      </font>
    </dxf>
  </rfmt>
  <rfmt sheetId="1" sqref="L72" start="0" length="0">
    <dxf>
      <font>
        <b val="0"/>
        <sz val="12"/>
        <color auto="1"/>
      </font>
    </dxf>
  </rfmt>
  <rfmt sheetId="1" sqref="L73" start="0" length="0">
    <dxf>
      <fill>
        <patternFill patternType="none">
          <bgColor indexed="65"/>
        </patternFill>
      </fill>
    </dxf>
  </rfmt>
  <rfmt sheetId="1" sqref="L74" start="0" length="0">
    <dxf>
      <font>
        <sz val="12"/>
        <color auto="1"/>
        <name val="Calibri"/>
        <family val="2"/>
        <charset val="238"/>
        <scheme val="minor"/>
      </font>
      <alignment horizontal="center" wrapText="1"/>
    </dxf>
  </rfmt>
  <rfmt sheetId="1" sqref="L75" start="0" length="0">
    <dxf>
      <font>
        <b val="0"/>
        <sz val="12"/>
        <color auto="1"/>
      </font>
    </dxf>
  </rfmt>
  <rfmt sheetId="1" sqref="L76" start="0" length="0">
    <dxf>
      <font>
        <b val="0"/>
        <sz val="12"/>
        <color auto="1"/>
      </font>
    </dxf>
  </rfmt>
  <rfmt sheetId="1" sqref="L77" start="0" length="0">
    <dxf>
      <font>
        <b val="0"/>
        <sz val="12"/>
        <color auto="1"/>
      </font>
    </dxf>
  </rfmt>
  <rfmt sheetId="1" sqref="L78" start="0" length="0">
    <dxf>
      <font>
        <b val="0"/>
        <sz val="12"/>
        <color auto="1"/>
      </font>
      <numFmt numFmtId="19" formatCode="dd/mm/yyyy"/>
    </dxf>
  </rfmt>
  <rfmt sheetId="1" sqref="L79" start="0" length="0">
    <dxf>
      <font>
        <b val="0"/>
        <sz val="12"/>
        <color auto="1"/>
      </font>
      <numFmt numFmtId="19" formatCode="dd/mm/yyyy"/>
      <fill>
        <patternFill patternType="none">
          <bgColor indexed="65"/>
        </patternFill>
      </fill>
    </dxf>
  </rfmt>
  <rfmt sheetId="1" sqref="L80" start="0" length="0">
    <dxf>
      <font>
        <b val="0"/>
        <sz val="12"/>
        <color auto="1"/>
      </font>
      <numFmt numFmtId="19" formatCode="dd/mm/yyyy"/>
    </dxf>
  </rfmt>
  <rfmt sheetId="1" sqref="L81" start="0" length="0">
    <dxf>
      <font>
        <sz val="12"/>
        <color auto="1"/>
      </font>
    </dxf>
  </rfmt>
  <rfmt sheetId="1" sqref="L82" start="0" length="0">
    <dxf>
      <font>
        <sz val="12"/>
        <color auto="1"/>
      </font>
      <fill>
        <patternFill patternType="none">
          <bgColor indexed="65"/>
        </patternFill>
      </fill>
    </dxf>
  </rfmt>
  <rfmt sheetId="1" sqref="L83" start="0" length="0">
    <dxf>
      <fill>
        <patternFill patternType="none">
          <bgColor indexed="65"/>
        </patternFill>
      </fill>
      <border outline="0">
        <left style="thin">
          <color indexed="64"/>
        </left>
      </border>
    </dxf>
  </rfmt>
  <rfmt sheetId="1" sqref="L84" start="0" length="0">
    <dxf>
      <font>
        <sz val="12"/>
        <color auto="1"/>
      </font>
      <fill>
        <patternFill patternType="none">
          <bgColor indexed="65"/>
        </patternFill>
      </fill>
      <border outline="0">
        <left style="thin">
          <color indexed="64"/>
        </left>
      </border>
    </dxf>
  </rfmt>
  <rfmt sheetId="1" sqref="L85" start="0" length="0">
    <dxf>
      <font>
        <sz val="12"/>
        <color auto="1"/>
      </font>
      <numFmt numFmtId="19" formatCode="dd/mm/yyyy"/>
      <fill>
        <patternFill patternType="none">
          <bgColor indexed="65"/>
        </patternFill>
      </fill>
      <border outline="0">
        <left style="thin">
          <color indexed="64"/>
        </left>
      </border>
    </dxf>
  </rfmt>
  <rfmt sheetId="1" sqref="L86" start="0" length="0">
    <dxf>
      <font>
        <sz val="12"/>
        <color auto="1"/>
      </font>
      <numFmt numFmtId="19" formatCode="dd/mm/yyyy"/>
      <fill>
        <patternFill patternType="none">
          <bgColor indexed="65"/>
        </patternFill>
      </fill>
      <border outline="0">
        <left style="thin">
          <color indexed="64"/>
        </left>
      </border>
    </dxf>
  </rfmt>
  <rfmt sheetId="1" sqref="L87" start="0" length="0">
    <dxf>
      <font>
        <sz val="12"/>
        <color auto="1"/>
      </font>
      <numFmt numFmtId="19" formatCode="dd/mm/yyyy"/>
      <fill>
        <patternFill patternType="none">
          <bgColor indexed="65"/>
        </patternFill>
      </fill>
      <border outline="0">
        <left style="thin">
          <color indexed="64"/>
        </left>
      </border>
    </dxf>
  </rfmt>
  <rfmt sheetId="1" sqref="L88" start="0" length="0">
    <dxf>
      <font>
        <b val="0"/>
        <sz val="12"/>
        <color auto="1"/>
      </font>
      <numFmt numFmtId="19" formatCode="dd/mm/yyyy"/>
      <fill>
        <patternFill patternType="none">
          <bgColor indexed="65"/>
        </patternFill>
      </fill>
    </dxf>
  </rfmt>
  <rfmt sheetId="1" sqref="L89" start="0" length="0">
    <dxf>
      <fill>
        <patternFill patternType="none">
          <bgColor indexed="65"/>
        </patternFill>
      </fill>
    </dxf>
  </rfmt>
  <rfmt sheetId="1" sqref="L90" start="0" length="0">
    <dxf>
      <font>
        <b val="0"/>
        <sz val="12"/>
        <color auto="1"/>
      </font>
    </dxf>
  </rfmt>
  <rfmt sheetId="1" sqref="L92" start="0" length="0">
    <dxf>
      <font>
        <b val="0"/>
        <sz val="12"/>
        <color auto="1"/>
      </font>
      <numFmt numFmtId="19" formatCode="dd/mm/yyyy"/>
    </dxf>
  </rfmt>
  <rfmt sheetId="1" sqref="L93" start="0" length="0">
    <dxf>
      <font>
        <b val="0"/>
        <sz val="12"/>
        <color auto="1"/>
      </font>
      <numFmt numFmtId="19" formatCode="dd/mm/yyyy"/>
    </dxf>
  </rfmt>
  <rfmt sheetId="1" sqref="L94" start="0" length="0">
    <dxf>
      <font>
        <b val="0"/>
        <sz val="12"/>
        <color auto="1"/>
      </font>
      <numFmt numFmtId="19" formatCode="dd/mm/yyyy"/>
    </dxf>
  </rfmt>
  <rfmt sheetId="1" sqref="L95" start="0" length="0">
    <dxf>
      <font>
        <b val="0"/>
        <sz val="12"/>
        <color auto="1"/>
      </font>
      <numFmt numFmtId="19" formatCode="dd/mm/yyyy"/>
    </dxf>
  </rfmt>
  <rfmt sheetId="1" sqref="L96" start="0" length="0">
    <dxf>
      <font>
        <b val="0"/>
        <sz val="12"/>
        <color auto="1"/>
      </font>
      <numFmt numFmtId="19" formatCode="dd/mm/yyyy"/>
      <fill>
        <patternFill patternType="none">
          <bgColor indexed="65"/>
        </patternFill>
      </fill>
    </dxf>
  </rfmt>
  <rfmt sheetId="1" sqref="L97" start="0" length="0">
    <dxf>
      <font>
        <b val="0"/>
        <sz val="12"/>
        <color auto="1"/>
      </font>
      <numFmt numFmtId="19" formatCode="dd/mm/yyyy"/>
    </dxf>
  </rfmt>
  <rfmt sheetId="1" sqref="L98" start="0" length="0">
    <dxf>
      <font>
        <sz val="12"/>
        <color auto="1"/>
      </font>
    </dxf>
  </rfmt>
  <rfmt sheetId="1" sqref="L99" start="0" length="0">
    <dxf>
      <font>
        <b val="0"/>
        <sz val="12"/>
        <color auto="1"/>
      </font>
      <numFmt numFmtId="19" formatCode="dd/mm/yyyy"/>
    </dxf>
  </rfmt>
  <rfmt sheetId="1" sqref="L100" start="0" length="0">
    <dxf>
      <font>
        <b val="0"/>
        <sz val="12"/>
        <color auto="1"/>
      </font>
      <numFmt numFmtId="19" formatCode="dd/mm/yyyy"/>
    </dxf>
  </rfmt>
  <rfmt sheetId="1" sqref="L101" start="0" length="0">
    <dxf>
      <font>
        <b val="0"/>
        <sz val="12"/>
        <color auto="1"/>
      </font>
      <numFmt numFmtId="19" formatCode="dd/mm/yyyy"/>
      <fill>
        <patternFill patternType="none">
          <bgColor indexed="65"/>
        </patternFill>
      </fill>
    </dxf>
  </rfmt>
  <rfmt sheetId="1" sqref="L102" start="0" length="0">
    <dxf>
      <font>
        <b val="0"/>
        <sz val="12"/>
        <color auto="1"/>
      </font>
      <numFmt numFmtId="19" formatCode="dd/mm/yyyy"/>
    </dxf>
  </rfmt>
  <rfmt sheetId="1" sqref="L103" start="0" length="0">
    <dxf>
      <font>
        <sz val="12"/>
        <color auto="1"/>
      </font>
      <fill>
        <patternFill patternType="none">
          <bgColor indexed="65"/>
        </patternFill>
      </fill>
    </dxf>
  </rfmt>
  <rfmt sheetId="1" sqref="L104" start="0" length="0">
    <dxf>
      <font>
        <sz val="12"/>
        <color auto="1"/>
      </font>
    </dxf>
  </rfmt>
  <rfmt sheetId="1" sqref="L105" start="0" length="0">
    <dxf>
      <font>
        <sz val="12"/>
        <color auto="1"/>
      </font>
    </dxf>
  </rfmt>
  <rfmt sheetId="1" sqref="L106" start="0" length="0">
    <dxf>
      <font>
        <sz val="12"/>
        <color auto="1"/>
      </font>
    </dxf>
  </rfmt>
  <rfmt sheetId="1" sqref="L107" start="0" length="0">
    <dxf>
      <font>
        <sz val="12"/>
        <color auto="1"/>
      </font>
    </dxf>
  </rfmt>
  <rfmt sheetId="1" sqref="L108" start="0" length="0">
    <dxf>
      <font>
        <sz val="12"/>
        <color auto="1"/>
      </font>
    </dxf>
  </rfmt>
  <rfmt sheetId="1" sqref="L109" start="0" length="0">
    <dxf>
      <font>
        <b val="0"/>
        <sz val="12"/>
        <color auto="1"/>
      </font>
      <numFmt numFmtId="19" formatCode="dd/mm/yyyy"/>
      <fill>
        <patternFill patternType="none">
          <bgColor indexed="65"/>
        </patternFill>
      </fill>
    </dxf>
  </rfmt>
  <rfmt sheetId="1" sqref="L110" start="0" length="0">
    <dxf>
      <font>
        <b val="0"/>
        <sz val="12"/>
        <color auto="1"/>
      </font>
      <numFmt numFmtId="19" formatCode="dd/mm/yyyy"/>
    </dxf>
  </rfmt>
  <rfmt sheetId="1" sqref="L111" start="0" length="0">
    <dxf>
      <font>
        <sz val="12"/>
        <color auto="1"/>
      </font>
    </dxf>
  </rfmt>
  <rfmt sheetId="1" sqref="L112" start="0" length="0">
    <dxf>
      <font>
        <sz val="12"/>
        <color auto="1"/>
      </font>
    </dxf>
  </rfmt>
  <rfmt sheetId="1" sqref="L113" start="0" length="0">
    <dxf>
      <font>
        <sz val="12"/>
        <color auto="1"/>
      </font>
    </dxf>
  </rfmt>
  <rfmt sheetId="1" sqref="L114" start="0" length="0">
    <dxf>
      <font>
        <sz val="12"/>
        <color auto="1"/>
      </font>
    </dxf>
  </rfmt>
  <rfmt sheetId="1" sqref="L115" start="0" length="0">
    <dxf>
      <font>
        <sz val="12"/>
        <color auto="1"/>
      </font>
    </dxf>
  </rfmt>
  <rfmt sheetId="1" sqref="L116" start="0" length="0">
    <dxf>
      <font>
        <sz val="12"/>
        <color auto="1"/>
      </font>
    </dxf>
  </rfmt>
  <rfmt sheetId="1" sqref="L117" start="0" length="0">
    <dxf>
      <font>
        <sz val="12"/>
        <color auto="1"/>
      </font>
    </dxf>
  </rfmt>
  <rfmt sheetId="1" sqref="L118" start="0" length="0">
    <dxf>
      <font>
        <b val="0"/>
        <sz val="12"/>
        <color auto="1"/>
      </font>
      <numFmt numFmtId="19" formatCode="dd/mm/yyyy"/>
      <fill>
        <patternFill patternType="none">
          <bgColor indexed="65"/>
        </patternFill>
      </fill>
    </dxf>
  </rfmt>
  <rfmt sheetId="1" sqref="L119" start="0" length="0">
    <dxf>
      <font>
        <b val="0"/>
        <sz val="12"/>
        <color auto="1"/>
      </font>
      <numFmt numFmtId="19" formatCode="dd/mm/yyyy"/>
    </dxf>
  </rfmt>
  <rfmt sheetId="1" sqref="L120" start="0" length="0">
    <dxf>
      <font>
        <b val="0"/>
        <sz val="12"/>
        <color auto="1"/>
      </font>
      <numFmt numFmtId="19" formatCode="dd/mm/yyyy"/>
    </dxf>
  </rfmt>
  <rfmt sheetId="1" sqref="L121" start="0" length="0">
    <dxf>
      <font>
        <b val="0"/>
        <sz val="12"/>
        <color auto="1"/>
      </font>
      <numFmt numFmtId="19" formatCode="dd/mm/yyyy"/>
    </dxf>
  </rfmt>
  <rfmt sheetId="1" sqref="L122" start="0" length="0">
    <dxf>
      <font>
        <b val="0"/>
        <sz val="12"/>
        <color auto="1"/>
      </font>
      <numFmt numFmtId="19" formatCode="dd/mm/yyyy"/>
    </dxf>
  </rfmt>
  <rfmt sheetId="1" sqref="L123" start="0" length="0">
    <dxf>
      <font>
        <b val="0"/>
        <sz val="12"/>
        <color auto="1"/>
      </font>
      <numFmt numFmtId="19" formatCode="dd/mm/yyyy"/>
      <fill>
        <patternFill patternType="none">
          <bgColor indexed="65"/>
        </patternFill>
      </fill>
    </dxf>
  </rfmt>
  <rfmt sheetId="1" sqref="L124" start="0" length="0">
    <dxf>
      <font>
        <b val="0"/>
        <sz val="12"/>
        <color auto="1"/>
      </font>
      <numFmt numFmtId="19" formatCode="dd/mm/yyyy"/>
    </dxf>
  </rfmt>
  <rfmt sheetId="1" sqref="L126" start="0" length="0">
    <dxf>
      <font>
        <b val="0"/>
        <sz val="12"/>
        <color auto="1"/>
      </font>
    </dxf>
  </rfmt>
  <rfmt sheetId="1" sqref="L127" start="0" length="0">
    <dxf>
      <font>
        <b val="0"/>
        <sz val="12"/>
        <color auto="1"/>
      </font>
    </dxf>
  </rfmt>
  <rfmt sheetId="1" sqref="L128" start="0" length="0">
    <dxf>
      <font>
        <b val="0"/>
        <sz val="12"/>
        <color auto="1"/>
      </font>
    </dxf>
  </rfmt>
  <rfmt sheetId="1" sqref="L129" start="0" length="0">
    <dxf>
      <font>
        <b val="0"/>
        <sz val="12"/>
        <color auto="1"/>
      </font>
    </dxf>
  </rfmt>
  <rfmt sheetId="1" sqref="L130" start="0" length="0">
    <dxf>
      <font>
        <b val="0"/>
        <sz val="12"/>
        <color auto="1"/>
      </font>
      <numFmt numFmtId="19" formatCode="dd/mm/yyyy"/>
    </dxf>
  </rfmt>
  <rfmt sheetId="1" sqref="L131" start="0" length="0">
    <dxf>
      <font>
        <b val="0"/>
        <sz val="12"/>
        <color auto="1"/>
      </font>
      <numFmt numFmtId="19" formatCode="dd/mm/yyyy"/>
      <fill>
        <patternFill patternType="none">
          <bgColor indexed="65"/>
        </patternFill>
      </fill>
    </dxf>
  </rfmt>
  <rfmt sheetId="1" sqref="L132" start="0" length="0">
    <dxf>
      <font>
        <b val="0"/>
        <sz val="12"/>
        <color auto="1"/>
      </font>
      <numFmt numFmtId="19" formatCode="dd/mm/yyyy"/>
    </dxf>
  </rfmt>
  <rfmt sheetId="1" sqref="L134" start="0" length="0">
    <dxf>
      <font>
        <b val="0"/>
        <sz val="12"/>
        <color auto="1"/>
      </font>
    </dxf>
  </rfmt>
  <rfmt sheetId="1" sqref="L136" start="0" length="0">
    <dxf>
      <font>
        <sz val="12"/>
        <color auto="1"/>
      </font>
    </dxf>
  </rfmt>
  <rfmt sheetId="1" sqref="L137" start="0" length="0">
    <dxf>
      <font>
        <sz val="12"/>
        <color auto="1"/>
      </font>
    </dxf>
  </rfmt>
  <rfmt sheetId="1" sqref="L138" start="0" length="0">
    <dxf>
      <font>
        <sz val="12"/>
        <color auto="1"/>
      </font>
    </dxf>
  </rfmt>
  <rfmt sheetId="1" sqref="L139" start="0" length="0">
    <dxf>
      <font>
        <sz val="12"/>
        <color auto="1"/>
      </font>
      <numFmt numFmtId="19" formatCode="dd/mm/yyyy"/>
    </dxf>
  </rfmt>
  <rfmt sheetId="1" sqref="L140" start="0" length="0">
    <dxf>
      <font>
        <sz val="12"/>
        <color auto="1"/>
      </font>
      <numFmt numFmtId="19" formatCode="dd/mm/yyyy"/>
    </dxf>
  </rfmt>
  <rfmt sheetId="1" sqref="L141" start="0" length="0">
    <dxf>
      <font>
        <sz val="12"/>
        <color auto="1"/>
      </font>
      <numFmt numFmtId="19" formatCode="dd/mm/yyyy"/>
    </dxf>
  </rfmt>
  <rfmt sheetId="1" sqref="L142" start="0" length="0">
    <dxf>
      <font>
        <sz val="12"/>
        <color auto="1"/>
      </font>
      <numFmt numFmtId="19" formatCode="dd/mm/yyyy"/>
    </dxf>
  </rfmt>
  <rfmt sheetId="1" sqref="L143" start="0" length="0">
    <dxf>
      <font>
        <sz val="12"/>
        <color auto="1"/>
      </font>
      <numFmt numFmtId="19" formatCode="dd/mm/yyyy"/>
    </dxf>
  </rfmt>
  <rfmt sheetId="1" sqref="L144" start="0" length="0">
    <dxf>
      <font>
        <b val="0"/>
        <sz val="12"/>
        <color auto="1"/>
      </font>
      <numFmt numFmtId="19" formatCode="dd/mm/yyyy"/>
      <fill>
        <patternFill patternType="none">
          <bgColor indexed="65"/>
        </patternFill>
      </fill>
    </dxf>
  </rfmt>
  <rfmt sheetId="1" sqref="L145" start="0" length="0">
    <dxf>
      <font>
        <b val="0"/>
        <sz val="12"/>
        <color auto="1"/>
      </font>
      <numFmt numFmtId="19" formatCode="dd/mm/yyyy"/>
    </dxf>
  </rfmt>
  <rfmt sheetId="1" sqref="L146" start="0" length="0">
    <dxf>
      <font>
        <sz val="12"/>
        <color auto="1"/>
      </font>
    </dxf>
  </rfmt>
  <rfmt sheetId="1" sqref="L147" start="0" length="0">
    <dxf>
      <font>
        <sz val="12"/>
        <color auto="1"/>
      </font>
    </dxf>
  </rfmt>
  <rfmt sheetId="1" sqref="L148" start="0" length="0">
    <dxf>
      <fill>
        <patternFill patternType="none">
          <bgColor indexed="65"/>
        </patternFill>
      </fill>
    </dxf>
  </rfmt>
  <rfmt sheetId="1" sqref="L149" start="0" length="0">
    <dxf>
      <fill>
        <patternFill patternType="none">
          <bgColor indexed="65"/>
        </patternFill>
      </fill>
    </dxf>
  </rfmt>
  <rfmt sheetId="1" sqref="L150" start="0" length="0">
    <dxf>
      <fill>
        <patternFill patternType="none">
          <bgColor indexed="65"/>
        </patternFill>
      </fill>
    </dxf>
  </rfmt>
  <rfmt sheetId="1" sqref="L151" start="0" length="0">
    <dxf>
      <fill>
        <patternFill patternType="none">
          <bgColor indexed="65"/>
        </patternFill>
      </fill>
    </dxf>
  </rfmt>
  <rfmt sheetId="1" sqref="L152" start="0" length="0">
    <dxf>
      <fill>
        <patternFill patternType="none">
          <bgColor indexed="65"/>
        </patternFill>
      </fill>
    </dxf>
  </rfmt>
  <rfmt sheetId="1" sqref="L153" start="0" length="0">
    <dxf>
      <font>
        <b val="0"/>
        <sz val="12"/>
        <color auto="1"/>
      </font>
      <numFmt numFmtId="19" formatCode="dd/mm/yyyy"/>
      <fill>
        <patternFill patternType="none">
          <bgColor indexed="65"/>
        </patternFill>
      </fill>
    </dxf>
  </rfmt>
  <rfmt sheetId="1" sqref="L154" start="0" length="0">
    <dxf>
      <font>
        <b val="0"/>
        <sz val="12"/>
        <color auto="1"/>
      </font>
      <numFmt numFmtId="19" formatCode="dd/mm/yyyy"/>
    </dxf>
  </rfmt>
  <rfmt sheetId="1" sqref="L155" start="0" length="0">
    <dxf>
      <font>
        <sz val="12"/>
        <color auto="1"/>
      </font>
    </dxf>
  </rfmt>
  <rfmt sheetId="1" sqref="L156" start="0" length="0">
    <dxf>
      <font>
        <sz val="12"/>
        <color auto="1"/>
      </font>
    </dxf>
  </rfmt>
  <rfmt sheetId="1" sqref="L157" start="0" length="0">
    <dxf>
      <font>
        <sz val="12"/>
        <color auto="1"/>
      </font>
    </dxf>
  </rfmt>
  <rfmt sheetId="1" sqref="L158" start="0" length="0">
    <dxf>
      <font>
        <sz val="12"/>
        <color auto="1"/>
      </font>
      <fill>
        <patternFill patternType="none">
          <bgColor indexed="65"/>
        </patternFill>
      </fill>
    </dxf>
  </rfmt>
  <rfmt sheetId="1" sqref="L159" start="0" length="0">
    <dxf>
      <font>
        <sz val="12"/>
        <color auto="1"/>
      </font>
      <fill>
        <patternFill patternType="none">
          <bgColor indexed="65"/>
        </patternFill>
      </fill>
    </dxf>
  </rfmt>
  <rfmt sheetId="1" sqref="L160" start="0" length="0">
    <dxf>
      <font>
        <sz val="12"/>
        <color auto="1"/>
      </font>
      <fill>
        <patternFill patternType="none">
          <bgColor indexed="65"/>
        </patternFill>
      </fill>
    </dxf>
  </rfmt>
  <rfmt sheetId="1" sqref="L161" start="0" length="0">
    <dxf>
      <font>
        <b val="0"/>
        <sz val="12"/>
        <color auto="1"/>
      </font>
      <numFmt numFmtId="19" formatCode="dd/mm/yyyy"/>
      <fill>
        <patternFill patternType="none">
          <bgColor indexed="65"/>
        </patternFill>
      </fill>
      <alignment horizontal="center"/>
    </dxf>
  </rfmt>
  <rfmt sheetId="1" sqref="L162" start="0" length="0">
    <dxf>
      <font>
        <sz val="12"/>
        <color auto="1"/>
      </font>
    </dxf>
  </rfmt>
  <rfmt sheetId="1" sqref="L163" start="0" length="0">
    <dxf>
      <font>
        <sz val="12"/>
        <color auto="1"/>
      </font>
    </dxf>
  </rfmt>
  <rfmt sheetId="1" sqref="L164" start="0" length="0">
    <dxf>
      <font>
        <sz val="12"/>
        <color auto="1"/>
      </font>
    </dxf>
  </rfmt>
  <rfmt sheetId="1" sqref="L165" start="0" length="0">
    <dxf>
      <font>
        <sz val="12"/>
        <color auto="1"/>
      </font>
    </dxf>
  </rfmt>
  <rfmt sheetId="1" sqref="L166" start="0" length="0">
    <dxf>
      <font>
        <sz val="12"/>
        <color auto="1"/>
      </font>
    </dxf>
  </rfmt>
  <rfmt sheetId="1" sqref="L167" start="0" length="0">
    <dxf>
      <font>
        <sz val="12"/>
        <color auto="1"/>
      </font>
    </dxf>
  </rfmt>
  <rfmt sheetId="1" sqref="L168" start="0" length="0">
    <dxf>
      <font>
        <sz val="12"/>
        <color auto="1"/>
      </font>
    </dxf>
  </rfmt>
  <rfmt sheetId="1" sqref="L169" start="0" length="0">
    <dxf>
      <font>
        <sz val="12"/>
        <color auto="1"/>
      </font>
    </dxf>
  </rfmt>
  <rfmt sheetId="1" sqref="L170" start="0" length="0">
    <dxf>
      <font>
        <sz val="12"/>
        <color auto="1"/>
      </font>
    </dxf>
  </rfmt>
  <rfmt sheetId="1" sqref="L171" start="0" length="0">
    <dxf>
      <font>
        <sz val="12"/>
        <color auto="1"/>
      </font>
    </dxf>
  </rfmt>
  <rfmt sheetId="1" sqref="L172" start="0" length="0">
    <dxf>
      <font>
        <b val="0"/>
        <sz val="12"/>
        <color auto="1"/>
      </font>
      <numFmt numFmtId="19" formatCode="dd/mm/yyyy"/>
      <fill>
        <patternFill patternType="none">
          <bgColor indexed="65"/>
        </patternFill>
      </fill>
    </dxf>
  </rfmt>
  <rfmt sheetId="1" sqref="L173" start="0" length="0">
    <dxf>
      <font>
        <b val="0"/>
        <sz val="12"/>
        <color auto="1"/>
      </font>
      <numFmt numFmtId="19" formatCode="dd/mm/yyyy"/>
    </dxf>
  </rfmt>
  <rfmt sheetId="1" sqref="L174" start="0" length="0">
    <dxf>
      <font>
        <sz val="12"/>
        <color auto="1"/>
      </font>
    </dxf>
  </rfmt>
  <rfmt sheetId="1" sqref="L176" start="0" length="0">
    <dxf>
      <font>
        <b val="0"/>
        <sz val="12"/>
        <color auto="1"/>
      </font>
      <numFmt numFmtId="19" formatCode="dd/mm/yyyy"/>
    </dxf>
  </rfmt>
  <rfmt sheetId="1" sqref="L177" start="0" length="0">
    <dxf>
      <font>
        <b val="0"/>
        <sz val="12"/>
        <color auto="1"/>
      </font>
      <numFmt numFmtId="19" formatCode="dd/mm/yyyy"/>
    </dxf>
  </rfmt>
  <rfmt sheetId="1" sqref="L178" start="0" length="0">
    <dxf>
      <font>
        <b val="0"/>
        <sz val="12"/>
        <color auto="1"/>
      </font>
      <numFmt numFmtId="19" formatCode="dd/mm/yyyy"/>
    </dxf>
  </rfmt>
  <rfmt sheetId="1" sqref="L179" start="0" length="0">
    <dxf>
      <font>
        <b val="0"/>
        <sz val="12"/>
        <color auto="1"/>
      </font>
      <numFmt numFmtId="19" formatCode="dd/mm/yyyy"/>
    </dxf>
  </rfmt>
  <rfmt sheetId="1" sqref="L180" start="0" length="0">
    <dxf>
      <font>
        <b val="0"/>
        <sz val="12"/>
        <color auto="1"/>
      </font>
      <numFmt numFmtId="19" formatCode="dd/mm/yyyy"/>
      <fill>
        <patternFill patternType="none">
          <bgColor indexed="65"/>
        </patternFill>
      </fill>
    </dxf>
  </rfmt>
  <rfmt sheetId="1" sqref="L181" start="0" length="0">
    <dxf>
      <font>
        <b val="0"/>
        <sz val="12"/>
        <color auto="1"/>
      </font>
      <numFmt numFmtId="19" formatCode="dd/mm/yyyy"/>
    </dxf>
  </rfmt>
  <rfmt sheetId="1" sqref="L182" start="0" length="0">
    <dxf>
      <font>
        <sz val="12"/>
        <color auto="1"/>
      </font>
    </dxf>
  </rfmt>
  <rfmt sheetId="1" sqref="L184" start="0" length="0">
    <dxf>
      <font>
        <sz val="12"/>
        <color auto="1"/>
      </font>
      <fill>
        <patternFill patternType="none">
          <bgColor indexed="65"/>
        </patternFill>
      </fill>
    </dxf>
  </rfmt>
  <rfmt sheetId="1" sqref="L185" start="0" length="0">
    <dxf>
      <font>
        <sz val="12"/>
        <color auto="1"/>
      </font>
    </dxf>
  </rfmt>
  <rfmt sheetId="1" sqref="L186" start="0" length="0">
    <dxf>
      <font>
        <b val="0"/>
        <sz val="12"/>
        <color auto="1"/>
      </font>
      <numFmt numFmtId="19" formatCode="dd/mm/yyyy"/>
    </dxf>
  </rfmt>
  <rfmt sheetId="1" sqref="L187" start="0" length="0">
    <dxf>
      <font>
        <b val="0"/>
        <sz val="12"/>
        <color auto="1"/>
      </font>
      <numFmt numFmtId="19" formatCode="dd/mm/yyyy"/>
    </dxf>
  </rfmt>
  <rfmt sheetId="1" sqref="L188" start="0" length="0">
    <dxf>
      <font>
        <b val="0"/>
        <sz val="12"/>
        <color auto="1"/>
      </font>
      <numFmt numFmtId="19" formatCode="dd/mm/yyyy"/>
    </dxf>
  </rfmt>
  <rfmt sheetId="1" sqref="L189" start="0" length="0">
    <dxf>
      <font>
        <b val="0"/>
        <sz val="12"/>
        <color auto="1"/>
      </font>
      <numFmt numFmtId="19" formatCode="dd/mm/yyyy"/>
      <fill>
        <patternFill patternType="none">
          <bgColor indexed="65"/>
        </patternFill>
      </fill>
    </dxf>
  </rfmt>
  <rfmt sheetId="1" sqref="L190" start="0" length="0">
    <dxf>
      <font>
        <b val="0"/>
        <sz val="12"/>
        <color auto="1"/>
      </font>
      <numFmt numFmtId="19" formatCode="dd/mm/yyyy"/>
    </dxf>
  </rfmt>
  <rfmt sheetId="1" sqref="L191" start="0" length="0">
    <dxf>
      <font>
        <sz val="12"/>
        <color auto="1"/>
      </font>
    </dxf>
  </rfmt>
  <rfmt sheetId="1" sqref="L192" start="0" length="0">
    <dxf>
      <font>
        <sz val="12"/>
        <color auto="1"/>
      </font>
    </dxf>
  </rfmt>
  <rfmt sheetId="1" sqref="L193" start="0" length="0">
    <dxf>
      <font>
        <b val="0"/>
        <sz val="12"/>
        <color auto="1"/>
      </font>
    </dxf>
  </rfmt>
  <rfmt sheetId="1" sqref="L194" start="0" length="0">
    <dxf>
      <font>
        <b val="0"/>
        <sz val="12"/>
        <color auto="1"/>
      </font>
    </dxf>
  </rfmt>
  <rfmt sheetId="1" sqref="L195" start="0" length="0">
    <dxf>
      <font>
        <b val="0"/>
        <sz val="12"/>
        <color auto="1"/>
      </font>
      <numFmt numFmtId="19" formatCode="dd/mm/yyyy"/>
    </dxf>
  </rfmt>
  <rfmt sheetId="1" sqref="L196" start="0" length="0">
    <dxf>
      <font>
        <b val="0"/>
        <sz val="12"/>
        <color auto="1"/>
      </font>
      <numFmt numFmtId="19" formatCode="dd/mm/yyyy"/>
    </dxf>
  </rfmt>
  <rfmt sheetId="1" sqref="L197" start="0" length="0">
    <dxf>
      <font>
        <b val="0"/>
        <sz val="12"/>
        <color auto="1"/>
      </font>
      <numFmt numFmtId="19" formatCode="dd/mm/yyyy"/>
    </dxf>
  </rfmt>
  <rfmt sheetId="1" sqref="L198" start="0" length="0">
    <dxf>
      <font>
        <b val="0"/>
        <sz val="12"/>
        <color auto="1"/>
      </font>
      <numFmt numFmtId="19" formatCode="dd/mm/yyyy"/>
    </dxf>
  </rfmt>
  <rfmt sheetId="1" sqref="L199" start="0" length="0">
    <dxf>
      <font>
        <b val="0"/>
        <sz val="12"/>
        <color auto="1"/>
      </font>
      <numFmt numFmtId="19" formatCode="dd/mm/yyyy"/>
      <fill>
        <patternFill patternType="none">
          <bgColor indexed="65"/>
        </patternFill>
      </fill>
    </dxf>
  </rfmt>
  <rfmt sheetId="1" sqref="L200" start="0" length="0">
    <dxf>
      <font>
        <b val="0"/>
        <sz val="12"/>
        <color auto="1"/>
      </font>
      <numFmt numFmtId="19" formatCode="dd/mm/yyyy"/>
    </dxf>
  </rfmt>
  <rfmt sheetId="1" sqref="L201" start="0" length="0">
    <dxf>
      <font>
        <b val="0"/>
        <sz val="12"/>
        <color auto="1"/>
      </font>
      <numFmt numFmtId="19" formatCode="dd/mm/yyyy"/>
    </dxf>
  </rfmt>
  <rfmt sheetId="1" sqref="L202" start="0" length="0">
    <dxf>
      <font>
        <b val="0"/>
        <sz val="12"/>
        <color auto="1"/>
      </font>
      <numFmt numFmtId="19" formatCode="dd/mm/yyyy"/>
    </dxf>
  </rfmt>
  <rfmt sheetId="1" sqref="L203" start="0" length="0">
    <dxf>
      <font>
        <b val="0"/>
        <sz val="12"/>
        <color auto="1"/>
      </font>
      <numFmt numFmtId="19" formatCode="dd/mm/yyyy"/>
    </dxf>
  </rfmt>
  <rfmt sheetId="1" sqref="L204" start="0" length="0">
    <dxf>
      <font>
        <b val="0"/>
        <sz val="12"/>
        <color auto="1"/>
      </font>
      <numFmt numFmtId="19" formatCode="dd/mm/yyyy"/>
      <fill>
        <patternFill patternType="none">
          <bgColor indexed="65"/>
        </patternFill>
      </fill>
    </dxf>
  </rfmt>
  <rfmt sheetId="1" sqref="L205" start="0" length="0">
    <dxf>
      <font>
        <b val="0"/>
        <sz val="12"/>
        <color auto="1"/>
      </font>
      <numFmt numFmtId="19" formatCode="dd/mm/yyyy"/>
    </dxf>
  </rfmt>
  <rfmt sheetId="1" sqref="L206" start="0" length="0">
    <dxf>
      <font>
        <sz val="12"/>
        <color auto="1"/>
      </font>
    </dxf>
  </rfmt>
  <rfmt sheetId="1" sqref="L208" start="0" length="0">
    <dxf>
      <font>
        <b val="0"/>
        <sz val="12"/>
        <color auto="1"/>
      </font>
      <numFmt numFmtId="19" formatCode="dd/mm/yyyy"/>
    </dxf>
  </rfmt>
  <rfmt sheetId="1" sqref="L209" start="0" length="0">
    <dxf>
      <font>
        <b val="0"/>
        <sz val="12"/>
        <color auto="1"/>
      </font>
      <numFmt numFmtId="19" formatCode="dd/mm/yyyy"/>
      <fill>
        <patternFill patternType="none">
          <bgColor indexed="65"/>
        </patternFill>
      </fill>
    </dxf>
  </rfmt>
  <rfmt sheetId="1" sqref="L210" start="0" length="0">
    <dxf>
      <font>
        <b val="0"/>
        <sz val="12"/>
        <color auto="1"/>
      </font>
      <numFmt numFmtId="19" formatCode="dd/mm/yyyy"/>
    </dxf>
  </rfmt>
  <rfmt sheetId="1" sqref="L211" start="0" length="0">
    <dxf>
      <font>
        <sz val="12"/>
        <color auto="1"/>
      </font>
    </dxf>
  </rfmt>
  <rfmt sheetId="1" sqref="L212" start="0" length="0">
    <dxf>
      <font>
        <b val="0"/>
        <sz val="12"/>
        <color auto="1"/>
      </font>
      <numFmt numFmtId="19" formatCode="dd/mm/yyyy"/>
    </dxf>
  </rfmt>
  <rfmt sheetId="1" sqref="L213" start="0" length="0">
    <dxf>
      <font>
        <b val="0"/>
        <sz val="12"/>
        <color auto="1"/>
      </font>
      <numFmt numFmtId="19" formatCode="dd/mm/yyyy"/>
    </dxf>
  </rfmt>
  <rfmt sheetId="1" sqref="L214" start="0" length="0">
    <dxf>
      <font>
        <b val="0"/>
        <sz val="12"/>
        <color auto="1"/>
      </font>
      <numFmt numFmtId="19" formatCode="dd/mm/yyyy"/>
      <fill>
        <patternFill patternType="none">
          <bgColor indexed="65"/>
        </patternFill>
      </fill>
    </dxf>
  </rfmt>
  <rfmt sheetId="1" sqref="L215" start="0" length="0">
    <dxf>
      <font>
        <b val="0"/>
        <sz val="12"/>
        <color auto="1"/>
      </font>
      <numFmt numFmtId="19" formatCode="dd/mm/yyyy"/>
    </dxf>
  </rfmt>
  <rfmt sheetId="1" sqref="L216" start="0" length="0">
    <dxf>
      <font>
        <sz val="12"/>
        <color auto="1"/>
      </font>
    </dxf>
  </rfmt>
  <rfmt sheetId="1" sqref="L217" start="0" length="0">
    <dxf>
      <font>
        <sz val="12"/>
        <color auto="1"/>
      </font>
    </dxf>
  </rfmt>
  <rfmt sheetId="1" sqref="L218" start="0" length="0">
    <dxf>
      <font>
        <b val="0"/>
        <sz val="12"/>
        <color auto="1"/>
      </font>
      <numFmt numFmtId="19" formatCode="dd/mm/yyyy"/>
    </dxf>
  </rfmt>
  <rfmt sheetId="1" sqref="L219" start="0" length="0">
    <dxf>
      <font>
        <b val="0"/>
        <sz val="12"/>
        <color auto="1"/>
      </font>
      <numFmt numFmtId="19" formatCode="dd/mm/yyyy"/>
    </dxf>
  </rfmt>
  <rfmt sheetId="1" sqref="L220" start="0" length="0">
    <dxf>
      <font>
        <b val="0"/>
        <sz val="12"/>
        <color auto="1"/>
      </font>
      <numFmt numFmtId="19" formatCode="dd/mm/yyyy"/>
    </dxf>
  </rfmt>
  <rfmt sheetId="1" sqref="L221" start="0" length="0">
    <dxf>
      <font>
        <b val="0"/>
        <sz val="12"/>
        <color auto="1"/>
      </font>
      <numFmt numFmtId="19" formatCode="dd/mm/yyyy"/>
      <fill>
        <patternFill patternType="none">
          <bgColor indexed="65"/>
        </patternFill>
      </fill>
    </dxf>
  </rfmt>
  <rfmt sheetId="1" sqref="L222" start="0" length="0">
    <dxf>
      <font>
        <b val="0"/>
        <sz val="12"/>
        <color auto="1"/>
      </font>
      <numFmt numFmtId="19" formatCode="dd/mm/yyyy"/>
    </dxf>
  </rfmt>
  <rfmt sheetId="1" sqref="L230" start="0" length="0">
    <dxf>
      <font>
        <b val="0"/>
        <sz val="12"/>
        <color auto="1"/>
      </font>
      <numFmt numFmtId="19" formatCode="dd/mm/yyyy"/>
      <fill>
        <patternFill patternType="none">
          <bgColor indexed="65"/>
        </patternFill>
      </fill>
    </dxf>
  </rfmt>
  <rfmt sheetId="1" sqref="L231" start="0" length="0">
    <dxf>
      <font>
        <sz val="12"/>
        <color auto="1"/>
      </font>
    </dxf>
  </rfmt>
  <rfmt sheetId="1" sqref="L233" start="0" length="0">
    <dxf>
      <font>
        <sz val="12"/>
        <color auto="1"/>
      </font>
    </dxf>
  </rfmt>
  <rfmt sheetId="1" sqref="L234" start="0" length="0">
    <dxf>
      <font>
        <sz val="12"/>
        <color auto="1"/>
      </font>
    </dxf>
  </rfmt>
  <rfmt sheetId="1" sqref="L235" start="0" length="0">
    <dxf>
      <font>
        <sz val="12"/>
        <color auto="1"/>
      </font>
    </dxf>
  </rfmt>
  <rfmt sheetId="1" sqref="L236" start="0" length="0">
    <dxf>
      <font>
        <sz val="12"/>
        <color auto="1"/>
      </font>
    </dxf>
  </rfmt>
  <rfmt sheetId="1" sqref="L237" start="0" length="0">
    <dxf>
      <font>
        <sz val="12"/>
        <color auto="1"/>
      </font>
    </dxf>
  </rfmt>
  <rfmt sheetId="1" sqref="L238" start="0" length="0">
    <dxf>
      <font>
        <b val="0"/>
        <sz val="12"/>
        <color auto="1"/>
      </font>
      <numFmt numFmtId="19" formatCode="dd/mm/yyyy"/>
      <fill>
        <patternFill patternType="none">
          <bgColor indexed="65"/>
        </patternFill>
      </fill>
    </dxf>
  </rfmt>
  <rfmt sheetId="1" sqref="L239" start="0" length="0">
    <dxf>
      <font>
        <sz val="12"/>
        <color auto="1"/>
      </font>
    </dxf>
  </rfmt>
  <rfmt sheetId="1" sqref="L242" start="0" length="0">
    <dxf>
      <font>
        <b val="0"/>
        <sz val="12"/>
        <color auto="1"/>
      </font>
      <numFmt numFmtId="19" formatCode="dd/mm/yyyy"/>
    </dxf>
  </rfmt>
  <rfmt sheetId="1" sqref="L243" start="0" length="0">
    <dxf>
      <font>
        <b val="0"/>
        <sz val="12"/>
        <color auto="1"/>
      </font>
      <numFmt numFmtId="19" formatCode="dd/mm/yyyy"/>
    </dxf>
  </rfmt>
  <rfmt sheetId="1" sqref="L244" start="0" length="0">
    <dxf>
      <font>
        <b val="0"/>
        <sz val="12"/>
        <color auto="1"/>
      </font>
      <numFmt numFmtId="19" formatCode="dd/mm/yyyy"/>
    </dxf>
  </rfmt>
  <rfmt sheetId="1" sqref="L245" start="0" length="0">
    <dxf>
      <font>
        <b val="0"/>
        <sz val="12"/>
        <color auto="1"/>
      </font>
      <numFmt numFmtId="19" formatCode="dd/mm/yyyy"/>
      <fill>
        <patternFill patternType="none">
          <bgColor indexed="65"/>
        </patternFill>
      </fill>
    </dxf>
  </rfmt>
  <rfmt sheetId="1" sqref="L246" start="0" length="0">
    <dxf>
      <font>
        <b val="0"/>
        <sz val="12"/>
        <color auto="1"/>
      </font>
      <numFmt numFmtId="19" formatCode="dd/mm/yyyy"/>
    </dxf>
  </rfmt>
  <rfmt sheetId="1" sqref="L247" start="0" length="0">
    <dxf>
      <font>
        <sz val="12"/>
        <color auto="1"/>
      </font>
    </dxf>
  </rfmt>
  <rfmt sheetId="1" sqref="L248" start="0" length="0">
    <dxf>
      <font>
        <b val="0"/>
        <sz val="12"/>
        <color auto="1"/>
      </font>
    </dxf>
  </rfmt>
  <rfmt sheetId="1" sqref="L250" start="0" length="0">
    <dxf>
      <font>
        <b val="0"/>
        <sz val="12"/>
        <color auto="1"/>
      </font>
    </dxf>
  </rfmt>
  <rfmt sheetId="1" sqref="L251" start="0" length="0">
    <dxf>
      <font>
        <b val="0"/>
        <sz val="12"/>
        <color auto="1"/>
      </font>
      <numFmt numFmtId="19" formatCode="dd/mm/yyyy"/>
    </dxf>
  </rfmt>
  <rfmt sheetId="1" sqref="L252" start="0" length="0">
    <dxf>
      <font>
        <b val="0"/>
        <sz val="12"/>
        <color auto="1"/>
      </font>
      <numFmt numFmtId="19" formatCode="dd/mm/yyyy"/>
      <fill>
        <patternFill patternType="none">
          <bgColor indexed="65"/>
        </patternFill>
      </fill>
    </dxf>
  </rfmt>
  <rfmt sheetId="1" sqref="L253" start="0" length="0">
    <dxf>
      <font>
        <b val="0"/>
        <sz val="12"/>
        <color auto="1"/>
      </font>
      <numFmt numFmtId="19" formatCode="dd/mm/yyyy"/>
    </dxf>
  </rfmt>
  <rfmt sheetId="1" sqref="L255" start="0" length="0">
    <dxf>
      <font>
        <b val="0"/>
        <sz val="12"/>
        <color auto="1"/>
      </font>
      <numFmt numFmtId="19" formatCode="dd/mm/yyyy"/>
    </dxf>
  </rfmt>
  <rfmt sheetId="1" sqref="L256" start="0" length="0">
    <dxf>
      <font>
        <b val="0"/>
        <sz val="12"/>
        <color auto="1"/>
      </font>
      <numFmt numFmtId="19" formatCode="dd/mm/yyyy"/>
    </dxf>
  </rfmt>
  <rfmt sheetId="1" sqref="L257" start="0" length="0">
    <dxf>
      <font>
        <b val="0"/>
        <sz val="12"/>
        <color auto="1"/>
      </font>
      <numFmt numFmtId="19" formatCode="dd/mm/yyyy"/>
    </dxf>
  </rfmt>
  <rfmt sheetId="1" sqref="L258" start="0" length="0">
    <dxf>
      <font>
        <b val="0"/>
        <sz val="12"/>
        <color auto="1"/>
      </font>
      <numFmt numFmtId="19" formatCode="dd/mm/yyyy"/>
      <fill>
        <patternFill patternType="none">
          <bgColor indexed="65"/>
        </patternFill>
      </fill>
    </dxf>
  </rfmt>
  <rfmt sheetId="1" sqref="L259" start="0" length="0">
    <dxf>
      <font>
        <b val="0"/>
        <sz val="12"/>
        <color auto="1"/>
      </font>
      <numFmt numFmtId="19" formatCode="dd/mm/yyyy"/>
    </dxf>
  </rfmt>
  <rfmt sheetId="1" sqref="L260" start="0" length="0">
    <dxf>
      <font>
        <sz val="12"/>
        <color auto="1"/>
      </font>
    </dxf>
  </rfmt>
  <rfmt sheetId="1" sqref="L261" start="0" length="0">
    <dxf>
      <font>
        <b val="0"/>
        <sz val="12"/>
        <color auto="1"/>
      </font>
      <numFmt numFmtId="19" formatCode="dd/mm/yyyy"/>
    </dxf>
  </rfmt>
  <rfmt sheetId="1" sqref="L262" start="0" length="0">
    <dxf>
      <font>
        <b val="0"/>
        <sz val="12"/>
        <color auto="1"/>
      </font>
      <numFmt numFmtId="19" formatCode="dd/mm/yyyy"/>
    </dxf>
  </rfmt>
  <rfmt sheetId="1" sqref="L263" start="0" length="0">
    <dxf>
      <font>
        <b val="0"/>
        <sz val="12"/>
        <color auto="1"/>
      </font>
      <numFmt numFmtId="19" formatCode="dd/mm/yyyy"/>
      <fill>
        <patternFill patternType="none">
          <bgColor indexed="65"/>
        </patternFill>
      </fill>
    </dxf>
  </rfmt>
  <rfmt sheetId="1" sqref="L264" start="0" length="0">
    <dxf>
      <font>
        <b val="0"/>
        <sz val="12"/>
        <color auto="1"/>
      </font>
      <numFmt numFmtId="19" formatCode="dd/mm/yyyy"/>
    </dxf>
  </rfmt>
  <rfmt sheetId="1" sqref="L265" start="0" length="0">
    <dxf>
      <font>
        <sz val="12"/>
        <color auto="1"/>
      </font>
    </dxf>
  </rfmt>
  <rfmt sheetId="1" sqref="L266" start="0" length="0">
    <dxf>
      <font>
        <sz val="12"/>
        <color auto="1"/>
      </font>
    </dxf>
  </rfmt>
  <rfmt sheetId="1" sqref="L267" start="0" length="0">
    <dxf>
      <font>
        <b val="0"/>
        <sz val="12"/>
        <color auto="1"/>
      </font>
      <numFmt numFmtId="19" formatCode="dd/mm/yyyy"/>
    </dxf>
  </rfmt>
  <rfmt sheetId="1" sqref="L268" start="0" length="0">
    <dxf>
      <font>
        <b val="0"/>
        <sz val="12"/>
        <color auto="1"/>
      </font>
      <numFmt numFmtId="19" formatCode="dd/mm/yyyy"/>
      <fill>
        <patternFill patternType="none">
          <bgColor indexed="65"/>
        </patternFill>
      </fill>
    </dxf>
  </rfmt>
  <rfmt sheetId="1" sqref="L269" start="0" length="0">
    <dxf>
      <font>
        <b val="0"/>
        <sz val="12"/>
        <color auto="1"/>
      </font>
      <numFmt numFmtId="19" formatCode="dd/mm/yyyy"/>
    </dxf>
  </rfmt>
  <rfmt sheetId="1" sqref="L270" start="0" length="0">
    <dxf>
      <font>
        <sz val="12"/>
        <color auto="1"/>
      </font>
    </dxf>
  </rfmt>
  <rfmt sheetId="1" sqref="L271" start="0" length="0">
    <dxf>
      <font>
        <b val="0"/>
        <sz val="12"/>
        <color auto="1"/>
      </font>
      <numFmt numFmtId="19" formatCode="dd/mm/yyyy"/>
    </dxf>
  </rfmt>
  <rfmt sheetId="1" sqref="L272" start="0" length="0">
    <dxf>
      <font>
        <b val="0"/>
        <sz val="12"/>
        <color auto="1"/>
      </font>
      <numFmt numFmtId="19" formatCode="dd/mm/yyyy"/>
    </dxf>
  </rfmt>
  <rfmt sheetId="1" sqref="L273" start="0" length="0">
    <dxf>
      <font>
        <b val="0"/>
        <sz val="12"/>
        <color auto="1"/>
      </font>
      <numFmt numFmtId="19" formatCode="dd/mm/yyyy"/>
      <fill>
        <patternFill patternType="none">
          <bgColor indexed="65"/>
        </patternFill>
      </fill>
    </dxf>
  </rfmt>
  <rfmt sheetId="1" sqref="L274" start="0" length="0">
    <dxf>
      <font>
        <b val="0"/>
        <sz val="12"/>
        <color auto="1"/>
      </font>
      <numFmt numFmtId="19" formatCode="dd/mm/yyyy"/>
    </dxf>
  </rfmt>
  <rfmt sheetId="1" sqref="L275" start="0" length="0">
    <dxf>
      <font>
        <sz val="12"/>
        <color auto="1"/>
      </font>
    </dxf>
  </rfmt>
  <rfmt sheetId="1" sqref="L276" start="0" length="0">
    <dxf>
      <font>
        <sz val="12"/>
        <color auto="1"/>
      </font>
    </dxf>
  </rfmt>
  <rfmt sheetId="1" sqref="L277" start="0" length="0">
    <dxf>
      <font>
        <b val="0"/>
        <sz val="12"/>
        <color auto="1"/>
      </font>
      <numFmt numFmtId="19" formatCode="dd/mm/yyyy"/>
    </dxf>
  </rfmt>
  <rfmt sheetId="1" sqref="L278" start="0" length="0">
    <dxf>
      <font>
        <b val="0"/>
        <sz val="12"/>
        <color auto="1"/>
      </font>
      <numFmt numFmtId="19" formatCode="dd/mm/yyyy"/>
      <fill>
        <patternFill patternType="none">
          <bgColor indexed="65"/>
        </patternFill>
      </fill>
    </dxf>
  </rfmt>
  <rfmt sheetId="1" sqref="L279" start="0" length="0">
    <dxf>
      <font>
        <b val="0"/>
        <sz val="12"/>
        <color auto="1"/>
      </font>
      <numFmt numFmtId="19" formatCode="dd/mm/yyyy"/>
    </dxf>
  </rfmt>
  <rfmt sheetId="1" sqref="L283" start="0" length="0">
    <dxf>
      <font>
        <b val="0"/>
        <sz val="12"/>
        <color auto="1"/>
      </font>
      <numFmt numFmtId="19" formatCode="dd/mm/yyyy"/>
      <fill>
        <patternFill patternType="none">
          <bgColor indexed="65"/>
        </patternFill>
      </fill>
    </dxf>
  </rfmt>
  <rfmt sheetId="1" sqref="L284" start="0" length="0">
    <dxf>
      <font>
        <b val="0"/>
        <sz val="12"/>
        <color auto="1"/>
      </font>
      <numFmt numFmtId="19" formatCode="dd/mm/yyyy"/>
    </dxf>
  </rfmt>
  <rfmt sheetId="1" sqref="L285" start="0" length="0">
    <dxf>
      <font>
        <b val="0"/>
        <sz val="12"/>
        <color auto="1"/>
      </font>
    </dxf>
  </rfmt>
  <rfmt sheetId="1" sqref="L286" start="0" length="0">
    <dxf>
      <font>
        <sz val="12"/>
        <color auto="1"/>
      </font>
    </dxf>
  </rfmt>
  <rfmt sheetId="1" sqref="L287" start="0" length="0">
    <dxf>
      <font>
        <b val="0"/>
        <sz val="12"/>
        <color auto="1"/>
      </font>
      <numFmt numFmtId="19" formatCode="dd/mm/yyyy"/>
    </dxf>
  </rfmt>
  <rfmt sheetId="1" sqref="L288" start="0" length="0">
    <dxf>
      <font>
        <b val="0"/>
        <sz val="12"/>
        <color auto="1"/>
      </font>
      <numFmt numFmtId="19" formatCode="dd/mm/yyyy"/>
      <fill>
        <patternFill patternType="none">
          <bgColor indexed="65"/>
        </patternFill>
      </fill>
    </dxf>
  </rfmt>
  <rfmt sheetId="1" sqref="L289" start="0" length="0">
    <dxf>
      <font>
        <b val="0"/>
        <sz val="12"/>
        <color auto="1"/>
      </font>
      <numFmt numFmtId="19" formatCode="dd/mm/yyyy"/>
    </dxf>
  </rfmt>
  <rfmt sheetId="1" sqref="L290" start="0" length="0">
    <dxf>
      <font>
        <b val="0"/>
        <sz val="12"/>
        <color auto="1"/>
      </font>
    </dxf>
  </rfmt>
  <rfmt sheetId="1" sqref="L292" start="0" length="0">
    <dxf>
      <font>
        <b val="0"/>
        <sz val="12"/>
        <color auto="1"/>
      </font>
      <numFmt numFmtId="19" formatCode="dd/mm/yyyy"/>
    </dxf>
  </rfmt>
  <rfmt sheetId="1" sqref="L293" start="0" length="0">
    <dxf>
      <font>
        <b val="0"/>
        <sz val="12"/>
        <color auto="1"/>
      </font>
      <numFmt numFmtId="19" formatCode="dd/mm/yyyy"/>
      <fill>
        <patternFill patternType="none">
          <bgColor indexed="65"/>
        </patternFill>
      </fill>
    </dxf>
  </rfmt>
  <rfmt sheetId="1" sqref="L294" start="0" length="0">
    <dxf>
      <font>
        <b val="0"/>
        <sz val="12"/>
        <color auto="1"/>
      </font>
      <numFmt numFmtId="19" formatCode="dd/mm/yyyy"/>
    </dxf>
  </rfmt>
  <rfmt sheetId="1" sqref="L295" start="0" length="0">
    <dxf>
      <font>
        <sz val="12"/>
        <color auto="1"/>
      </font>
    </dxf>
  </rfmt>
  <rfmt sheetId="1" sqref="L296" start="0" length="0">
    <dxf>
      <font>
        <sz val="12"/>
        <color auto="1"/>
      </font>
    </dxf>
  </rfmt>
  <rfmt sheetId="1" sqref="L297" start="0" length="0">
    <dxf>
      <font>
        <sz val="12"/>
        <color auto="1"/>
      </font>
    </dxf>
  </rfmt>
  <rfmt sheetId="1" sqref="L298" start="0" length="0">
    <dxf>
      <font>
        <sz val="12"/>
        <color auto="1"/>
      </font>
    </dxf>
  </rfmt>
  <rfmt sheetId="1" sqref="L299" start="0" length="0">
    <dxf>
      <font>
        <sz val="12"/>
        <color auto="1"/>
      </font>
    </dxf>
  </rfmt>
  <rfmt sheetId="1" sqref="L300" start="0" length="0">
    <dxf>
      <font>
        <sz val="12"/>
        <color auto="1"/>
      </font>
    </dxf>
  </rfmt>
  <rfmt sheetId="1" sqref="L301" start="0" length="0">
    <dxf>
      <font>
        <sz val="12"/>
        <color auto="1"/>
      </font>
    </dxf>
  </rfmt>
  <rfmt sheetId="1" sqref="L302" start="0" length="0">
    <dxf>
      <font>
        <sz val="12"/>
        <color auto="1"/>
      </font>
    </dxf>
  </rfmt>
  <rfmt sheetId="1" sqref="L303" start="0" length="0">
    <dxf>
      <font>
        <b val="0"/>
        <sz val="12"/>
        <color auto="1"/>
      </font>
      <numFmt numFmtId="19" formatCode="dd/mm/yyyy"/>
      <fill>
        <patternFill patternType="none">
          <bgColor indexed="65"/>
        </patternFill>
      </fill>
    </dxf>
  </rfmt>
  <rfmt sheetId="1" sqref="L304" start="0" length="0">
    <dxf>
      <font>
        <sz val="12"/>
        <color auto="1"/>
      </font>
    </dxf>
  </rfmt>
  <rfmt sheetId="1" sqref="L305" start="0" length="0">
    <dxf>
      <font>
        <sz val="12"/>
        <color auto="1"/>
      </font>
    </dxf>
  </rfmt>
  <rfmt sheetId="1" sqref="L306" start="0" length="0">
    <dxf>
      <numFmt numFmtId="19" formatCode="dd/mm/yyyy"/>
    </dxf>
  </rfmt>
  <rfmt sheetId="1" sqref="L307" start="0" length="0">
    <dxf>
      <font>
        <b val="0"/>
        <sz val="12"/>
        <color auto="1"/>
      </font>
      <numFmt numFmtId="19" formatCode="dd/mm/yyyy"/>
    </dxf>
  </rfmt>
  <rfmt sheetId="1" sqref="L308" start="0" length="0">
    <dxf>
      <font>
        <b val="0"/>
        <sz val="12"/>
        <color auto="1"/>
      </font>
      <numFmt numFmtId="19" formatCode="dd/mm/yyyy"/>
    </dxf>
  </rfmt>
  <rfmt sheetId="1" sqref="L309" start="0" length="0">
    <dxf>
      <font>
        <b val="0"/>
        <sz val="12"/>
        <color auto="1"/>
      </font>
      <numFmt numFmtId="19" formatCode="dd/mm/yyyy"/>
      <fill>
        <patternFill patternType="none">
          <bgColor indexed="65"/>
        </patternFill>
      </fill>
    </dxf>
  </rfmt>
  <rfmt sheetId="1" sqref="L310" start="0" length="0">
    <dxf>
      <font>
        <b val="0"/>
        <sz val="12"/>
        <color auto="1"/>
      </font>
      <numFmt numFmtId="19" formatCode="dd/mm/yyyy"/>
    </dxf>
  </rfmt>
  <rfmt sheetId="1" sqref="L311" start="0" length="0">
    <dxf>
      <font>
        <sz val="12"/>
        <color auto="1"/>
      </font>
    </dxf>
  </rfmt>
  <rfmt sheetId="1" sqref="L312" start="0" length="0">
    <dxf>
      <font>
        <sz val="12"/>
        <color auto="1"/>
      </font>
    </dxf>
  </rfmt>
  <rfmt sheetId="1" sqref="L313" start="0" length="0">
    <dxf>
      <font>
        <sz val="12"/>
        <color auto="1"/>
      </font>
    </dxf>
  </rfmt>
  <rfmt sheetId="1" sqref="L314" start="0" length="0">
    <dxf>
      <font>
        <sz val="12"/>
        <color auto="1"/>
      </font>
    </dxf>
  </rfmt>
  <rfmt sheetId="1" sqref="L315" start="0" length="0">
    <dxf>
      <font>
        <sz val="12"/>
        <color auto="1"/>
      </font>
    </dxf>
  </rfmt>
  <rfmt sheetId="1" sqref="L316" start="0" length="0">
    <dxf>
      <font>
        <sz val="12"/>
        <color auto="1"/>
      </font>
    </dxf>
  </rfmt>
  <rfmt sheetId="1" sqref="L317" start="0" length="0">
    <dxf>
      <font>
        <sz val="12"/>
        <color auto="1"/>
      </font>
    </dxf>
  </rfmt>
  <rfmt sheetId="1" sqref="L318" start="0" length="0">
    <dxf>
      <font>
        <sz val="12"/>
        <color auto="1"/>
      </font>
    </dxf>
  </rfmt>
  <rfmt sheetId="1" sqref="L319" start="0" length="0">
    <dxf>
      <font>
        <sz val="12"/>
        <color auto="1"/>
      </font>
    </dxf>
  </rfmt>
  <rfmt sheetId="1" sqref="L320" start="0" length="0">
    <dxf>
      <font>
        <sz val="12"/>
        <color auto="1"/>
      </font>
    </dxf>
  </rfmt>
  <rfmt sheetId="1" sqref="L321" start="0" length="0">
    <dxf>
      <font>
        <sz val="12"/>
        <color auto="1"/>
      </font>
    </dxf>
  </rfmt>
  <rfmt sheetId="1" sqref="L322" start="0" length="0">
    <dxf>
      <font>
        <sz val="12"/>
        <color auto="1"/>
      </font>
    </dxf>
  </rfmt>
  <rfmt sheetId="1" sqref="L323" start="0" length="0">
    <dxf>
      <font>
        <sz val="12"/>
        <color auto="1"/>
      </font>
    </dxf>
  </rfmt>
  <rfmt sheetId="1" sqref="L324" start="0" length="0">
    <dxf>
      <font>
        <sz val="12"/>
        <color auto="1"/>
      </font>
    </dxf>
  </rfmt>
  <rfmt sheetId="1" sqref="L325" start="0" length="0">
    <dxf>
      <font>
        <sz val="12"/>
        <color auto="1"/>
      </font>
    </dxf>
  </rfmt>
  <rfmt sheetId="1" sqref="L326" start="0" length="0">
    <dxf>
      <font>
        <sz val="12"/>
        <color auto="1"/>
      </font>
    </dxf>
  </rfmt>
  <rfmt sheetId="1" sqref="L327" start="0" length="0">
    <dxf>
      <font>
        <sz val="12"/>
        <color auto="1"/>
      </font>
    </dxf>
  </rfmt>
  <rfmt sheetId="1" sqref="L328" start="0" length="0">
    <dxf>
      <font>
        <sz val="12"/>
        <color auto="1"/>
      </font>
    </dxf>
  </rfmt>
  <rfmt sheetId="1" sqref="L329" start="0" length="0">
    <dxf>
      <font>
        <sz val="12"/>
        <color auto="1"/>
      </font>
    </dxf>
  </rfmt>
  <rfmt sheetId="1" sqref="L330" start="0" length="0">
    <dxf>
      <font>
        <sz val="12"/>
        <color auto="1"/>
      </font>
    </dxf>
  </rfmt>
  <rfmt sheetId="1" sqref="L331" start="0" length="0">
    <dxf>
      <font>
        <sz val="12"/>
        <color auto="1"/>
      </font>
    </dxf>
  </rfmt>
  <rfmt sheetId="1" sqref="L332" start="0" length="0">
    <dxf>
      <font>
        <sz val="12"/>
        <color auto="1"/>
      </font>
    </dxf>
  </rfmt>
  <rfmt sheetId="1" sqref="L333" start="0" length="0">
    <dxf>
      <font>
        <sz val="12"/>
        <color auto="1"/>
      </font>
    </dxf>
  </rfmt>
  <rfmt sheetId="1" sqref="L334" start="0" length="0">
    <dxf>
      <font>
        <sz val="12"/>
        <color auto="1"/>
      </font>
    </dxf>
  </rfmt>
  <rfmt sheetId="1" sqref="L335" start="0" length="0">
    <dxf>
      <font>
        <sz val="12"/>
        <color auto="1"/>
      </font>
    </dxf>
  </rfmt>
  <rfmt sheetId="1" sqref="L336" start="0" length="0">
    <dxf>
      <font>
        <sz val="12"/>
        <color auto="1"/>
      </font>
    </dxf>
  </rfmt>
  <rfmt sheetId="1" sqref="L337" start="0" length="0">
    <dxf>
      <font>
        <sz val="12"/>
        <color auto="1"/>
      </font>
    </dxf>
  </rfmt>
  <rfmt sheetId="1" sqref="L338" start="0" length="0">
    <dxf>
      <font>
        <sz val="12"/>
        <color auto="1"/>
      </font>
    </dxf>
  </rfmt>
  <rfmt sheetId="1" sqref="L339" start="0" length="0">
    <dxf>
      <font>
        <sz val="12"/>
        <color auto="1"/>
      </font>
    </dxf>
  </rfmt>
  <rfmt sheetId="1" sqref="L340" start="0" length="0">
    <dxf>
      <font>
        <sz val="12"/>
        <color auto="1"/>
      </font>
    </dxf>
  </rfmt>
  <rfmt sheetId="1" sqref="L341" start="0" length="0">
    <dxf>
      <font>
        <sz val="12"/>
        <color auto="1"/>
      </font>
    </dxf>
  </rfmt>
  <rfmt sheetId="1" sqref="L342" start="0" length="0">
    <dxf>
      <font>
        <sz val="12"/>
        <color auto="1"/>
      </font>
    </dxf>
  </rfmt>
  <rfmt sheetId="1" sqref="L343" start="0" length="0">
    <dxf>
      <font>
        <sz val="12"/>
        <color auto="1"/>
      </font>
    </dxf>
  </rfmt>
  <rfmt sheetId="1" sqref="L344" start="0" length="0">
    <dxf>
      <font>
        <sz val="12"/>
        <color auto="1"/>
      </font>
    </dxf>
  </rfmt>
  <rfmt sheetId="1" sqref="L345" start="0" length="0">
    <dxf>
      <font>
        <sz val="12"/>
        <color auto="1"/>
      </font>
    </dxf>
  </rfmt>
  <rfmt sheetId="1" sqref="L346" start="0" length="0">
    <dxf>
      <font>
        <sz val="12"/>
        <color auto="1"/>
      </font>
    </dxf>
  </rfmt>
  <rfmt sheetId="1" sqref="L347" start="0" length="0">
    <dxf>
      <font>
        <sz val="12"/>
        <color auto="1"/>
      </font>
    </dxf>
  </rfmt>
  <rfmt sheetId="1" sqref="L348" start="0" length="0">
    <dxf>
      <font>
        <sz val="12"/>
        <color auto="1"/>
      </font>
    </dxf>
  </rfmt>
  <rfmt sheetId="1" sqref="L349" start="0" length="0">
    <dxf>
      <font>
        <sz val="12"/>
        <color auto="1"/>
      </font>
    </dxf>
  </rfmt>
  <rfmt sheetId="1" sqref="L350" start="0" length="0">
    <dxf>
      <font>
        <sz val="12"/>
        <color auto="1"/>
      </font>
    </dxf>
  </rfmt>
  <rfmt sheetId="1" sqref="L351" start="0" length="0">
    <dxf>
      <font>
        <sz val="12"/>
        <color auto="1"/>
      </font>
    </dxf>
  </rfmt>
  <rfmt sheetId="1" sqref="L352" start="0" length="0">
    <dxf>
      <font>
        <sz val="12"/>
        <color auto="1"/>
      </font>
    </dxf>
  </rfmt>
  <rfmt sheetId="1" sqref="L353" start="0" length="0">
    <dxf>
      <font>
        <sz val="12"/>
        <color auto="1"/>
      </font>
    </dxf>
  </rfmt>
  <rfmt sheetId="1" sqref="L354" start="0" length="0">
    <dxf>
      <font>
        <sz val="12"/>
        <color auto="1"/>
      </font>
    </dxf>
  </rfmt>
  <rfmt sheetId="1" sqref="L355" start="0" length="0">
    <dxf>
      <font>
        <sz val="12"/>
        <color auto="1"/>
      </font>
    </dxf>
  </rfmt>
  <rfmt sheetId="1" sqref="L356" start="0" length="0">
    <dxf>
      <font>
        <sz val="12"/>
        <color auto="1"/>
      </font>
    </dxf>
  </rfmt>
  <rfmt sheetId="1" sqref="L357" start="0" length="0">
    <dxf>
      <font>
        <sz val="12"/>
        <color auto="1"/>
      </font>
    </dxf>
  </rfmt>
  <rfmt sheetId="1" sqref="L358" start="0" length="0">
    <dxf>
      <font>
        <sz val="12"/>
        <color auto="1"/>
      </font>
    </dxf>
  </rfmt>
  <rfmt sheetId="1" sqref="L359" start="0" length="0">
    <dxf>
      <font>
        <sz val="12"/>
        <color auto="1"/>
      </font>
    </dxf>
  </rfmt>
  <rfmt sheetId="1" sqref="L360" start="0" length="0">
    <dxf>
      <font>
        <sz val="12"/>
        <color auto="1"/>
      </font>
    </dxf>
  </rfmt>
  <rfmt sheetId="1" sqref="L361" start="0" length="0">
    <dxf>
      <font>
        <sz val="12"/>
        <color auto="1"/>
      </font>
    </dxf>
  </rfmt>
  <rfmt sheetId="1" sqref="L362" start="0" length="0">
    <dxf>
      <font>
        <sz val="12"/>
        <color auto="1"/>
      </font>
    </dxf>
  </rfmt>
  <rfmt sheetId="1" sqref="L363" start="0" length="0">
    <dxf>
      <font>
        <sz val="12"/>
        <color auto="1"/>
      </font>
    </dxf>
  </rfmt>
  <rfmt sheetId="1" sqref="L364" start="0" length="0">
    <dxf>
      <font>
        <sz val="12"/>
        <color auto="1"/>
      </font>
    </dxf>
  </rfmt>
  <rfmt sheetId="1" sqref="L365" start="0" length="0">
    <dxf>
      <font>
        <sz val="12"/>
        <color auto="1"/>
      </font>
    </dxf>
  </rfmt>
  <rfmt sheetId="1" sqref="L366" start="0" length="0">
    <dxf>
      <font>
        <sz val="12"/>
        <color auto="1"/>
      </font>
    </dxf>
  </rfmt>
  <rfmt sheetId="1" sqref="L367" start="0" length="0">
    <dxf>
      <font>
        <sz val="12"/>
        <color auto="1"/>
      </font>
    </dxf>
  </rfmt>
  <rfmt sheetId="1" sqref="L368" start="0" length="0">
    <dxf>
      <font>
        <sz val="12"/>
        <color auto="1"/>
      </font>
    </dxf>
  </rfmt>
  <rfmt sheetId="1" sqref="L369" start="0" length="0">
    <dxf>
      <font>
        <sz val="12"/>
        <color auto="1"/>
      </font>
    </dxf>
  </rfmt>
  <rfmt sheetId="1" sqref="L370" start="0" length="0">
    <dxf>
      <font>
        <sz val="12"/>
        <color auto="1"/>
      </font>
    </dxf>
  </rfmt>
  <rfmt sheetId="1" sqref="L371" start="0" length="0">
    <dxf>
      <font>
        <sz val="12"/>
        <color auto="1"/>
      </font>
    </dxf>
  </rfmt>
  <rfmt sheetId="1" sqref="L372" start="0" length="0">
    <dxf>
      <font>
        <sz val="12"/>
        <color auto="1"/>
      </font>
    </dxf>
  </rfmt>
  <rfmt sheetId="1" sqref="L373" start="0" length="0">
    <dxf>
      <font>
        <sz val="12"/>
        <color auto="1"/>
      </font>
    </dxf>
  </rfmt>
  <rfmt sheetId="1" sqref="L374" start="0" length="0">
    <dxf>
      <font>
        <sz val="12"/>
        <color auto="1"/>
      </font>
    </dxf>
  </rfmt>
  <rfmt sheetId="1" sqref="L375" start="0" length="0">
    <dxf>
      <font>
        <sz val="12"/>
        <color auto="1"/>
      </font>
    </dxf>
  </rfmt>
  <rfmt sheetId="1" sqref="L376" start="0" length="0">
    <dxf>
      <font>
        <sz val="12"/>
        <color auto="1"/>
      </font>
    </dxf>
  </rfmt>
  <rfmt sheetId="1" sqref="L377" start="0" length="0">
    <dxf>
      <font>
        <sz val="12"/>
        <color auto="1"/>
      </font>
    </dxf>
  </rfmt>
  <rfmt sheetId="1" sqref="L378" start="0" length="0">
    <dxf>
      <font>
        <sz val="12"/>
        <color auto="1"/>
      </font>
    </dxf>
  </rfmt>
  <rfmt sheetId="1" sqref="L379" start="0" length="0">
    <dxf>
      <font>
        <sz val="12"/>
        <color auto="1"/>
      </font>
    </dxf>
  </rfmt>
  <rfmt sheetId="1" sqref="L380" start="0" length="0">
    <dxf>
      <font>
        <sz val="12"/>
        <color auto="1"/>
      </font>
    </dxf>
  </rfmt>
  <rfmt sheetId="1" sqref="L381" start="0" length="0">
    <dxf>
      <font>
        <sz val="12"/>
        <color auto="1"/>
      </font>
    </dxf>
  </rfmt>
  <rfmt sheetId="1" sqref="L382" start="0" length="0">
    <dxf>
      <font>
        <sz val="12"/>
        <color auto="1"/>
      </font>
    </dxf>
  </rfmt>
  <rfmt sheetId="1" sqref="L383" start="0" length="0">
    <dxf>
      <font>
        <sz val="12"/>
        <color auto="1"/>
      </font>
    </dxf>
  </rfmt>
  <rfmt sheetId="1" sqref="L384" start="0" length="0">
    <dxf>
      <font>
        <sz val="12"/>
        <color auto="1"/>
      </font>
    </dxf>
  </rfmt>
  <rfmt sheetId="1" sqref="L385" start="0" length="0">
    <dxf>
      <font>
        <sz val="12"/>
        <color auto="1"/>
      </font>
    </dxf>
  </rfmt>
  <rfmt sheetId="1" sqref="L386" start="0" length="0">
    <dxf>
      <font>
        <sz val="12"/>
        <color auto="1"/>
      </font>
    </dxf>
  </rfmt>
  <rfmt sheetId="1" sqref="L387" start="0" length="0">
    <dxf>
      <font>
        <sz val="12"/>
        <color auto="1"/>
      </font>
    </dxf>
  </rfmt>
  <rfmt sheetId="1" sqref="L388" start="0" length="0">
    <dxf>
      <font>
        <sz val="12"/>
        <color auto="1"/>
      </font>
    </dxf>
  </rfmt>
  <rfmt sheetId="1" sqref="L389" start="0" length="0">
    <dxf>
      <font>
        <sz val="12"/>
        <color auto="1"/>
      </font>
    </dxf>
  </rfmt>
  <rfmt sheetId="1" sqref="L390" start="0" length="0">
    <dxf>
      <font>
        <sz val="12"/>
        <color auto="1"/>
      </font>
    </dxf>
  </rfmt>
  <rfmt sheetId="1" sqref="L391" start="0" length="0">
    <dxf>
      <font>
        <sz val="12"/>
        <color auto="1"/>
      </font>
    </dxf>
  </rfmt>
  <rfmt sheetId="1" sqref="L392" start="0" length="0">
    <dxf>
      <font>
        <sz val="12"/>
        <color auto="1"/>
      </font>
    </dxf>
  </rfmt>
  <rfmt sheetId="1" sqref="L393" start="0" length="0">
    <dxf>
      <font>
        <sz val="12"/>
        <color auto="1"/>
      </font>
    </dxf>
  </rfmt>
  <rfmt sheetId="1" sqref="L394" start="0" length="0">
    <dxf>
      <font>
        <sz val="12"/>
        <color auto="1"/>
      </font>
    </dxf>
  </rfmt>
  <rfmt sheetId="1" sqref="L395" start="0" length="0">
    <dxf>
      <font>
        <sz val="12"/>
        <color auto="1"/>
      </font>
    </dxf>
  </rfmt>
  <rfmt sheetId="1" sqref="L396" start="0" length="0">
    <dxf>
      <font>
        <sz val="12"/>
        <color auto="1"/>
      </font>
    </dxf>
  </rfmt>
  <rfmt sheetId="1" sqref="L397" start="0" length="0">
    <dxf>
      <font>
        <sz val="12"/>
        <color auto="1"/>
      </font>
    </dxf>
  </rfmt>
  <rfmt sheetId="1" sqref="L398" start="0" length="0">
    <dxf>
      <font>
        <sz val="12"/>
        <color auto="1"/>
        <name val="Calibri"/>
        <family val="2"/>
        <charset val="238"/>
        <scheme val="minor"/>
      </font>
      <alignment vertical="center" wrapText="1"/>
    </dxf>
  </rfmt>
  <rfmt sheetId="1" sqref="L399" start="0" length="0">
    <dxf>
      <font>
        <sz val="12"/>
        <color auto="1"/>
      </font>
    </dxf>
  </rfmt>
  <rfmt sheetId="1" sqref="L400" start="0" length="0">
    <dxf>
      <font>
        <sz val="12"/>
        <color auto="1"/>
      </font>
    </dxf>
  </rfmt>
  <rfmt sheetId="1" sqref="L401" start="0" length="0">
    <dxf>
      <font>
        <sz val="12"/>
        <color auto="1"/>
      </font>
    </dxf>
  </rfmt>
  <rfmt sheetId="1" sqref="L402" start="0" length="0">
    <dxf>
      <font>
        <sz val="12"/>
        <color auto="1"/>
      </font>
    </dxf>
  </rfmt>
  <rfmt sheetId="1" sqref="L403" start="0" length="0">
    <dxf>
      <font>
        <sz val="12"/>
        <color auto="1"/>
      </font>
    </dxf>
  </rfmt>
  <rfmt sheetId="1" sqref="L404" start="0" length="0">
    <dxf>
      <font>
        <sz val="12"/>
        <color auto="1"/>
      </font>
    </dxf>
  </rfmt>
  <rfmt sheetId="1" sqref="L405" start="0" length="0">
    <dxf>
      <font>
        <sz val="12"/>
        <color auto="1"/>
      </font>
    </dxf>
  </rfmt>
  <rfmt sheetId="1" sqref="L406" start="0" length="0">
    <dxf>
      <font>
        <sz val="12"/>
        <color auto="1"/>
      </font>
    </dxf>
  </rfmt>
  <rfmt sheetId="1" sqref="L407" start="0" length="0">
    <dxf>
      <font>
        <sz val="12"/>
        <color auto="1"/>
      </font>
    </dxf>
  </rfmt>
  <rfmt sheetId="1" sqref="L408" start="0" length="0">
    <dxf>
      <font>
        <sz val="12"/>
        <color auto="1"/>
      </font>
    </dxf>
  </rfmt>
  <rfmt sheetId="1" sqref="L409" start="0" length="0">
    <dxf>
      <font>
        <sz val="12"/>
        <color auto="1"/>
      </font>
    </dxf>
  </rfmt>
  <rfmt sheetId="1" sqref="L410" start="0" length="0">
    <dxf>
      <font>
        <sz val="12"/>
        <color auto="1"/>
      </font>
    </dxf>
  </rfmt>
  <rfmt sheetId="1" sqref="L411" start="0" length="0">
    <dxf>
      <font>
        <sz val="12"/>
        <color auto="1"/>
      </font>
    </dxf>
  </rfmt>
  <rfmt sheetId="1" sqref="L412" start="0" length="0">
    <dxf>
      <font>
        <sz val="12"/>
        <color auto="1"/>
      </font>
    </dxf>
  </rfmt>
  <rfmt sheetId="1" sqref="L413" start="0" length="0">
    <dxf>
      <font>
        <sz val="12"/>
        <color auto="1"/>
      </font>
    </dxf>
  </rfmt>
  <rfmt sheetId="1" s="1" sqref="L414" start="0" length="0">
    <dxf>
      <font>
        <sz val="12"/>
        <color auto="1"/>
        <name val="Calibri"/>
        <family val="2"/>
        <charset val="238"/>
        <scheme val="minor"/>
      </font>
    </dxf>
  </rfmt>
  <rfmt sheetId="1" sqref="L415" start="0" length="0">
    <dxf>
      <font>
        <sz val="12"/>
        <color auto="1"/>
      </font>
    </dxf>
  </rfmt>
  <rfmt sheetId="1" sqref="L416" start="0" length="0">
    <dxf>
      <font>
        <sz val="12"/>
        <color auto="1"/>
      </font>
    </dxf>
  </rfmt>
  <rfmt sheetId="1" sqref="L417" start="0" length="0">
    <dxf>
      <font>
        <sz val="12"/>
        <color auto="1"/>
      </font>
    </dxf>
  </rfmt>
  <rfmt sheetId="1" sqref="L418" start="0" length="0">
    <dxf>
      <font>
        <sz val="12"/>
        <color auto="1"/>
      </font>
    </dxf>
  </rfmt>
  <rfmt sheetId="1" sqref="L419" start="0" length="0">
    <dxf>
      <font>
        <sz val="12"/>
        <color auto="1"/>
      </font>
    </dxf>
  </rfmt>
  <rfmt sheetId="1" sqref="L420" start="0" length="0">
    <dxf>
      <font>
        <sz val="12"/>
        <color auto="1"/>
      </font>
    </dxf>
  </rfmt>
  <rfmt sheetId="1" sqref="L421" start="0" length="0">
    <dxf>
      <font>
        <sz val="12"/>
        <color auto="1"/>
      </font>
    </dxf>
  </rfmt>
  <rfmt sheetId="1" sqref="L422" start="0" length="0">
    <dxf>
      <font>
        <sz val="12"/>
        <color auto="1"/>
      </font>
    </dxf>
  </rfmt>
  <rfmt sheetId="1" sqref="L423" start="0" length="0">
    <dxf>
      <font>
        <sz val="12"/>
        <color auto="1"/>
      </font>
    </dxf>
  </rfmt>
  <rfmt sheetId="1" sqref="L424" start="0" length="0">
    <dxf>
      <font>
        <sz val="12"/>
        <color auto="1"/>
      </font>
    </dxf>
  </rfmt>
  <rfmt sheetId="1" sqref="L425" start="0" length="0">
    <dxf>
      <font>
        <sz val="12"/>
        <color auto="1"/>
      </font>
    </dxf>
  </rfmt>
  <rfmt sheetId="1" sqref="L426" start="0" length="0">
    <dxf>
      <font>
        <sz val="12"/>
        <color auto="1"/>
      </font>
    </dxf>
  </rfmt>
  <rfmt sheetId="1" sqref="L427" start="0" length="0">
    <dxf>
      <font>
        <sz val="12"/>
        <color auto="1"/>
      </font>
    </dxf>
  </rfmt>
  <rfmt sheetId="1" sqref="L428" start="0" length="0">
    <dxf>
      <font>
        <sz val="12"/>
        <color auto="1"/>
      </font>
    </dxf>
  </rfmt>
  <rfmt sheetId="1" sqref="L429" start="0" length="0">
    <dxf>
      <font>
        <sz val="12"/>
        <color auto="1"/>
      </font>
    </dxf>
  </rfmt>
  <rfmt sheetId="1" sqref="L430" start="0" length="0">
    <dxf>
      <font>
        <sz val="12"/>
        <color auto="1"/>
      </font>
    </dxf>
  </rfmt>
  <rfmt sheetId="1" sqref="L431" start="0" length="0">
    <dxf>
      <font>
        <sz val="12"/>
        <color auto="1"/>
      </font>
    </dxf>
  </rfmt>
  <rfmt sheetId="1" sqref="L432" start="0" length="0">
    <dxf>
      <font>
        <sz val="12"/>
        <color auto="1"/>
      </font>
    </dxf>
  </rfmt>
  <rfmt sheetId="1" sqref="L433" start="0" length="0">
    <dxf>
      <font>
        <sz val="12"/>
        <color auto="1"/>
      </font>
    </dxf>
  </rfmt>
  <rfmt sheetId="1" sqref="L434" start="0" length="0">
    <dxf>
      <font>
        <sz val="12"/>
        <color auto="1"/>
      </font>
    </dxf>
  </rfmt>
  <rfmt sheetId="1" sqref="L435" start="0" length="0">
    <dxf>
      <font>
        <sz val="12"/>
        <color auto="1"/>
      </font>
    </dxf>
  </rfmt>
  <rfmt sheetId="1" sqref="L436" start="0" length="0">
    <dxf>
      <font>
        <sz val="12"/>
        <color auto="1"/>
      </font>
    </dxf>
  </rfmt>
  <rfmt sheetId="1" sqref="L437" start="0" length="0">
    <dxf>
      <font>
        <sz val="12"/>
        <color auto="1"/>
      </font>
    </dxf>
  </rfmt>
  <rfmt sheetId="1" sqref="L438" start="0" length="0">
    <dxf>
      <font>
        <sz val="12"/>
        <color auto="1"/>
      </font>
    </dxf>
  </rfmt>
  <rfmt sheetId="1" sqref="L439" start="0" length="0">
    <dxf>
      <font>
        <sz val="12"/>
        <color auto="1"/>
      </font>
    </dxf>
  </rfmt>
  <rfmt sheetId="1" sqref="L440" start="0" length="0">
    <dxf>
      <font>
        <sz val="12"/>
        <color auto="1"/>
      </font>
    </dxf>
  </rfmt>
  <rfmt sheetId="1" sqref="L441" start="0" length="0">
    <dxf>
      <font>
        <sz val="12"/>
        <color auto="1"/>
      </font>
    </dxf>
  </rfmt>
  <rfmt sheetId="1" sqref="L442" start="0" length="0">
    <dxf>
      <font>
        <sz val="12"/>
        <color auto="1"/>
      </font>
      <fill>
        <patternFill patternType="none">
          <bgColor indexed="65"/>
        </patternFill>
      </fill>
    </dxf>
  </rfmt>
  <rfmt sheetId="1" sqref="L443" start="0" length="0">
    <dxf>
      <font>
        <sz val="12"/>
        <color auto="1"/>
      </font>
    </dxf>
  </rfmt>
  <rfmt sheetId="1" sqref="L444" start="0" length="0">
    <dxf>
      <font>
        <sz val="12"/>
        <color auto="1"/>
      </font>
    </dxf>
  </rfmt>
  <rfmt sheetId="1" sqref="L445" start="0" length="0">
    <dxf>
      <font>
        <sz val="12"/>
        <color auto="1"/>
      </font>
    </dxf>
  </rfmt>
  <rfmt sheetId="1" sqref="L446" start="0" length="0">
    <dxf>
      <font>
        <sz val="12"/>
        <color auto="1"/>
      </font>
    </dxf>
  </rfmt>
  <rfmt sheetId="1" sqref="L447" start="0" length="0">
    <dxf>
      <font>
        <sz val="12"/>
        <color auto="1"/>
      </font>
    </dxf>
  </rfmt>
  <rfmt sheetId="1" sqref="L448" start="0" length="0">
    <dxf>
      <font>
        <sz val="12"/>
        <color auto="1"/>
      </font>
    </dxf>
  </rfmt>
  <rfmt sheetId="1" sqref="L449" start="0" length="0">
    <dxf>
      <font>
        <sz val="12"/>
        <color auto="1"/>
      </font>
    </dxf>
  </rfmt>
  <rfmt sheetId="1" sqref="L450" start="0" length="0">
    <dxf>
      <font>
        <sz val="12"/>
        <color auto="1"/>
      </font>
    </dxf>
  </rfmt>
  <rfmt sheetId="1" sqref="L451" start="0" length="0">
    <dxf>
      <font>
        <sz val="12"/>
        <color auto="1"/>
      </font>
    </dxf>
  </rfmt>
  <rfmt sheetId="1" sqref="L452" start="0" length="0">
    <dxf>
      <font>
        <sz val="12"/>
        <color auto="1"/>
      </font>
    </dxf>
  </rfmt>
  <rfmt sheetId="1" sqref="L453" start="0" length="0">
    <dxf>
      <font>
        <sz val="12"/>
        <color auto="1"/>
      </font>
    </dxf>
  </rfmt>
  <rfmt sheetId="1" sqref="L454" start="0" length="0">
    <dxf>
      <font>
        <sz val="12"/>
        <color auto="1"/>
      </font>
    </dxf>
  </rfmt>
  <rfmt sheetId="1" sqref="L455" start="0" length="0">
    <dxf>
      <font>
        <sz val="12"/>
        <color auto="1"/>
      </font>
    </dxf>
  </rfmt>
  <rfmt sheetId="1" sqref="L456" start="0" length="0">
    <dxf>
      <font>
        <sz val="12"/>
        <color auto="1"/>
      </font>
    </dxf>
  </rfmt>
  <rfmt sheetId="1" sqref="L457" start="0" length="0">
    <dxf>
      <font>
        <sz val="12"/>
        <color auto="1"/>
      </font>
    </dxf>
  </rfmt>
  <rfmt sheetId="1" sqref="L458" start="0" length="0">
    <dxf>
      <font>
        <sz val="12"/>
        <color auto="1"/>
      </font>
    </dxf>
  </rfmt>
  <rfmt sheetId="1" sqref="L459" start="0" length="0">
    <dxf>
      <font>
        <sz val="12"/>
        <color auto="1"/>
      </font>
    </dxf>
  </rfmt>
  <rfmt sheetId="1" sqref="L460" start="0" length="0">
    <dxf>
      <font>
        <sz val="12"/>
        <color auto="1"/>
      </font>
    </dxf>
  </rfmt>
  <rfmt sheetId="1" sqref="L461" start="0" length="0">
    <dxf>
      <font>
        <sz val="12"/>
        <color auto="1"/>
      </font>
    </dxf>
  </rfmt>
  <rfmt sheetId="1" sqref="L462" start="0" length="0">
    <dxf>
      <font>
        <sz val="12"/>
        <color auto="1"/>
      </font>
    </dxf>
  </rfmt>
  <rfmt sheetId="1" sqref="L463" start="0" length="0">
    <dxf>
      <font>
        <sz val="12"/>
        <color auto="1"/>
      </font>
    </dxf>
  </rfmt>
  <rfmt sheetId="1" sqref="L464" start="0" length="0">
    <dxf>
      <font>
        <sz val="12"/>
        <color auto="1"/>
      </font>
    </dxf>
  </rfmt>
  <rfmt sheetId="1" sqref="L465" start="0" length="0">
    <dxf>
      <font>
        <sz val="12"/>
        <color auto="1"/>
      </font>
    </dxf>
  </rfmt>
  <rfmt sheetId="1" sqref="L466" start="0" length="0">
    <dxf>
      <font>
        <sz val="12"/>
        <color auto="1"/>
      </font>
    </dxf>
  </rfmt>
  <rfmt sheetId="1" sqref="L467" start="0" length="0">
    <dxf>
      <font>
        <sz val="12"/>
        <color auto="1"/>
      </font>
    </dxf>
  </rfmt>
  <rfmt sheetId="1" sqref="L468" start="0" length="0">
    <dxf>
      <font>
        <sz val="12"/>
        <color auto="1"/>
      </font>
    </dxf>
  </rfmt>
  <rfmt sheetId="1" sqref="L469" start="0" length="0">
    <dxf>
      <font>
        <sz val="12"/>
        <color auto="1"/>
      </font>
    </dxf>
  </rfmt>
  <rfmt sheetId="1" sqref="L470" start="0" length="0">
    <dxf>
      <font>
        <sz val="12"/>
        <color auto="1"/>
      </font>
    </dxf>
  </rfmt>
  <rfmt sheetId="1" sqref="L471" start="0" length="0">
    <dxf>
      <font>
        <sz val="12"/>
        <color auto="1"/>
      </font>
    </dxf>
  </rfmt>
  <rfmt sheetId="1" sqref="L472" start="0" length="0">
    <dxf>
      <font>
        <sz val="12"/>
        <color auto="1"/>
        <name val="Calibri"/>
        <family val="2"/>
        <charset val="238"/>
        <scheme val="minor"/>
      </font>
      <alignment wrapText="1"/>
    </dxf>
  </rfmt>
  <rfmt sheetId="1" sqref="L473" start="0" length="0">
    <dxf>
      <font>
        <sz val="12"/>
        <color auto="1"/>
      </font>
    </dxf>
  </rfmt>
  <rfmt sheetId="1" sqref="L474" start="0" length="0">
    <dxf>
      <font>
        <sz val="12"/>
        <color auto="1"/>
      </font>
    </dxf>
  </rfmt>
  <rfmt sheetId="1" sqref="L475" start="0" length="0">
    <dxf>
      <font>
        <sz val="12"/>
        <color auto="1"/>
      </font>
    </dxf>
  </rfmt>
  <rfmt sheetId="1" sqref="L476" start="0" length="0">
    <dxf>
      <font>
        <sz val="12"/>
        <color auto="1"/>
      </font>
    </dxf>
  </rfmt>
  <rfmt sheetId="1" sqref="L477" start="0" length="0">
    <dxf>
      <font>
        <sz val="12"/>
        <color auto="1"/>
      </font>
    </dxf>
  </rfmt>
  <rfmt sheetId="1" sqref="L478" start="0" length="0">
    <dxf>
      <font>
        <sz val="12"/>
        <color auto="1"/>
      </font>
    </dxf>
  </rfmt>
  <rfmt sheetId="1" sqref="L479" start="0" length="0">
    <dxf>
      <font>
        <sz val="12"/>
        <color auto="1"/>
      </font>
    </dxf>
  </rfmt>
  <rfmt sheetId="1" sqref="L480" start="0" length="0">
    <dxf>
      <font>
        <sz val="12"/>
        <color auto="1"/>
      </font>
    </dxf>
  </rfmt>
  <rfmt sheetId="1" sqref="L481" start="0" length="0">
    <dxf>
      <font>
        <sz val="12"/>
        <color auto="1"/>
      </font>
    </dxf>
  </rfmt>
  <rfmt sheetId="1" sqref="L482" start="0" length="0">
    <dxf>
      <font>
        <sz val="12"/>
        <color auto="1"/>
      </font>
    </dxf>
  </rfmt>
  <rfmt sheetId="1" sqref="L483" start="0" length="0">
    <dxf>
      <font>
        <sz val="12"/>
        <color auto="1"/>
      </font>
    </dxf>
  </rfmt>
  <rfmt sheetId="1" sqref="L484" start="0" length="0">
    <dxf>
      <font>
        <sz val="12"/>
        <color auto="1"/>
      </font>
    </dxf>
  </rfmt>
  <rfmt sheetId="1" sqref="L485" start="0" length="0">
    <dxf>
      <font>
        <sz val="12"/>
        <color auto="1"/>
      </font>
    </dxf>
  </rfmt>
  <rfmt sheetId="1" sqref="L486" start="0" length="0">
    <dxf>
      <font>
        <sz val="12"/>
        <color auto="1"/>
      </font>
    </dxf>
  </rfmt>
  <rcc rId="4933" sId="1" numFmtId="19">
    <oc r="L25" t="inlineStr">
      <is>
        <t>09.11.2019</t>
      </is>
    </oc>
    <nc r="L25">
      <v>43778</v>
    </nc>
  </rcc>
  <rcc rId="4934" sId="1" numFmtId="19">
    <oc r="L83" t="inlineStr">
      <is>
        <t>15.07.2019</t>
      </is>
    </oc>
    <nc r="L83">
      <v>43661</v>
    </nc>
  </rcc>
  <rcc rId="4935" sId="1" numFmtId="19">
    <oc r="L91" t="inlineStr">
      <is>
        <t>03.02.2020</t>
      </is>
    </oc>
    <nc r="L91">
      <v>43864</v>
    </nc>
  </rcc>
  <rcc rId="4936" sId="1" numFmtId="19">
    <oc r="L435">
      <v>43778</v>
    </oc>
    <nc r="L435">
      <v>43779</v>
    </nc>
  </rcc>
  <rcc rId="4937" sId="1" numFmtId="19">
    <oc r="L436">
      <v>43778</v>
    </oc>
    <nc r="L436">
      <v>43779</v>
    </nc>
  </rcc>
  <rcc rId="4938" sId="1" numFmtId="19">
    <oc r="L103" t="inlineStr">
      <is>
        <t>26.09.2018</t>
      </is>
    </oc>
    <nc r="L103">
      <v>43369</v>
    </nc>
  </rcc>
  <rcc rId="4939" sId="1">
    <oc r="L298" t="inlineStr">
      <is>
        <t>18.10.2019</t>
      </is>
    </oc>
    <nc r="L298" t="inlineStr">
      <is>
        <t>18..0.2019</t>
      </is>
    </nc>
  </rcc>
</revisions>
</file>

<file path=xl/revisions/revisionLog4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40" sId="1" numFmtId="19">
    <oc r="L298" t="inlineStr">
      <is>
        <t>18..0.2019</t>
      </is>
    </oc>
    <nc r="L298">
      <v>43756</v>
    </nc>
  </rcc>
</revisions>
</file>

<file path=xl/revisions/revisionLog4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298" start="0" length="0">
    <dxf>
      <font>
        <sz val="12"/>
        <color auto="1"/>
      </font>
      <fill>
        <patternFill patternType="solid">
          <bgColor theme="0"/>
        </patternFill>
      </fill>
    </dxf>
  </rfmt>
  <rcc rId="4941" sId="1" numFmtId="19">
    <oc r="L166" t="inlineStr">
      <is>
        <t>27.10.2019</t>
      </is>
    </oc>
    <nc r="L166">
      <v>43765</v>
    </nc>
  </rcc>
</revisions>
</file>

<file path=xl/revisions/revisionLog4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42" sId="1" numFmtId="19">
    <oc r="L146" t="inlineStr">
      <is>
        <t>29.03.2019</t>
      </is>
    </oc>
    <nc r="L146">
      <v>43553</v>
    </nc>
  </rcc>
</revisions>
</file>

<file path=xl/revisions/revisionLog4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43" sId="1" numFmtId="19">
    <oc r="L295" t="inlineStr">
      <is>
        <t>29.05.2019</t>
      </is>
    </oc>
    <nc r="L295">
      <v>43614</v>
    </nc>
  </rcc>
</revisions>
</file>

<file path=xl/revisions/revisionLog4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448" start="0" length="0">
    <dxf>
      <font>
        <sz val="12"/>
        <color auto="1"/>
      </font>
      <fill>
        <patternFill patternType="solid">
          <bgColor theme="0"/>
        </patternFill>
      </fill>
    </dxf>
  </rfmt>
</revisions>
</file>

<file path=xl/revisions/revisionLog4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C1B4D6D-D666-48DD-AB17-E00791B6F0B6}" action="delete"/>
  <rdn rId="0" localSheetId="1" customView="1" name="Z_7C1B4D6D_D666_48DD_AB17_E00791B6F0B6_.wvu.PrintArea" hidden="1" oldHidden="1">
    <formula>Sheet1!$A$1:$AL$523</formula>
    <oldFormula>Sheet1!$A$1:$AL$523</oldFormula>
  </rdn>
  <rdn rId="0" localSheetId="1" customView="1" name="Z_7C1B4D6D_D666_48DD_AB17_E00791B6F0B6_.wvu.FilterData" hidden="1" oldHidden="1">
    <formula>Sheet1!$A$7:$DG$496</formula>
    <oldFormula>Sheet1!$A$7:$DG$496</oldFormula>
  </rdn>
  <rcv guid="{7C1B4D6D-D666-48DD-AB17-E00791B6F0B6}" action="add"/>
</revisions>
</file>

<file path=xl/revisions/revisionLog4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46" sId="1" numFmtId="19">
    <oc r="L448" t="inlineStr">
      <is>
        <t>31.09.2019</t>
      </is>
    </oc>
    <nc r="L448">
      <v>43738</v>
    </nc>
  </rcc>
  <rcc rId="4947" sId="1" numFmtId="19">
    <oc r="L486" t="inlineStr">
      <is>
        <t>31.02.2020</t>
      </is>
    </oc>
    <nc r="L486">
      <v>43890</v>
    </nc>
  </rcc>
  <rcv guid="{36624B2D-80F9-4F79-AC4A-B3547C36F23F}" action="delete"/>
  <rdn rId="0" localSheetId="1" customView="1" name="Z_36624B2D_80F9_4F79_AC4A_B3547C36F23F_.wvu.PrintArea" hidden="1" oldHidden="1">
    <formula>Sheet1!$A$1:$AL$523</formula>
    <oldFormula>Sheet1!$A$1:$AL$523</oldFormula>
  </rdn>
  <rdn rId="0" localSheetId="1" customView="1" name="Z_36624B2D_80F9_4F79_AC4A_B3547C36F23F_.wvu.FilterData" hidden="1" oldHidden="1">
    <formula>Sheet1!$A$1:$DG$497</formula>
    <oldFormula>Sheet1!$A$1:$DG$497</oldFormula>
  </rdn>
  <rcv guid="{36624B2D-80F9-4F79-AC4A-B3547C36F23F}" action="add"/>
</revisions>
</file>

<file path=xl/revisions/revisionLog4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50" sId="1" numFmtId="19">
    <oc r="L300">
      <v>43256</v>
    </oc>
    <nc r="L300">
      <v>43621</v>
    </nc>
  </rcc>
</revisions>
</file>

<file path=xl/revisions/revisionLog4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51" sId="1">
    <oc r="AH311" t="inlineStr">
      <is>
        <t xml:space="preserve"> în implementare</t>
      </is>
    </oc>
    <nc r="AH311" t="inlineStr">
      <is>
        <t>Finalizat</t>
      </is>
    </nc>
  </rcc>
</revisions>
</file>

<file path=xl/revisions/revisionLog4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52" sId="1">
    <oc r="AH329" t="inlineStr">
      <is>
        <t>finalizat</t>
      </is>
    </oc>
    <nc r="AH329" t="inlineStr">
      <is>
        <t>Finalizat</t>
      </is>
    </nc>
  </rcc>
</revisions>
</file>

<file path=xl/revisions/revisionLog4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53" sId="1" numFmtId="19">
    <oc r="L312">
      <v>43446</v>
    </oc>
    <nc r="L312">
      <v>43585</v>
    </nc>
  </rcc>
  <rcv guid="{901F9774-8BE7-424D-87C2-1026F3FA2E93}" action="delete"/>
  <rdn rId="0" localSheetId="1" customView="1" name="Z_901F9774_8BE7_424D_87C2_1026F3FA2E93_.wvu.PrintArea" hidden="1" oldHidden="1">
    <formula>Sheet1!$A$1:$AL$523</formula>
    <oldFormula>Sheet1!$A$1:$AL$523</oldFormula>
  </rdn>
  <rdn rId="0" localSheetId="1" customView="1" name="Z_901F9774_8BE7_424D_87C2_1026F3FA2E93_.wvu.FilterData" hidden="1" oldHidden="1">
    <formula>Sheet1!$C$1:$C$546</formula>
    <oldFormula>Sheet1!$F$1:$F$530</oldFormula>
  </rdn>
  <rcv guid="{901F9774-8BE7-424D-87C2-1026F3FA2E93}" action="add"/>
</revisions>
</file>

<file path=xl/revisions/revisionLog4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56" sId="1" numFmtId="19">
    <oc r="L30">
      <v>43258</v>
    </oc>
    <nc r="L30">
      <v>43624</v>
    </nc>
  </rcc>
  <rcv guid="{65C35D6D-934F-4431-BA92-90255FC17BA4}" action="delete"/>
  <rdn rId="0" localSheetId="1" customView="1" name="Z_65C35D6D_934F_4431_BA92_90255FC17BA4_.wvu.PrintArea" hidden="1" oldHidden="1">
    <formula>Sheet1!$A$1:$AL$523</formula>
    <oldFormula>Sheet1!$A$1:$AL$523</oldFormula>
  </rdn>
  <rdn rId="0" localSheetId="1" customView="1" name="Z_65C35D6D_934F_4431_BA92_90255FC17BA4_.wvu.FilterData" hidden="1" oldHidden="1">
    <formula>Sheet1!$A$1:$AL$496</formula>
    <oldFormula>Sheet1!$A$1:$AL$496</oldFormula>
  </rdn>
  <rcv guid="{65C35D6D-934F-4431-BA92-90255FC17BA4}" action="add"/>
</revisions>
</file>

<file path=xl/revisions/revisionLog4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59" sId="1">
    <oc r="AI312" t="inlineStr">
      <is>
        <t>AA4/12.03.2018</t>
      </is>
    </oc>
    <nc r="AI312" t="inlineStr">
      <is>
        <t>AA6/02.11.2018</t>
      </is>
    </nc>
  </rcc>
</revisions>
</file>

<file path=xl/revisions/revisionLog4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60" sId="1" numFmtId="19">
    <oc r="L316">
      <v>43322</v>
    </oc>
    <nc r="L316">
      <v>43687</v>
    </nc>
  </rcc>
</revisions>
</file>

<file path=xl/revisions/revisionLog4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61" sId="1">
    <oc r="AI316" t="inlineStr">
      <is>
        <t>AA2 / 28.06.2017</t>
      </is>
    </oc>
    <nc r="AI316" t="inlineStr">
      <is>
        <t>AA3 / 30.07.2018</t>
      </is>
    </nc>
  </rcc>
</revisions>
</file>

<file path=xl/revisions/revisionLog4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62" sId="1">
    <oc r="AI406" t="inlineStr">
      <is>
        <t>AA1/10.07.2018</t>
      </is>
    </oc>
    <nc r="AI406" t="inlineStr">
      <is>
        <t>AA2/17.12.2018</t>
      </is>
    </nc>
  </rcc>
  <rcv guid="{A5B1481C-EF26-486A-984F-85CDDC2FD94F}" action="delete"/>
  <rdn rId="0" localSheetId="1" customView="1" name="Z_A5B1481C_EF26_486A_984F_85CDDC2FD94F_.wvu.PrintArea" hidden="1" oldHidden="1">
    <formula>Sheet1!$A$1:$AL$523</formula>
    <oldFormula>Sheet1!$A$1:$AL$523</oldFormula>
  </rdn>
  <rdn rId="0" localSheetId="1" customView="1" name="Z_A5B1481C_EF26_486A_984F_85CDDC2FD94F_.wvu.FilterData" hidden="1" oldHidden="1">
    <formula>Sheet1!$A$1:$DG$497</formula>
    <oldFormula>Sheet1!$A$3:$DG$496</oldFormula>
  </rdn>
  <rcv guid="{A5B1481C-EF26-486A-984F-85CDDC2FD94F}" action="add"/>
</revisions>
</file>

<file path=xl/revisions/revisionLog4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65" sId="1" numFmtId="19">
    <oc r="L77">
      <v>44541</v>
    </oc>
    <nc r="L77">
      <v>44358</v>
    </nc>
  </rcc>
  <rcv guid="{36624B2D-80F9-4F79-AC4A-B3547C36F23F}" action="delete"/>
  <rdn rId="0" localSheetId="1" customView="1" name="Z_36624B2D_80F9_4F79_AC4A_B3547C36F23F_.wvu.PrintArea" hidden="1" oldHidden="1">
    <formula>Sheet1!$A$1:$AL$523</formula>
    <oldFormula>Sheet1!$A$1:$AL$523</oldFormula>
  </rdn>
  <rdn rId="0" localSheetId="1" customView="1" name="Z_36624B2D_80F9_4F79_AC4A_B3547C36F23F_.wvu.FilterData" hidden="1" oldHidden="1">
    <formula>Sheet1!$A$1:$DG$497</formula>
    <oldFormula>Sheet1!$A$1:$DG$497</oldFormula>
  </rdn>
  <rcv guid="{36624B2D-80F9-4F79-AC4A-B3547C36F23F}" action="add"/>
</revisions>
</file>

<file path=xl/revisions/revisionLog4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6624B2D-80F9-4F79-AC4A-B3547C36F23F}" action="delete"/>
  <rdn rId="0" localSheetId="1" customView="1" name="Z_36624B2D_80F9_4F79_AC4A_B3547C36F23F_.wvu.PrintArea" hidden="1" oldHidden="1">
    <formula>Sheet1!$A$1:$AL$523</formula>
    <oldFormula>Sheet1!$A$1:$AL$523</oldFormula>
  </rdn>
  <rdn rId="0" localSheetId="1" customView="1" name="Z_36624B2D_80F9_4F79_AC4A_B3547C36F23F_.wvu.FilterData" hidden="1" oldHidden="1">
    <formula>Sheet1!$A$1:$DG$497</formula>
    <oldFormula>Sheet1!$A$1:$DG$497</oldFormula>
  </rdn>
  <rcv guid="{36624B2D-80F9-4F79-AC4A-B3547C36F23F}" action="add"/>
</revisions>
</file>

<file path=xl/revisions/revisionLog4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70" sId="1" numFmtId="19">
    <oc r="L347">
      <v>43606</v>
    </oc>
    <nc r="L347">
      <v>43820</v>
    </nc>
  </rcc>
  <rcc rId="4971" sId="1">
    <oc r="AI347" t="inlineStr">
      <is>
        <t>n.a</t>
      </is>
    </oc>
    <nc r="AI347" t="inlineStr">
      <is>
        <t>AA1/21.12.2018</t>
      </is>
    </nc>
  </rcc>
  <rcv guid="{A5B1481C-EF26-486A-984F-85CDDC2FD94F}" action="delete"/>
  <rdn rId="0" localSheetId="1" customView="1" name="Z_A5B1481C_EF26_486A_984F_85CDDC2FD94F_.wvu.PrintArea" hidden="1" oldHidden="1">
    <formula>Sheet1!$A$1:$AL$523</formula>
    <oldFormula>Sheet1!$A$1:$AL$523</oldFormula>
  </rdn>
  <rdn rId="0" localSheetId="1" customView="1" name="Z_A5B1481C_EF26_486A_984F_85CDDC2FD94F_.wvu.FilterData" hidden="1" oldHidden="1">
    <formula>Sheet1!$A$1:$DG$497</formula>
    <oldFormula>Sheet1!$A$1:$DG$497</oldFormula>
  </rdn>
  <rcv guid="{A5B1481C-EF26-486A-984F-85CDDC2FD94F}" action="add"/>
</revisions>
</file>

<file path=xl/revisions/revisionLog4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74" sId="1">
    <nc r="B106">
      <v>126485</v>
    </nc>
  </rcc>
  <rcc rId="4975" sId="1">
    <nc r="C106">
      <v>546</v>
    </nc>
  </rcc>
  <rcc rId="4976" sId="1">
    <nc r="D106" t="inlineStr">
      <is>
        <t>MM</t>
      </is>
    </nc>
  </rcc>
  <rcc rId="4977" sId="1" odxf="1" dxf="1">
    <nc r="E106" t="inlineStr">
      <is>
        <t>AP 2/11i/2.1</t>
      </is>
    </nc>
    <odxf>
      <fill>
        <patternFill patternType="none">
          <bgColor indexed="65"/>
        </patternFill>
      </fill>
      <alignment horizontal="center"/>
    </odxf>
    <ndxf>
      <fill>
        <patternFill patternType="solid">
          <bgColor theme="0"/>
        </patternFill>
      </fill>
      <alignment horizontal="left"/>
    </ndxf>
  </rcc>
  <rcc rId="4978" sId="1">
    <nc r="H106" t="inlineStr">
      <is>
        <t>Municipiul Turda</t>
      </is>
    </nc>
  </rcc>
  <rcc rId="4979" sId="1">
    <nc r="F106" t="inlineStr">
      <is>
        <t>CP10 less /2018</t>
      </is>
    </nc>
  </rcc>
  <rcc rId="4980" sId="1" xfDxf="1" dxf="1">
    <nc r="G106" t="inlineStr">
      <is>
        <t>ADEPT – Administraþie digitala eficienta pentru cetaþenii din Turda</t>
      </is>
    </nc>
    <ndxf>
      <font>
        <sz val="12"/>
        <color auto="1"/>
        <name val="Trebuchet MS"/>
        <scheme val="none"/>
      </font>
      <alignment horizontal="left" vertical="center" wrapText="1"/>
      <border outline="0">
        <left style="thin">
          <color indexed="64"/>
        </left>
        <right style="thin">
          <color indexed="64"/>
        </right>
        <top style="thin">
          <color indexed="64"/>
        </top>
        <bottom style="thin">
          <color indexed="64"/>
        </bottom>
      </border>
    </ndxf>
  </rcc>
  <rcc rId="4981" sId="1">
    <nc r="I106" t="inlineStr">
      <is>
        <t>n.a</t>
      </is>
    </nc>
  </rcc>
  <rcc rId="4982" sId="1" numFmtId="19">
    <nc r="K106">
      <v>43455</v>
    </nc>
  </rcc>
  <rcc rId="4983" sId="1">
    <nc r="J106" t="inlineStr">
      <is>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is>
    </nc>
  </rcc>
  <rcc rId="4984" sId="1" numFmtId="19">
    <nc r="L106">
      <v>44186</v>
    </nc>
  </rcc>
  <rcc rId="4985" sId="1">
    <nc r="N106">
      <v>2</v>
    </nc>
  </rcc>
  <rcc rId="4986" sId="1">
    <nc r="O106" t="inlineStr">
      <is>
        <t>Cluj</t>
      </is>
    </nc>
  </rcc>
  <rcc rId="4987" sId="1">
    <nc r="Q106" t="inlineStr">
      <is>
        <t>APL</t>
      </is>
    </nc>
  </rcc>
  <rcc rId="4988" sId="1">
    <nc r="R106" t="inlineStr">
      <is>
        <t>119 - Investiții în capacitatea instituțională și în eficiența administrațiilor și a serviciilor publice la nivel național, regional și local, în perspectiva realizării de reforme, a unei mai bune legiferări și a bunei guvernanțe</t>
      </is>
    </nc>
  </rcc>
  <rcc rId="4989" sId="1">
    <nc r="P106" t="inlineStr">
      <is>
        <t>Turda</t>
      </is>
    </nc>
  </rcc>
  <rcc rId="4990" sId="1" numFmtId="4">
    <nc r="U106">
      <v>0</v>
    </nc>
  </rcc>
  <rcc rId="4991" sId="1" numFmtId="4">
    <nc r="X106">
      <v>0</v>
    </nc>
  </rcc>
  <rcc rId="4992" sId="1" numFmtId="4">
    <nc r="AA106">
      <v>0</v>
    </nc>
  </rcc>
  <rcc rId="4993" sId="1" numFmtId="4">
    <nc r="AC106">
      <v>0</v>
    </nc>
  </rcc>
  <rcc rId="4994" sId="1" numFmtId="4">
    <nc r="AD106">
      <v>0</v>
    </nc>
  </rcc>
  <rcc rId="4995" sId="1" numFmtId="4">
    <nc r="T106">
      <v>3257796.87</v>
    </nc>
  </rcc>
  <rcc rId="4996" sId="1" numFmtId="4">
    <nc r="W106">
      <v>498251.29</v>
    </nc>
  </rcc>
  <rcc rId="4997" sId="1" numFmtId="4">
    <nc r="Z106">
      <v>76654.039999999994</v>
    </nc>
  </rcc>
  <rcc rId="4998" sId="1">
    <nc r="AH106" t="inlineStr">
      <is>
        <t xml:space="preserve"> în implementare</t>
      </is>
    </nc>
  </rcc>
  <rcc rId="4999" sId="1">
    <nc r="AI106" t="inlineStr">
      <is>
        <t>n.a</t>
      </is>
    </nc>
  </rcc>
  <rcv guid="{65C35D6D-934F-4431-BA92-90255FC17BA4}" action="delete"/>
  <rdn rId="0" localSheetId="1" customView="1" name="Z_65C35D6D_934F_4431_BA92_90255FC17BA4_.wvu.PrintArea" hidden="1" oldHidden="1">
    <formula>Sheet1!$A$1:$AL$523</formula>
    <oldFormula>Sheet1!$A$1:$AL$523</oldFormula>
  </rdn>
  <rdn rId="0" localSheetId="1" customView="1" name="Z_65C35D6D_934F_4431_BA92_90255FC17BA4_.wvu.FilterData" hidden="1" oldHidden="1">
    <formula>Sheet1!$A$1:$AL$496</formula>
    <oldFormula>Sheet1!$A$1:$AL$496</oldFormula>
  </rdn>
  <rcv guid="{65C35D6D-934F-4431-BA92-90255FC17BA4}" action="add"/>
</revisions>
</file>

<file path=xl/revisions/revisionLog4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02" sId="1">
    <oc r="G106" t="inlineStr">
      <is>
        <t>ADEPT – Administraþie digitala eficienta pentru cetaþenii din Turda</t>
      </is>
    </oc>
    <nc r="G106" t="inlineStr">
      <is>
        <t>ADEPT – Administrație digitala eficienta pentru cetaþenii din Turda</t>
      </is>
    </nc>
  </rcc>
</revisions>
</file>

<file path=xl/revisions/revisionLog4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D2FD7F7E_681B_4254_A0DA_1E308AB96A20_.wvu.PrintArea" hidden="1" oldHidden="1">
    <formula>Sheet1!$A$1:$AL$523</formula>
  </rdn>
  <rdn rId="0" localSheetId="1" customView="1" name="Z_D2FD7F7E_681B_4254_A0DA_1E308AB96A20_.wvu.FilterData" hidden="1" oldHidden="1">
    <formula>Sheet1!$A$1:$AL$496</formula>
  </rdn>
  <rcv guid="{D2FD7F7E-681B-4254-A0DA-1E308AB96A20}"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312"/>
  <sheetViews>
    <sheetView tabSelected="1" zoomScale="70" zoomScaleNormal="112" workbookViewId="0">
      <selection sqref="A1:A3"/>
    </sheetView>
  </sheetViews>
  <sheetFormatPr defaultColWidth="9.140625" defaultRowHeight="15" x14ac:dyDescent="0.25"/>
  <cols>
    <col min="1" max="1" width="7.42578125" style="1" customWidth="1"/>
    <col min="2" max="2" width="15.140625" style="1" customWidth="1"/>
    <col min="3" max="3" width="8.140625" style="265" customWidth="1"/>
    <col min="4" max="4" width="7.28515625" style="1" customWidth="1"/>
    <col min="5" max="5" width="14.28515625" style="1" customWidth="1"/>
    <col min="6" max="6" width="18.5703125" style="1" customWidth="1"/>
    <col min="7" max="7" width="46.140625" style="266" customWidth="1"/>
    <col min="8" max="8" width="36.5703125" style="266" customWidth="1"/>
    <col min="9" max="9" width="31.28515625" style="10" customWidth="1"/>
    <col min="10" max="10" width="122.7109375" style="1" customWidth="1"/>
    <col min="11" max="11" width="20.5703125" style="10" customWidth="1"/>
    <col min="12" max="12" width="20" style="10" customWidth="1"/>
    <col min="13" max="13" width="24.28515625" style="10" customWidth="1"/>
    <col min="14" max="14" width="24.42578125" style="10" customWidth="1"/>
    <col min="15" max="15" width="31.85546875" style="10" customWidth="1"/>
    <col min="16" max="16" width="15.42578125" style="10" customWidth="1"/>
    <col min="17" max="17" width="17" style="10" customWidth="1"/>
    <col min="18" max="18" width="29.140625" style="10" customWidth="1"/>
    <col min="19" max="21" width="21.85546875" style="9" customWidth="1"/>
    <col min="22" max="22" width="15.5703125" style="9" customWidth="1"/>
    <col min="23" max="23" width="24" style="9" customWidth="1"/>
    <col min="24" max="24" width="15" style="9" customWidth="1"/>
    <col min="25" max="26" width="19.42578125" style="9" customWidth="1"/>
    <col min="27" max="27" width="19.85546875" style="9" customWidth="1"/>
    <col min="28" max="28" width="16.140625" style="9" customWidth="1"/>
    <col min="29" max="29" width="20" style="9" customWidth="1"/>
    <col min="30" max="30" width="13.42578125" style="9" customWidth="1"/>
    <col min="31" max="31" width="29" style="9" customWidth="1"/>
    <col min="32" max="32" width="16" style="9" customWidth="1"/>
    <col min="33" max="33" width="21.85546875" style="9" customWidth="1"/>
    <col min="34" max="34" width="27.7109375" style="9" bestFit="1" customWidth="1"/>
    <col min="35" max="35" width="25" style="189" customWidth="1"/>
    <col min="36" max="36" width="18.28515625" style="9" bestFit="1" customWidth="1"/>
    <col min="37" max="37" width="22.42578125" style="9" bestFit="1" customWidth="1"/>
    <col min="38" max="16384" width="9.140625" style="1"/>
  </cols>
  <sheetData>
    <row r="1" spans="1:37" ht="76.150000000000006" customHeight="1" x14ac:dyDescent="0.25">
      <c r="A1" s="267" t="s">
        <v>0</v>
      </c>
      <c r="B1" s="268" t="s">
        <v>473</v>
      </c>
      <c r="C1" s="269" t="s">
        <v>159</v>
      </c>
      <c r="D1" s="270" t="s">
        <v>160</v>
      </c>
      <c r="E1" s="270" t="s">
        <v>9</v>
      </c>
      <c r="F1" s="270" t="s">
        <v>164</v>
      </c>
      <c r="G1" s="271" t="s">
        <v>1</v>
      </c>
      <c r="H1" s="272" t="s">
        <v>15</v>
      </c>
      <c r="I1" s="273" t="s">
        <v>194</v>
      </c>
      <c r="J1" s="270" t="s">
        <v>17</v>
      </c>
      <c r="K1" s="270" t="s">
        <v>16</v>
      </c>
      <c r="L1" s="270" t="s">
        <v>18</v>
      </c>
      <c r="M1" s="270" t="s">
        <v>19</v>
      </c>
      <c r="N1" s="270" t="s">
        <v>2</v>
      </c>
      <c r="O1" s="270" t="s">
        <v>20</v>
      </c>
      <c r="P1" s="270" t="s">
        <v>3</v>
      </c>
      <c r="Q1" s="270" t="s">
        <v>4</v>
      </c>
      <c r="R1" s="270" t="s">
        <v>21</v>
      </c>
      <c r="S1" s="274" t="s">
        <v>10</v>
      </c>
      <c r="T1" s="275"/>
      <c r="U1" s="275"/>
      <c r="V1" s="275"/>
      <c r="W1" s="275"/>
      <c r="X1" s="275"/>
      <c r="Y1" s="275"/>
      <c r="Z1" s="276"/>
      <c r="AA1" s="276"/>
      <c r="AB1" s="277"/>
      <c r="AC1" s="278"/>
      <c r="AD1" s="278"/>
      <c r="AE1" s="279" t="s">
        <v>158</v>
      </c>
      <c r="AF1" s="280"/>
      <c r="AG1" s="279" t="s">
        <v>5</v>
      </c>
      <c r="AH1" s="281" t="s">
        <v>14</v>
      </c>
      <c r="AI1" s="281" t="s">
        <v>6</v>
      </c>
      <c r="AJ1" s="279" t="s">
        <v>23</v>
      </c>
      <c r="AK1" s="282"/>
    </row>
    <row r="2" spans="1:37" ht="15.75" customHeight="1" x14ac:dyDescent="0.25">
      <c r="A2" s="283"/>
      <c r="B2" s="284"/>
      <c r="C2" s="285"/>
      <c r="D2" s="286"/>
      <c r="E2" s="286"/>
      <c r="F2" s="286"/>
      <c r="G2" s="287"/>
      <c r="H2" s="288"/>
      <c r="I2" s="289"/>
      <c r="J2" s="286"/>
      <c r="K2" s="286"/>
      <c r="L2" s="286"/>
      <c r="M2" s="286"/>
      <c r="N2" s="286"/>
      <c r="O2" s="286"/>
      <c r="P2" s="286"/>
      <c r="Q2" s="286"/>
      <c r="R2" s="286"/>
      <c r="S2" s="290" t="s">
        <v>11</v>
      </c>
      <c r="T2" s="291"/>
      <c r="U2" s="291"/>
      <c r="V2" s="291"/>
      <c r="W2" s="292"/>
      <c r="X2" s="293"/>
      <c r="Y2" s="126" t="s">
        <v>13</v>
      </c>
      <c r="Z2" s="117"/>
      <c r="AA2" s="117"/>
      <c r="AB2" s="294" t="s">
        <v>22</v>
      </c>
      <c r="AC2" s="117"/>
      <c r="AD2" s="117"/>
      <c r="AE2" s="126"/>
      <c r="AF2" s="126" t="s">
        <v>7</v>
      </c>
      <c r="AG2" s="126"/>
      <c r="AH2" s="295"/>
      <c r="AI2" s="295"/>
      <c r="AJ2" s="126" t="s">
        <v>8</v>
      </c>
      <c r="AK2" s="126" t="s">
        <v>24</v>
      </c>
    </row>
    <row r="3" spans="1:37" ht="36.75" customHeight="1" thickBot="1" x14ac:dyDescent="0.3">
      <c r="A3" s="296"/>
      <c r="B3" s="297"/>
      <c r="C3" s="285"/>
      <c r="D3" s="286"/>
      <c r="E3" s="286"/>
      <c r="F3" s="286"/>
      <c r="G3" s="287"/>
      <c r="H3" s="288"/>
      <c r="I3" s="298"/>
      <c r="J3" s="286"/>
      <c r="K3" s="286"/>
      <c r="L3" s="286"/>
      <c r="M3" s="286"/>
      <c r="N3" s="286"/>
      <c r="O3" s="286"/>
      <c r="P3" s="286"/>
      <c r="Q3" s="286"/>
      <c r="R3" s="286"/>
      <c r="S3" s="117" t="s">
        <v>8</v>
      </c>
      <c r="T3" s="117" t="s">
        <v>185</v>
      </c>
      <c r="U3" s="117" t="s">
        <v>184</v>
      </c>
      <c r="V3" s="117" t="s">
        <v>12</v>
      </c>
      <c r="W3" s="117" t="s">
        <v>185</v>
      </c>
      <c r="X3" s="117" t="s">
        <v>184</v>
      </c>
      <c r="Y3" s="126"/>
      <c r="Z3" s="117" t="s">
        <v>185</v>
      </c>
      <c r="AA3" s="117" t="s">
        <v>184</v>
      </c>
      <c r="AB3" s="299"/>
      <c r="AC3" s="117" t="s">
        <v>185</v>
      </c>
      <c r="AD3" s="117" t="s">
        <v>184</v>
      </c>
      <c r="AE3" s="126"/>
      <c r="AF3" s="126"/>
      <c r="AG3" s="126"/>
      <c r="AH3" s="295"/>
      <c r="AI3" s="295"/>
      <c r="AJ3" s="126"/>
      <c r="AK3" s="126"/>
    </row>
    <row r="4" spans="1:37" ht="89.25" customHeight="1" x14ac:dyDescent="0.25">
      <c r="A4" s="300" t="s">
        <v>231</v>
      </c>
      <c r="B4" s="123" t="s">
        <v>474</v>
      </c>
      <c r="C4" s="121" t="s">
        <v>235</v>
      </c>
      <c r="D4" s="121" t="s">
        <v>160</v>
      </c>
      <c r="E4" s="125" t="s">
        <v>232</v>
      </c>
      <c r="F4" s="121" t="s">
        <v>233</v>
      </c>
      <c r="G4" s="125" t="s">
        <v>234</v>
      </c>
      <c r="H4" s="125" t="s">
        <v>236</v>
      </c>
      <c r="I4" s="125" t="s">
        <v>237</v>
      </c>
      <c r="J4" s="125" t="s">
        <v>238</v>
      </c>
      <c r="K4" s="120" t="s">
        <v>239</v>
      </c>
      <c r="L4" s="125" t="s">
        <v>240</v>
      </c>
      <c r="M4" s="125" t="s">
        <v>244</v>
      </c>
      <c r="N4" s="125" t="s">
        <v>241</v>
      </c>
      <c r="O4" s="125" t="s">
        <v>242</v>
      </c>
      <c r="P4" s="125" t="s">
        <v>243</v>
      </c>
      <c r="Q4" s="125" t="s">
        <v>245</v>
      </c>
      <c r="R4" s="125" t="s">
        <v>246</v>
      </c>
      <c r="S4" s="301" t="s">
        <v>247</v>
      </c>
      <c r="T4" s="302"/>
      <c r="U4" s="302"/>
      <c r="V4" s="302"/>
      <c r="W4" s="302"/>
      <c r="X4" s="302"/>
      <c r="Y4" s="302"/>
      <c r="Z4" s="303"/>
      <c r="AA4" s="303"/>
      <c r="AB4" s="304"/>
      <c r="AC4" s="24"/>
      <c r="AD4" s="24"/>
      <c r="AE4" s="305" t="s">
        <v>254</v>
      </c>
      <c r="AF4" s="305" t="s">
        <v>255</v>
      </c>
      <c r="AG4" s="305" t="s">
        <v>256</v>
      </c>
      <c r="AH4" s="306" t="s">
        <v>257</v>
      </c>
      <c r="AI4" s="307" t="s">
        <v>258</v>
      </c>
      <c r="AJ4" s="305" t="s">
        <v>248</v>
      </c>
      <c r="AK4" s="305" t="s">
        <v>259</v>
      </c>
    </row>
    <row r="5" spans="1:37" ht="56.25" customHeight="1" x14ac:dyDescent="0.25">
      <c r="A5" s="308"/>
      <c r="B5" s="124"/>
      <c r="C5" s="122"/>
      <c r="D5" s="122"/>
      <c r="E5" s="124"/>
      <c r="F5" s="122"/>
      <c r="G5" s="124"/>
      <c r="H5" s="124"/>
      <c r="I5" s="124"/>
      <c r="J5" s="124"/>
      <c r="K5" s="116"/>
      <c r="L5" s="124"/>
      <c r="M5" s="124"/>
      <c r="N5" s="124"/>
      <c r="O5" s="124"/>
      <c r="P5" s="124"/>
      <c r="Q5" s="124"/>
      <c r="R5" s="124"/>
      <c r="S5" s="115" t="s">
        <v>248</v>
      </c>
      <c r="T5" s="115" t="s">
        <v>250</v>
      </c>
      <c r="U5" s="115" t="s">
        <v>249</v>
      </c>
      <c r="V5" s="115" t="s">
        <v>251</v>
      </c>
      <c r="W5" s="115" t="s">
        <v>250</v>
      </c>
      <c r="X5" s="115" t="s">
        <v>249</v>
      </c>
      <c r="Y5" s="115" t="s">
        <v>252</v>
      </c>
      <c r="Z5" s="115" t="s">
        <v>250</v>
      </c>
      <c r="AA5" s="115" t="s">
        <v>249</v>
      </c>
      <c r="AB5" s="115" t="s">
        <v>253</v>
      </c>
      <c r="AC5" s="115" t="s">
        <v>250</v>
      </c>
      <c r="AD5" s="115" t="s">
        <v>249</v>
      </c>
      <c r="AE5" s="309"/>
      <c r="AF5" s="309"/>
      <c r="AG5" s="309"/>
      <c r="AH5" s="310"/>
      <c r="AI5" s="311"/>
      <c r="AJ5" s="309"/>
      <c r="AK5" s="309"/>
    </row>
    <row r="6" spans="1:37" ht="40.5" customHeight="1" x14ac:dyDescent="0.25">
      <c r="A6" s="56">
        <v>0</v>
      </c>
      <c r="B6" s="82"/>
      <c r="C6" s="127">
        <v>1</v>
      </c>
      <c r="D6" s="113" t="s">
        <v>180</v>
      </c>
      <c r="E6" s="113">
        <v>2</v>
      </c>
      <c r="F6" s="113">
        <v>3</v>
      </c>
      <c r="G6" s="113">
        <v>4</v>
      </c>
      <c r="H6" s="113">
        <v>5</v>
      </c>
      <c r="I6" s="113">
        <v>6</v>
      </c>
      <c r="J6" s="113">
        <v>7</v>
      </c>
      <c r="K6" s="113">
        <v>8</v>
      </c>
      <c r="L6" s="113">
        <v>9</v>
      </c>
      <c r="M6" s="113">
        <v>10</v>
      </c>
      <c r="N6" s="113">
        <v>11</v>
      </c>
      <c r="O6" s="113">
        <v>12</v>
      </c>
      <c r="P6" s="113">
        <v>13</v>
      </c>
      <c r="Q6" s="113">
        <v>14</v>
      </c>
      <c r="R6" s="113">
        <v>15</v>
      </c>
      <c r="S6" s="119">
        <v>16</v>
      </c>
      <c r="T6" s="119"/>
      <c r="U6" s="119"/>
      <c r="V6" s="119">
        <v>17</v>
      </c>
      <c r="W6" s="119"/>
      <c r="X6" s="119"/>
      <c r="Y6" s="119">
        <v>18</v>
      </c>
      <c r="Z6" s="111"/>
      <c r="AA6" s="111"/>
      <c r="AB6" s="119">
        <v>19</v>
      </c>
      <c r="AC6" s="119"/>
      <c r="AD6" s="119"/>
      <c r="AE6" s="111" t="s">
        <v>181</v>
      </c>
      <c r="AF6" s="112">
        <v>20</v>
      </c>
      <c r="AG6" s="112">
        <v>21</v>
      </c>
      <c r="AH6" s="112">
        <v>22</v>
      </c>
      <c r="AI6" s="112">
        <v>23</v>
      </c>
      <c r="AJ6" s="112">
        <v>24</v>
      </c>
      <c r="AK6" s="112">
        <v>25</v>
      </c>
    </row>
    <row r="7" spans="1:37" ht="310.5" customHeight="1" x14ac:dyDescent="0.25">
      <c r="A7" s="5">
        <v>1</v>
      </c>
      <c r="B7" s="68">
        <v>110755</v>
      </c>
      <c r="C7" s="127">
        <v>121</v>
      </c>
      <c r="D7" s="2" t="s">
        <v>178</v>
      </c>
      <c r="E7" s="7" t="s">
        <v>1019</v>
      </c>
      <c r="F7" s="128" t="s">
        <v>366</v>
      </c>
      <c r="G7" s="6" t="s">
        <v>289</v>
      </c>
      <c r="H7" s="6" t="s">
        <v>290</v>
      </c>
      <c r="I7" s="13" t="s">
        <v>187</v>
      </c>
      <c r="J7" s="11" t="s">
        <v>555</v>
      </c>
      <c r="K7" s="105">
        <v>43145</v>
      </c>
      <c r="L7" s="105">
        <v>43630</v>
      </c>
      <c r="M7" s="4">
        <f t="shared" ref="M7:M12" si="0">S7/AE7*100</f>
        <v>84.999999517641427</v>
      </c>
      <c r="N7" s="2">
        <v>7</v>
      </c>
      <c r="O7" s="2" t="s">
        <v>299</v>
      </c>
      <c r="P7" s="2" t="s">
        <v>293</v>
      </c>
      <c r="Q7" s="23" t="s">
        <v>216</v>
      </c>
      <c r="R7" s="13" t="s">
        <v>36</v>
      </c>
      <c r="S7" s="25">
        <f t="shared" ref="S7:S9" si="1">T7+U7</f>
        <v>352434.92</v>
      </c>
      <c r="T7" s="129">
        <v>352434.92</v>
      </c>
      <c r="U7" s="25">
        <v>0</v>
      </c>
      <c r="V7" s="26">
        <f t="shared" ref="V7:V12" si="2">W7+X7</f>
        <v>53844.59</v>
      </c>
      <c r="W7" s="129">
        <v>53844.59</v>
      </c>
      <c r="X7" s="26">
        <v>0</v>
      </c>
      <c r="Y7" s="26">
        <f t="shared" ref="Y7" si="3">Z7+AA7</f>
        <v>8349.81</v>
      </c>
      <c r="Z7" s="129">
        <v>8349.81</v>
      </c>
      <c r="AA7" s="26">
        <v>0</v>
      </c>
      <c r="AB7" s="27">
        <f>AC7+AD7</f>
        <v>0</v>
      </c>
      <c r="AC7" s="27"/>
      <c r="AD7" s="27"/>
      <c r="AE7" s="27">
        <f>S7+V7+Y7+AB7</f>
        <v>414629.32</v>
      </c>
      <c r="AF7" s="27">
        <v>0</v>
      </c>
      <c r="AG7" s="27">
        <f t="shared" ref="AG7:AG12" si="4">AE7+AF7</f>
        <v>414629.32</v>
      </c>
      <c r="AH7" s="28" t="s">
        <v>628</v>
      </c>
      <c r="AI7" s="73" t="s">
        <v>187</v>
      </c>
      <c r="AJ7" s="40">
        <f>18251.2+30807.23</f>
        <v>49058.43</v>
      </c>
      <c r="AK7" s="29">
        <f>2788.4+4706.69</f>
        <v>7495.09</v>
      </c>
    </row>
    <row r="8" spans="1:37" ht="123" customHeight="1" x14ac:dyDescent="0.25">
      <c r="A8" s="2">
        <v>2</v>
      </c>
      <c r="B8" s="2">
        <v>109854</v>
      </c>
      <c r="C8" s="127">
        <v>116</v>
      </c>
      <c r="D8" s="2" t="s">
        <v>174</v>
      </c>
      <c r="E8" s="7" t="s">
        <v>1019</v>
      </c>
      <c r="F8" s="128" t="s">
        <v>366</v>
      </c>
      <c r="G8" s="130" t="s">
        <v>392</v>
      </c>
      <c r="H8" s="6" t="s">
        <v>393</v>
      </c>
      <c r="I8" s="13" t="s">
        <v>393</v>
      </c>
      <c r="J8" s="131" t="s">
        <v>396</v>
      </c>
      <c r="K8" s="105">
        <v>43186</v>
      </c>
      <c r="L8" s="105">
        <v>43551</v>
      </c>
      <c r="M8" s="4">
        <f t="shared" si="0"/>
        <v>85.000000944809514</v>
      </c>
      <c r="N8" s="2">
        <v>7</v>
      </c>
      <c r="O8" s="2" t="s">
        <v>299</v>
      </c>
      <c r="P8" s="2" t="s">
        <v>394</v>
      </c>
      <c r="Q8" s="23" t="s">
        <v>216</v>
      </c>
      <c r="R8" s="2" t="s">
        <v>36</v>
      </c>
      <c r="S8" s="26">
        <f t="shared" si="1"/>
        <v>359860.9</v>
      </c>
      <c r="T8" s="25">
        <v>359860.9</v>
      </c>
      <c r="U8" s="25">
        <v>0</v>
      </c>
      <c r="V8" s="26">
        <f t="shared" si="2"/>
        <v>55037.54</v>
      </c>
      <c r="W8" s="25">
        <v>55037.54</v>
      </c>
      <c r="X8" s="25">
        <v>0</v>
      </c>
      <c r="Y8" s="26">
        <f>Z8+AA8</f>
        <v>8467.32</v>
      </c>
      <c r="Z8" s="25">
        <v>8467.32</v>
      </c>
      <c r="AA8" s="25">
        <v>0</v>
      </c>
      <c r="AB8" s="27">
        <f t="shared" ref="AB8:AB12" si="5">AC8+AD8</f>
        <v>0</v>
      </c>
      <c r="AC8" s="25"/>
      <c r="AD8" s="25"/>
      <c r="AE8" s="25">
        <f>S8+V8+Y8+AB8</f>
        <v>423365.76</v>
      </c>
      <c r="AF8" s="25">
        <v>0</v>
      </c>
      <c r="AG8" s="25">
        <f t="shared" si="4"/>
        <v>423365.76</v>
      </c>
      <c r="AH8" s="28" t="s">
        <v>628</v>
      </c>
      <c r="AI8" s="73" t="s">
        <v>385</v>
      </c>
      <c r="AJ8" s="40">
        <f>21516.9+45941.89</f>
        <v>67458.790000000008</v>
      </c>
      <c r="AK8" s="29">
        <f>3290.82+7026.4</f>
        <v>10317.219999999999</v>
      </c>
    </row>
    <row r="9" spans="1:37" ht="220.5" x14ac:dyDescent="0.25">
      <c r="A9" s="5">
        <v>3</v>
      </c>
      <c r="B9" s="82">
        <v>119560</v>
      </c>
      <c r="C9" s="127">
        <v>471</v>
      </c>
      <c r="D9" s="2" t="s">
        <v>178</v>
      </c>
      <c r="E9" s="13" t="s">
        <v>1094</v>
      </c>
      <c r="F9" s="128" t="s">
        <v>585</v>
      </c>
      <c r="G9" s="7" t="s">
        <v>651</v>
      </c>
      <c r="H9" s="7" t="s">
        <v>650</v>
      </c>
      <c r="I9" s="13" t="s">
        <v>373</v>
      </c>
      <c r="J9" s="7" t="s">
        <v>652</v>
      </c>
      <c r="K9" s="8">
        <v>43265</v>
      </c>
      <c r="L9" s="8">
        <v>43752</v>
      </c>
      <c r="M9" s="4">
        <f t="shared" si="0"/>
        <v>84.216178284166972</v>
      </c>
      <c r="N9" s="2">
        <v>7</v>
      </c>
      <c r="O9" s="2" t="s">
        <v>299</v>
      </c>
      <c r="P9" s="2" t="s">
        <v>653</v>
      </c>
      <c r="Q9" s="23" t="s">
        <v>216</v>
      </c>
      <c r="R9" s="2" t="s">
        <v>36</v>
      </c>
      <c r="S9" s="26">
        <f t="shared" si="1"/>
        <v>336316.07</v>
      </c>
      <c r="T9" s="25">
        <v>336316.07</v>
      </c>
      <c r="U9" s="25">
        <v>0</v>
      </c>
      <c r="V9" s="26">
        <f t="shared" si="2"/>
        <v>55045.45</v>
      </c>
      <c r="W9" s="25">
        <v>55045.45</v>
      </c>
      <c r="X9" s="25">
        <v>0</v>
      </c>
      <c r="Y9" s="26">
        <f t="shared" ref="Y9:Y12" si="6">Z9+AA9</f>
        <v>7987.01</v>
      </c>
      <c r="Z9" s="25">
        <v>7987.01</v>
      </c>
      <c r="AA9" s="25">
        <v>0</v>
      </c>
      <c r="AB9" s="27">
        <f t="shared" si="5"/>
        <v>0</v>
      </c>
      <c r="AC9" s="25">
        <v>0</v>
      </c>
      <c r="AD9" s="25">
        <v>0</v>
      </c>
      <c r="AE9" s="25">
        <f t="shared" ref="AE9:AE12" si="7">S9+V9+Y9</f>
        <v>399348.53</v>
      </c>
      <c r="AF9" s="25"/>
      <c r="AG9" s="25">
        <f t="shared" si="4"/>
        <v>399348.53</v>
      </c>
      <c r="AH9" s="28" t="s">
        <v>628</v>
      </c>
      <c r="AI9" s="73" t="s">
        <v>385</v>
      </c>
      <c r="AJ9" s="40">
        <v>49080.06</v>
      </c>
      <c r="AK9" s="29">
        <v>3856</v>
      </c>
    </row>
    <row r="10" spans="1:37" ht="141.75" x14ac:dyDescent="0.25">
      <c r="A10" s="5">
        <v>4</v>
      </c>
      <c r="B10" s="82">
        <v>117934</v>
      </c>
      <c r="C10" s="127">
        <v>417</v>
      </c>
      <c r="D10" s="113" t="s">
        <v>644</v>
      </c>
      <c r="E10" s="7" t="s">
        <v>749</v>
      </c>
      <c r="F10" s="128" t="s">
        <v>654</v>
      </c>
      <c r="G10" s="7" t="s">
        <v>703</v>
      </c>
      <c r="H10" s="7" t="s">
        <v>650</v>
      </c>
      <c r="I10" s="113" t="s">
        <v>187</v>
      </c>
      <c r="J10" s="7" t="s">
        <v>704</v>
      </c>
      <c r="K10" s="8">
        <v>43275</v>
      </c>
      <c r="L10" s="8">
        <v>43765</v>
      </c>
      <c r="M10" s="4">
        <f t="shared" si="0"/>
        <v>84.999998780098935</v>
      </c>
      <c r="N10" s="2">
        <v>7</v>
      </c>
      <c r="O10" s="2" t="s">
        <v>299</v>
      </c>
      <c r="P10" s="2" t="s">
        <v>653</v>
      </c>
      <c r="Q10" s="23" t="s">
        <v>216</v>
      </c>
      <c r="R10" s="2" t="s">
        <v>36</v>
      </c>
      <c r="S10" s="26">
        <f>T10+U10</f>
        <v>243872.23</v>
      </c>
      <c r="T10" s="25">
        <v>243872.23</v>
      </c>
      <c r="U10" s="25">
        <v>0</v>
      </c>
      <c r="V10" s="26">
        <f t="shared" si="2"/>
        <v>37298.080000000002</v>
      </c>
      <c r="W10" s="25">
        <v>37298.080000000002</v>
      </c>
      <c r="X10" s="25">
        <v>0</v>
      </c>
      <c r="Y10" s="26">
        <f t="shared" si="6"/>
        <v>5738.2</v>
      </c>
      <c r="Z10" s="25">
        <v>5738.2</v>
      </c>
      <c r="AA10" s="25">
        <v>0</v>
      </c>
      <c r="AB10" s="27">
        <f t="shared" si="5"/>
        <v>0</v>
      </c>
      <c r="AC10" s="34">
        <v>0</v>
      </c>
      <c r="AD10" s="34">
        <v>0</v>
      </c>
      <c r="AE10" s="25">
        <f t="shared" si="7"/>
        <v>286908.51</v>
      </c>
      <c r="AF10" s="25">
        <v>0</v>
      </c>
      <c r="AG10" s="25">
        <f t="shared" si="4"/>
        <v>286908.51</v>
      </c>
      <c r="AH10" s="28" t="s">
        <v>628</v>
      </c>
      <c r="AI10" s="32"/>
      <c r="AJ10" s="25">
        <v>25442.69</v>
      </c>
      <c r="AK10" s="25">
        <v>3248.16</v>
      </c>
    </row>
    <row r="11" spans="1:37" ht="230.25" customHeight="1" x14ac:dyDescent="0.25">
      <c r="A11" s="2">
        <v>5</v>
      </c>
      <c r="B11" s="132">
        <v>118740</v>
      </c>
      <c r="C11" s="13">
        <v>436</v>
      </c>
      <c r="D11" s="13" t="s">
        <v>178</v>
      </c>
      <c r="E11" s="7" t="s">
        <v>749</v>
      </c>
      <c r="F11" s="128" t="s">
        <v>654</v>
      </c>
      <c r="G11" s="69" t="s">
        <v>956</v>
      </c>
      <c r="H11" s="13" t="s">
        <v>290</v>
      </c>
      <c r="I11" s="113" t="s">
        <v>187</v>
      </c>
      <c r="J11" s="7" t="s">
        <v>958</v>
      </c>
      <c r="K11" s="8">
        <v>43321</v>
      </c>
      <c r="L11" s="8">
        <v>43808</v>
      </c>
      <c r="M11" s="4">
        <f t="shared" si="0"/>
        <v>85.000000362805537</v>
      </c>
      <c r="N11" s="2">
        <v>7</v>
      </c>
      <c r="O11" s="2" t="s">
        <v>299</v>
      </c>
      <c r="P11" s="2" t="s">
        <v>293</v>
      </c>
      <c r="Q11" s="23" t="s">
        <v>216</v>
      </c>
      <c r="R11" s="2" t="s">
        <v>36</v>
      </c>
      <c r="S11" s="26">
        <f t="shared" ref="S11:S12" si="8">T11+U11</f>
        <v>234285.28</v>
      </c>
      <c r="T11" s="25">
        <v>234285.28</v>
      </c>
      <c r="U11" s="25">
        <v>0</v>
      </c>
      <c r="V11" s="26">
        <f t="shared" si="2"/>
        <v>35831.870000000003</v>
      </c>
      <c r="W11" s="25">
        <v>35831.870000000003</v>
      </c>
      <c r="X11" s="25"/>
      <c r="Y11" s="26">
        <f t="shared" si="6"/>
        <v>5512.59</v>
      </c>
      <c r="Z11" s="25">
        <v>5512.59</v>
      </c>
      <c r="AA11" s="25">
        <v>0</v>
      </c>
      <c r="AB11" s="27">
        <f t="shared" si="5"/>
        <v>0</v>
      </c>
      <c r="AC11" s="34">
        <v>0</v>
      </c>
      <c r="AD11" s="34">
        <v>0</v>
      </c>
      <c r="AE11" s="25">
        <f t="shared" si="7"/>
        <v>275629.74000000005</v>
      </c>
      <c r="AF11" s="25"/>
      <c r="AG11" s="25">
        <f t="shared" si="4"/>
        <v>275629.74000000005</v>
      </c>
      <c r="AH11" s="28" t="s">
        <v>628</v>
      </c>
      <c r="AI11" s="32"/>
      <c r="AJ11" s="25">
        <v>0</v>
      </c>
      <c r="AK11" s="25">
        <v>0</v>
      </c>
    </row>
    <row r="12" spans="1:37" ht="219.6" customHeight="1" x14ac:dyDescent="0.25">
      <c r="A12" s="5">
        <v>6</v>
      </c>
      <c r="B12" s="132">
        <v>119862</v>
      </c>
      <c r="C12" s="13">
        <v>483</v>
      </c>
      <c r="D12" s="13" t="s">
        <v>742</v>
      </c>
      <c r="E12" s="13" t="s">
        <v>1094</v>
      </c>
      <c r="F12" s="13" t="s">
        <v>585</v>
      </c>
      <c r="G12" s="69" t="s">
        <v>980</v>
      </c>
      <c r="H12" s="13" t="s">
        <v>981</v>
      </c>
      <c r="I12" s="113" t="s">
        <v>187</v>
      </c>
      <c r="J12" s="7" t="s">
        <v>982</v>
      </c>
      <c r="K12" s="8">
        <v>43325</v>
      </c>
      <c r="L12" s="8">
        <v>43629</v>
      </c>
      <c r="M12" s="4">
        <f t="shared" si="0"/>
        <v>84.999998288155666</v>
      </c>
      <c r="N12" s="2">
        <v>7</v>
      </c>
      <c r="O12" s="2" t="s">
        <v>983</v>
      </c>
      <c r="P12" s="2" t="s">
        <v>984</v>
      </c>
      <c r="Q12" s="23" t="s">
        <v>216</v>
      </c>
      <c r="R12" s="2" t="s">
        <v>36</v>
      </c>
      <c r="S12" s="26">
        <f t="shared" si="8"/>
        <v>223443.21</v>
      </c>
      <c r="T12" s="25">
        <v>223443.21</v>
      </c>
      <c r="U12" s="25">
        <v>0</v>
      </c>
      <c r="V12" s="26">
        <f t="shared" si="2"/>
        <v>34173.67</v>
      </c>
      <c r="W12" s="25">
        <v>34173.67</v>
      </c>
      <c r="X12" s="25">
        <v>0</v>
      </c>
      <c r="Y12" s="26">
        <f t="shared" si="6"/>
        <v>5257.4900000000007</v>
      </c>
      <c r="Z12" s="25">
        <v>5257.4900000000007</v>
      </c>
      <c r="AA12" s="25">
        <v>0</v>
      </c>
      <c r="AB12" s="27">
        <f t="shared" si="5"/>
        <v>0</v>
      </c>
      <c r="AC12" s="94">
        <v>0</v>
      </c>
      <c r="AD12" s="94">
        <v>0</v>
      </c>
      <c r="AE12" s="25">
        <f t="shared" si="7"/>
        <v>262874.37</v>
      </c>
      <c r="AF12" s="25"/>
      <c r="AG12" s="25">
        <f t="shared" si="4"/>
        <v>262874.37</v>
      </c>
      <c r="AH12" s="28"/>
      <c r="AI12" s="32"/>
      <c r="AJ12" s="78">
        <v>24006.26</v>
      </c>
      <c r="AK12" s="40">
        <v>3671.55</v>
      </c>
    </row>
    <row r="13" spans="1:37" ht="157.5" x14ac:dyDescent="0.25">
      <c r="A13" s="5">
        <v>7</v>
      </c>
      <c r="B13" s="68">
        <v>120637</v>
      </c>
      <c r="C13" s="127">
        <v>86</v>
      </c>
      <c r="D13" s="2" t="s">
        <v>177</v>
      </c>
      <c r="E13" s="7" t="s">
        <v>1019</v>
      </c>
      <c r="F13" s="128" t="s">
        <v>366</v>
      </c>
      <c r="G13" s="6" t="s">
        <v>306</v>
      </c>
      <c r="H13" s="6" t="s">
        <v>307</v>
      </c>
      <c r="I13" s="2" t="s">
        <v>187</v>
      </c>
      <c r="J13" s="3" t="s">
        <v>957</v>
      </c>
      <c r="K13" s="105">
        <v>43145</v>
      </c>
      <c r="L13" s="105">
        <v>43510</v>
      </c>
      <c r="M13" s="4">
        <f t="shared" ref="M13:M15" si="9">S13/AE13*100</f>
        <v>85.000001183738732</v>
      </c>
      <c r="N13" s="2">
        <v>5</v>
      </c>
      <c r="O13" s="2" t="s">
        <v>308</v>
      </c>
      <c r="P13" s="2" t="s">
        <v>308</v>
      </c>
      <c r="Q13" s="18" t="s">
        <v>216</v>
      </c>
      <c r="R13" s="2" t="s">
        <v>36</v>
      </c>
      <c r="S13" s="25">
        <f t="shared" ref="S13:S15" si="10">T13+U13</f>
        <v>359031.93</v>
      </c>
      <c r="T13" s="129">
        <v>359031.93</v>
      </c>
      <c r="U13" s="25">
        <v>0</v>
      </c>
      <c r="V13" s="25">
        <f t="shared" ref="V13:V15" si="11">W13+X13</f>
        <v>54910.76</v>
      </c>
      <c r="W13" s="25">
        <v>54910.76</v>
      </c>
      <c r="X13" s="25">
        <v>0</v>
      </c>
      <c r="Y13" s="25">
        <f t="shared" ref="Y13:Y15" si="12">Z13+AA13</f>
        <v>8447.81</v>
      </c>
      <c r="Z13" s="25">
        <v>8447.81</v>
      </c>
      <c r="AA13" s="25">
        <v>0</v>
      </c>
      <c r="AB13" s="25">
        <f>AC13+AD13</f>
        <v>0</v>
      </c>
      <c r="AC13" s="25"/>
      <c r="AD13" s="25"/>
      <c r="AE13" s="25">
        <f>S13+V13+Y13+AB13</f>
        <v>422390.5</v>
      </c>
      <c r="AF13" s="25">
        <v>0</v>
      </c>
      <c r="AG13" s="25">
        <f t="shared" ref="AG13:AG15" si="13">AE13+AF13</f>
        <v>422390.5</v>
      </c>
      <c r="AH13" s="28" t="s">
        <v>628</v>
      </c>
      <c r="AI13" s="73" t="s">
        <v>187</v>
      </c>
      <c r="AJ13" s="40">
        <v>50.58</v>
      </c>
      <c r="AK13" s="29">
        <v>7.73</v>
      </c>
    </row>
    <row r="14" spans="1:37" ht="141.75" x14ac:dyDescent="0.25">
      <c r="A14" s="2">
        <v>8</v>
      </c>
      <c r="B14" s="68">
        <v>119520</v>
      </c>
      <c r="C14" s="68">
        <v>465</v>
      </c>
      <c r="D14" s="68" t="s">
        <v>728</v>
      </c>
      <c r="E14" s="13" t="s">
        <v>1094</v>
      </c>
      <c r="F14" s="7" t="s">
        <v>585</v>
      </c>
      <c r="G14" s="7" t="s">
        <v>804</v>
      </c>
      <c r="H14" s="7" t="s">
        <v>805</v>
      </c>
      <c r="I14" s="13" t="s">
        <v>806</v>
      </c>
      <c r="J14" s="7" t="s">
        <v>807</v>
      </c>
      <c r="K14" s="8">
        <v>43292</v>
      </c>
      <c r="L14" s="8">
        <v>43780</v>
      </c>
      <c r="M14" s="4">
        <f t="shared" si="9"/>
        <v>85.000001465751467</v>
      </c>
      <c r="N14" s="113">
        <v>5</v>
      </c>
      <c r="O14" s="2" t="s">
        <v>308</v>
      </c>
      <c r="P14" s="2" t="s">
        <v>308</v>
      </c>
      <c r="Q14" s="113" t="s">
        <v>216</v>
      </c>
      <c r="R14" s="2" t="s">
        <v>36</v>
      </c>
      <c r="S14" s="25">
        <f t="shared" si="10"/>
        <v>231962.93</v>
      </c>
      <c r="T14" s="29">
        <v>231962.93</v>
      </c>
      <c r="U14" s="133">
        <v>0</v>
      </c>
      <c r="V14" s="25">
        <f t="shared" si="11"/>
        <v>35476.67</v>
      </c>
      <c r="W14" s="29">
        <v>35476.67</v>
      </c>
      <c r="X14" s="133">
        <v>0</v>
      </c>
      <c r="Y14" s="25">
        <f t="shared" si="12"/>
        <v>5457.96</v>
      </c>
      <c r="Z14" s="29">
        <v>5457.96</v>
      </c>
      <c r="AA14" s="29">
        <v>0</v>
      </c>
      <c r="AB14" s="25">
        <f t="shared" ref="AB14:AB15" si="14">AC14+AD14</f>
        <v>0</v>
      </c>
      <c r="AC14" s="94">
        <v>0</v>
      </c>
      <c r="AD14" s="94">
        <v>0</v>
      </c>
      <c r="AE14" s="25">
        <f t="shared" ref="AE14:AE15" si="15">S14+V14+Y14+AB14</f>
        <v>272897.56</v>
      </c>
      <c r="AF14" s="32">
        <v>0</v>
      </c>
      <c r="AG14" s="25">
        <f t="shared" si="13"/>
        <v>272897.56</v>
      </c>
      <c r="AH14" s="28" t="s">
        <v>628</v>
      </c>
      <c r="AI14" s="32" t="s">
        <v>187</v>
      </c>
      <c r="AJ14" s="40">
        <v>0</v>
      </c>
      <c r="AK14" s="29">
        <v>0</v>
      </c>
    </row>
    <row r="15" spans="1:37" s="135" customFormat="1" ht="141.75" x14ac:dyDescent="0.25">
      <c r="A15" s="5">
        <v>9</v>
      </c>
      <c r="B15" s="132">
        <v>116692</v>
      </c>
      <c r="C15" s="13">
        <v>408</v>
      </c>
      <c r="D15" s="13" t="s">
        <v>893</v>
      </c>
      <c r="E15" s="7" t="s">
        <v>749</v>
      </c>
      <c r="F15" s="7" t="s">
        <v>654</v>
      </c>
      <c r="G15" s="7" t="s">
        <v>959</v>
      </c>
      <c r="H15" s="13" t="s">
        <v>805</v>
      </c>
      <c r="I15" s="13" t="s">
        <v>187</v>
      </c>
      <c r="J15" s="134" t="s">
        <v>960</v>
      </c>
      <c r="K15" s="8">
        <v>43321</v>
      </c>
      <c r="L15" s="8">
        <v>43720</v>
      </c>
      <c r="M15" s="16">
        <f t="shared" si="9"/>
        <v>85.000000534892237</v>
      </c>
      <c r="N15" s="13">
        <v>5</v>
      </c>
      <c r="O15" s="2" t="s">
        <v>308</v>
      </c>
      <c r="P15" s="2" t="s">
        <v>308</v>
      </c>
      <c r="Q15" s="113" t="s">
        <v>216</v>
      </c>
      <c r="R15" s="2" t="s">
        <v>36</v>
      </c>
      <c r="S15" s="27">
        <f t="shared" si="10"/>
        <v>317821.02</v>
      </c>
      <c r="T15" s="40">
        <v>317821.02</v>
      </c>
      <c r="U15" s="75">
        <v>0</v>
      </c>
      <c r="V15" s="27">
        <f t="shared" si="11"/>
        <v>48607.91</v>
      </c>
      <c r="W15" s="40">
        <v>48607.91</v>
      </c>
      <c r="X15" s="75">
        <v>0</v>
      </c>
      <c r="Y15" s="27">
        <f t="shared" si="12"/>
        <v>7478.15</v>
      </c>
      <c r="Z15" s="40">
        <v>7478.15</v>
      </c>
      <c r="AA15" s="40">
        <v>0</v>
      </c>
      <c r="AB15" s="27">
        <f t="shared" si="14"/>
        <v>0</v>
      </c>
      <c r="AC15" s="94">
        <v>0</v>
      </c>
      <c r="AD15" s="94">
        <v>0</v>
      </c>
      <c r="AE15" s="27">
        <f t="shared" si="15"/>
        <v>373907.08000000007</v>
      </c>
      <c r="AF15" s="28">
        <v>0</v>
      </c>
      <c r="AG15" s="27">
        <f t="shared" si="13"/>
        <v>373907.08000000007</v>
      </c>
      <c r="AH15" s="28" t="s">
        <v>628</v>
      </c>
      <c r="AI15" s="32" t="s">
        <v>187</v>
      </c>
      <c r="AJ15" s="40">
        <v>0</v>
      </c>
      <c r="AK15" s="40">
        <v>0</v>
      </c>
    </row>
    <row r="16" spans="1:37" ht="141.75" x14ac:dyDescent="0.25">
      <c r="A16" s="5">
        <v>10</v>
      </c>
      <c r="B16" s="68">
        <v>120652</v>
      </c>
      <c r="C16" s="127">
        <v>91</v>
      </c>
      <c r="D16" s="2" t="s">
        <v>174</v>
      </c>
      <c r="E16" s="7" t="s">
        <v>1019</v>
      </c>
      <c r="F16" s="128" t="s">
        <v>366</v>
      </c>
      <c r="G16" s="6" t="s">
        <v>273</v>
      </c>
      <c r="H16" s="6" t="s">
        <v>278</v>
      </c>
      <c r="I16" s="2" t="s">
        <v>187</v>
      </c>
      <c r="J16" s="3" t="s">
        <v>279</v>
      </c>
      <c r="K16" s="105">
        <v>43145</v>
      </c>
      <c r="L16" s="105">
        <v>43510</v>
      </c>
      <c r="M16" s="4">
        <f t="shared" ref="M16:M22" si="16">S16/AE16*100</f>
        <v>84.999999389755786</v>
      </c>
      <c r="N16" s="2">
        <v>3</v>
      </c>
      <c r="O16" s="2" t="s">
        <v>275</v>
      </c>
      <c r="P16" s="2" t="s">
        <v>277</v>
      </c>
      <c r="Q16" s="18" t="s">
        <v>216</v>
      </c>
      <c r="R16" s="2" t="s">
        <v>36</v>
      </c>
      <c r="S16" s="25">
        <f t="shared" ref="S16:S17" si="17">T16+U16</f>
        <v>348221.24</v>
      </c>
      <c r="T16" s="25">
        <v>348221.24</v>
      </c>
      <c r="U16" s="25">
        <v>0</v>
      </c>
      <c r="V16" s="25">
        <f t="shared" ref="V16:V22" si="18">W16+X16</f>
        <v>53257.37</v>
      </c>
      <c r="W16" s="25">
        <v>53257.37</v>
      </c>
      <c r="X16" s="25">
        <v>0</v>
      </c>
      <c r="Y16" s="25">
        <f t="shared" ref="Y16:Y22" si="19">Z16+AA16</f>
        <v>8193.44</v>
      </c>
      <c r="Z16" s="25">
        <v>8193.44</v>
      </c>
      <c r="AA16" s="25">
        <v>0</v>
      </c>
      <c r="AB16" s="25">
        <f>AC16+AD16</f>
        <v>0</v>
      </c>
      <c r="AC16" s="25"/>
      <c r="AD16" s="25"/>
      <c r="AE16" s="25">
        <f>S16+V16+Y16+AB16</f>
        <v>409672.05</v>
      </c>
      <c r="AF16" s="25">
        <v>0</v>
      </c>
      <c r="AG16" s="25">
        <f t="shared" ref="AG16:AG22" si="20">AE16+AF16</f>
        <v>409672.05</v>
      </c>
      <c r="AH16" s="28" t="s">
        <v>628</v>
      </c>
      <c r="AI16" s="73" t="s">
        <v>1183</v>
      </c>
      <c r="AJ16" s="40">
        <f>12919.73+21747.25+49513.87-529.62+197106.06</f>
        <v>280757.29000000004</v>
      </c>
      <c r="AK16" s="35">
        <f>12122.18+529.62+30287.56</f>
        <v>42939.360000000001</v>
      </c>
    </row>
    <row r="17" spans="1:37" ht="220.5" x14ac:dyDescent="0.25">
      <c r="A17" s="2">
        <v>11</v>
      </c>
      <c r="B17" s="68">
        <v>120730</v>
      </c>
      <c r="C17" s="127">
        <v>92</v>
      </c>
      <c r="D17" s="2" t="s">
        <v>174</v>
      </c>
      <c r="E17" s="7" t="s">
        <v>1019</v>
      </c>
      <c r="F17" s="128" t="s">
        <v>366</v>
      </c>
      <c r="G17" s="6" t="s">
        <v>272</v>
      </c>
      <c r="H17" s="6" t="s">
        <v>271</v>
      </c>
      <c r="I17" s="13" t="s">
        <v>187</v>
      </c>
      <c r="J17" s="11" t="s">
        <v>274</v>
      </c>
      <c r="K17" s="105">
        <v>43145</v>
      </c>
      <c r="L17" s="105">
        <v>43630</v>
      </c>
      <c r="M17" s="4">
        <f t="shared" si="16"/>
        <v>85.000000355065879</v>
      </c>
      <c r="N17" s="2">
        <v>3</v>
      </c>
      <c r="O17" s="2" t="s">
        <v>275</v>
      </c>
      <c r="P17" s="2" t="s">
        <v>277</v>
      </c>
      <c r="Q17" s="23" t="s">
        <v>216</v>
      </c>
      <c r="R17" s="13" t="s">
        <v>36</v>
      </c>
      <c r="S17" s="25">
        <f t="shared" si="17"/>
        <v>359088.29</v>
      </c>
      <c r="T17" s="25">
        <v>359088.29</v>
      </c>
      <c r="U17" s="25">
        <v>0</v>
      </c>
      <c r="V17" s="25">
        <f t="shared" si="18"/>
        <v>54919.39</v>
      </c>
      <c r="W17" s="25">
        <v>54919.39</v>
      </c>
      <c r="X17" s="25">
        <v>0</v>
      </c>
      <c r="Y17" s="25">
        <f t="shared" si="19"/>
        <v>8449.1299999999992</v>
      </c>
      <c r="Z17" s="25">
        <v>8449.1299999999992</v>
      </c>
      <c r="AA17" s="25">
        <v>0</v>
      </c>
      <c r="AB17" s="25">
        <f t="shared" ref="AB17:AB24" si="21">AC17+AD17</f>
        <v>0</v>
      </c>
      <c r="AC17" s="25"/>
      <c r="AD17" s="25"/>
      <c r="AE17" s="25">
        <f>S17+V17+Y17+AB17</f>
        <v>422456.81</v>
      </c>
      <c r="AF17" s="25">
        <v>66435.22</v>
      </c>
      <c r="AG17" s="25">
        <f t="shared" si="20"/>
        <v>488892.03</v>
      </c>
      <c r="AH17" s="28" t="s">
        <v>628</v>
      </c>
      <c r="AI17" s="73" t="s">
        <v>187</v>
      </c>
      <c r="AJ17" s="40">
        <v>61496.4</v>
      </c>
      <c r="AK17" s="29">
        <v>9405.33</v>
      </c>
    </row>
    <row r="18" spans="1:37" ht="141.75" x14ac:dyDescent="0.25">
      <c r="A18" s="5">
        <v>12</v>
      </c>
      <c r="B18" s="68">
        <v>118191</v>
      </c>
      <c r="C18" s="127">
        <v>423</v>
      </c>
      <c r="D18" s="2" t="s">
        <v>742</v>
      </c>
      <c r="E18" s="7" t="s">
        <v>749</v>
      </c>
      <c r="F18" s="128" t="s">
        <v>654</v>
      </c>
      <c r="G18" s="6" t="s">
        <v>743</v>
      </c>
      <c r="H18" s="7" t="s">
        <v>744</v>
      </c>
      <c r="I18" s="13"/>
      <c r="J18" s="11" t="s">
        <v>745</v>
      </c>
      <c r="K18" s="105">
        <v>43284</v>
      </c>
      <c r="L18" s="105">
        <v>43649</v>
      </c>
      <c r="M18" s="4">
        <f t="shared" si="16"/>
        <v>85.000001358659858</v>
      </c>
      <c r="N18" s="2">
        <v>3</v>
      </c>
      <c r="O18" s="2" t="s">
        <v>275</v>
      </c>
      <c r="P18" s="2" t="s">
        <v>277</v>
      </c>
      <c r="Q18" s="23" t="s">
        <v>216</v>
      </c>
      <c r="R18" s="13" t="s">
        <v>36</v>
      </c>
      <c r="S18" s="12">
        <v>250246.6</v>
      </c>
      <c r="T18" s="40">
        <v>250246.6</v>
      </c>
      <c r="U18" s="25">
        <v>0</v>
      </c>
      <c r="V18" s="12">
        <f t="shared" si="18"/>
        <v>38273</v>
      </c>
      <c r="W18" s="136">
        <v>38273</v>
      </c>
      <c r="X18" s="25">
        <v>0</v>
      </c>
      <c r="Y18" s="12">
        <v>5888.16</v>
      </c>
      <c r="Z18" s="25">
        <v>5888.16</v>
      </c>
      <c r="AA18" s="25">
        <v>0</v>
      </c>
      <c r="AB18" s="25">
        <f t="shared" si="21"/>
        <v>0</v>
      </c>
      <c r="AC18" s="25">
        <v>0</v>
      </c>
      <c r="AD18" s="25">
        <v>0</v>
      </c>
      <c r="AE18" s="25">
        <f>S18+V18+Y18</f>
        <v>294407.75999999995</v>
      </c>
      <c r="AF18" s="25"/>
      <c r="AG18" s="25">
        <f t="shared" si="20"/>
        <v>294407.75999999995</v>
      </c>
      <c r="AH18" s="28" t="s">
        <v>628</v>
      </c>
      <c r="AI18" s="38" t="s">
        <v>187</v>
      </c>
      <c r="AJ18" s="31">
        <v>36499</v>
      </c>
      <c r="AK18" s="29">
        <v>5582.2</v>
      </c>
    </row>
    <row r="19" spans="1:37" ht="141.75" x14ac:dyDescent="0.25">
      <c r="A19" s="5">
        <v>13</v>
      </c>
      <c r="B19" s="82">
        <v>118741</v>
      </c>
      <c r="C19" s="127">
        <v>459</v>
      </c>
      <c r="D19" s="113" t="s">
        <v>644</v>
      </c>
      <c r="E19" s="13" t="s">
        <v>1094</v>
      </c>
      <c r="F19" s="7" t="s">
        <v>585</v>
      </c>
      <c r="G19" s="7" t="s">
        <v>776</v>
      </c>
      <c r="H19" s="7" t="s">
        <v>777</v>
      </c>
      <c r="I19" s="113" t="s">
        <v>187</v>
      </c>
      <c r="J19" s="7" t="s">
        <v>778</v>
      </c>
      <c r="K19" s="105">
        <v>43290</v>
      </c>
      <c r="L19" s="8">
        <v>43778</v>
      </c>
      <c r="M19" s="4">
        <f t="shared" si="16"/>
        <v>85.00000356420064</v>
      </c>
      <c r="N19" s="2">
        <v>3</v>
      </c>
      <c r="O19" s="8" t="s">
        <v>275</v>
      </c>
      <c r="P19" s="8" t="s">
        <v>277</v>
      </c>
      <c r="Q19" s="8" t="s">
        <v>216</v>
      </c>
      <c r="R19" s="2" t="s">
        <v>36</v>
      </c>
      <c r="S19" s="26">
        <v>512737.71</v>
      </c>
      <c r="T19" s="25">
        <v>512737.71</v>
      </c>
      <c r="U19" s="25">
        <v>0</v>
      </c>
      <c r="V19" s="26">
        <v>78418.69</v>
      </c>
      <c r="W19" s="25">
        <v>78418.69</v>
      </c>
      <c r="X19" s="25">
        <v>0</v>
      </c>
      <c r="Y19" s="25">
        <v>12064.41</v>
      </c>
      <c r="Z19" s="25">
        <v>12064.41</v>
      </c>
      <c r="AA19" s="25">
        <v>0</v>
      </c>
      <c r="AB19" s="25">
        <f t="shared" si="21"/>
        <v>0</v>
      </c>
      <c r="AC19" s="25">
        <v>0</v>
      </c>
      <c r="AD19" s="25">
        <v>0</v>
      </c>
      <c r="AE19" s="25">
        <f>S19+V19+Y19</f>
        <v>603220.81000000006</v>
      </c>
      <c r="AF19" s="32"/>
      <c r="AG19" s="25">
        <f t="shared" si="20"/>
        <v>603220.81000000006</v>
      </c>
      <c r="AH19" s="28" t="s">
        <v>628</v>
      </c>
      <c r="AI19" s="32"/>
      <c r="AJ19" s="29">
        <v>37011.15</v>
      </c>
      <c r="AK19" s="29">
        <v>5660.53</v>
      </c>
    </row>
    <row r="20" spans="1:37" ht="173.25" x14ac:dyDescent="0.25">
      <c r="A20" s="2">
        <v>14</v>
      </c>
      <c r="B20" s="82">
        <v>119613</v>
      </c>
      <c r="C20" s="127">
        <v>461</v>
      </c>
      <c r="D20" s="113" t="s">
        <v>178</v>
      </c>
      <c r="E20" s="13" t="s">
        <v>1094</v>
      </c>
      <c r="F20" s="7" t="s">
        <v>585</v>
      </c>
      <c r="G20" s="7" t="s">
        <v>949</v>
      </c>
      <c r="H20" s="13" t="s">
        <v>950</v>
      </c>
      <c r="I20" s="113" t="s">
        <v>187</v>
      </c>
      <c r="J20" s="7" t="s">
        <v>951</v>
      </c>
      <c r="K20" s="105">
        <v>43320</v>
      </c>
      <c r="L20" s="8">
        <v>43624</v>
      </c>
      <c r="M20" s="113">
        <f t="shared" si="16"/>
        <v>85.00000179686964</v>
      </c>
      <c r="N20" s="113">
        <v>1</v>
      </c>
      <c r="O20" s="113" t="s">
        <v>381</v>
      </c>
      <c r="P20" s="113" t="s">
        <v>381</v>
      </c>
      <c r="Q20" s="8" t="s">
        <v>216</v>
      </c>
      <c r="R20" s="2" t="s">
        <v>36</v>
      </c>
      <c r="S20" s="27">
        <f t="shared" ref="S20" si="22">T20+U20</f>
        <v>236522.45</v>
      </c>
      <c r="T20" s="25">
        <v>236522.45</v>
      </c>
      <c r="U20" s="27">
        <v>0</v>
      </c>
      <c r="V20" s="36">
        <f t="shared" ref="V20" si="23">W20+X20</f>
        <v>36174.019999999997</v>
      </c>
      <c r="W20" s="129">
        <v>36174.019999999997</v>
      </c>
      <c r="X20" s="36">
        <v>0</v>
      </c>
      <c r="Y20" s="37">
        <f t="shared" ref="Y20" si="24">Z20+AA20</f>
        <v>5565.23</v>
      </c>
      <c r="Z20" s="129">
        <v>5565.23</v>
      </c>
      <c r="AA20" s="37">
        <v>0</v>
      </c>
      <c r="AB20" s="27">
        <v>0</v>
      </c>
      <c r="AC20" s="27">
        <v>0</v>
      </c>
      <c r="AD20" s="27">
        <v>0</v>
      </c>
      <c r="AE20" s="27">
        <f>S20+V20+Y20+AB20</f>
        <v>278261.7</v>
      </c>
      <c r="AF20" s="27">
        <v>37449.300000000003</v>
      </c>
      <c r="AG20" s="27">
        <f t="shared" ref="AG20" si="25">AE20+AF20</f>
        <v>315711</v>
      </c>
      <c r="AH20" s="28" t="s">
        <v>628</v>
      </c>
      <c r="AI20" s="38" t="s">
        <v>187</v>
      </c>
      <c r="AJ20" s="40">
        <v>36606.19</v>
      </c>
      <c r="AK20" s="29">
        <v>5598.59</v>
      </c>
    </row>
    <row r="21" spans="1:37" ht="330.75" x14ac:dyDescent="0.25">
      <c r="A21" s="5">
        <v>15</v>
      </c>
      <c r="B21" s="82">
        <v>118515</v>
      </c>
      <c r="C21" s="127">
        <v>429</v>
      </c>
      <c r="D21" s="113" t="s">
        <v>893</v>
      </c>
      <c r="E21" s="7" t="s">
        <v>749</v>
      </c>
      <c r="F21" s="7" t="s">
        <v>654</v>
      </c>
      <c r="G21" s="7" t="s">
        <v>1000</v>
      </c>
      <c r="H21" s="13" t="s">
        <v>950</v>
      </c>
      <c r="I21" s="113" t="s">
        <v>187</v>
      </c>
      <c r="J21" s="7" t="s">
        <v>1001</v>
      </c>
      <c r="K21" s="105">
        <v>43333</v>
      </c>
      <c r="L21" s="8">
        <v>43820</v>
      </c>
      <c r="M21" s="106">
        <f t="shared" si="16"/>
        <v>85</v>
      </c>
      <c r="N21" s="113">
        <v>1</v>
      </c>
      <c r="O21" s="113" t="s">
        <v>381</v>
      </c>
      <c r="P21" s="113" t="s">
        <v>381</v>
      </c>
      <c r="Q21" s="8" t="s">
        <v>216</v>
      </c>
      <c r="R21" s="2" t="s">
        <v>36</v>
      </c>
      <c r="S21" s="25">
        <f t="shared" ref="S21:S22" si="26">T21+U21</f>
        <v>339452.6</v>
      </c>
      <c r="T21" s="29">
        <v>339452.6</v>
      </c>
      <c r="U21" s="29">
        <v>0</v>
      </c>
      <c r="V21" s="25">
        <f t="shared" si="18"/>
        <v>51916.28</v>
      </c>
      <c r="W21" s="29">
        <v>51916.28</v>
      </c>
      <c r="X21" s="34">
        <v>0</v>
      </c>
      <c r="Y21" s="25">
        <f t="shared" si="19"/>
        <v>7987.12</v>
      </c>
      <c r="Z21" s="29">
        <v>7987.12</v>
      </c>
      <c r="AA21" s="29">
        <v>0</v>
      </c>
      <c r="AB21" s="25">
        <f t="shared" si="21"/>
        <v>0</v>
      </c>
      <c r="AC21" s="27">
        <v>0</v>
      </c>
      <c r="AD21" s="27">
        <v>0</v>
      </c>
      <c r="AE21" s="25">
        <f>S21+W21+Z21</f>
        <v>399356</v>
      </c>
      <c r="AF21" s="27">
        <v>58024.99</v>
      </c>
      <c r="AG21" s="25">
        <f t="shared" si="20"/>
        <v>457380.99</v>
      </c>
      <c r="AH21" s="28" t="s">
        <v>628</v>
      </c>
      <c r="AI21" s="38" t="s">
        <v>187</v>
      </c>
      <c r="AJ21" s="40">
        <v>19986</v>
      </c>
      <c r="AK21" s="40">
        <v>0</v>
      </c>
    </row>
    <row r="22" spans="1:37" ht="157.5" x14ac:dyDescent="0.25">
      <c r="A22" s="5">
        <v>16</v>
      </c>
      <c r="B22" s="82">
        <v>126161</v>
      </c>
      <c r="C22" s="127">
        <v>571</v>
      </c>
      <c r="D22" s="113" t="s">
        <v>177</v>
      </c>
      <c r="E22" s="7" t="s">
        <v>1019</v>
      </c>
      <c r="F22" s="7" t="s">
        <v>1192</v>
      </c>
      <c r="G22" s="7" t="s">
        <v>1227</v>
      </c>
      <c r="H22" s="13" t="s">
        <v>1226</v>
      </c>
      <c r="I22" s="113" t="s">
        <v>187</v>
      </c>
      <c r="J22" s="7" t="s">
        <v>1228</v>
      </c>
      <c r="K22" s="105">
        <v>43444</v>
      </c>
      <c r="L22" s="8">
        <v>44265</v>
      </c>
      <c r="M22" s="106">
        <f t="shared" si="16"/>
        <v>84.999999835393808</v>
      </c>
      <c r="N22" s="113">
        <v>1</v>
      </c>
      <c r="O22" s="113" t="s">
        <v>381</v>
      </c>
      <c r="P22" s="113" t="s">
        <v>381</v>
      </c>
      <c r="Q22" s="8" t="s">
        <v>216</v>
      </c>
      <c r="R22" s="2" t="s">
        <v>36</v>
      </c>
      <c r="S22" s="25">
        <f t="shared" si="26"/>
        <v>2323727.9300000002</v>
      </c>
      <c r="T22" s="29">
        <v>2323727.9300000002</v>
      </c>
      <c r="U22" s="29">
        <v>0</v>
      </c>
      <c r="V22" s="25">
        <f t="shared" si="18"/>
        <v>355393.68</v>
      </c>
      <c r="W22" s="29">
        <v>355393.68</v>
      </c>
      <c r="X22" s="34">
        <v>0</v>
      </c>
      <c r="Y22" s="25">
        <f t="shared" si="19"/>
        <v>54675.96</v>
      </c>
      <c r="Z22" s="29">
        <v>54675.96</v>
      </c>
      <c r="AA22" s="29">
        <v>0</v>
      </c>
      <c r="AB22" s="25">
        <f t="shared" si="21"/>
        <v>0</v>
      </c>
      <c r="AC22" s="27">
        <v>0</v>
      </c>
      <c r="AD22" s="27">
        <v>0</v>
      </c>
      <c r="AE22" s="25">
        <f t="shared" ref="AE22" si="27">S22+W22+Z22</f>
        <v>2733797.5700000003</v>
      </c>
      <c r="AF22" s="27">
        <v>80920</v>
      </c>
      <c r="AG22" s="25">
        <f t="shared" si="20"/>
        <v>2814717.5700000003</v>
      </c>
      <c r="AH22" s="28" t="s">
        <v>628</v>
      </c>
      <c r="AI22" s="38"/>
      <c r="AJ22" s="40"/>
      <c r="AK22" s="40"/>
    </row>
    <row r="23" spans="1:37" ht="186" customHeight="1" x14ac:dyDescent="0.25">
      <c r="A23" s="2">
        <v>17</v>
      </c>
      <c r="B23" s="68">
        <v>122823</v>
      </c>
      <c r="C23" s="127">
        <v>71</v>
      </c>
      <c r="D23" s="7" t="s">
        <v>175</v>
      </c>
      <c r="E23" s="7" t="s">
        <v>1019</v>
      </c>
      <c r="F23" s="128" t="s">
        <v>366</v>
      </c>
      <c r="G23" s="137" t="s">
        <v>541</v>
      </c>
      <c r="H23" s="7" t="s">
        <v>539</v>
      </c>
      <c r="I23" s="13" t="s">
        <v>187</v>
      </c>
      <c r="J23" s="11" t="s">
        <v>540</v>
      </c>
      <c r="K23" s="105">
        <v>43244</v>
      </c>
      <c r="L23" s="8">
        <v>43732</v>
      </c>
      <c r="M23" s="14">
        <f t="shared" ref="M23:M24" si="28">S23/AE23*100</f>
        <v>85.000001791562255</v>
      </c>
      <c r="N23" s="13">
        <v>6</v>
      </c>
      <c r="O23" s="7" t="s">
        <v>537</v>
      </c>
      <c r="P23" s="7" t="s">
        <v>538</v>
      </c>
      <c r="Q23" s="137" t="s">
        <v>216</v>
      </c>
      <c r="R23" s="7" t="s">
        <v>36</v>
      </c>
      <c r="S23" s="27">
        <f t="shared" ref="S23" si="29">T23+U23</f>
        <v>355834.7</v>
      </c>
      <c r="T23" s="29">
        <v>355834.7</v>
      </c>
      <c r="U23" s="27">
        <v>0</v>
      </c>
      <c r="V23" s="36">
        <f t="shared" ref="V23" si="30">W23+X23</f>
        <v>54421.769999999982</v>
      </c>
      <c r="W23" s="40">
        <v>54421.769999999982</v>
      </c>
      <c r="X23" s="36">
        <v>0</v>
      </c>
      <c r="Y23" s="37">
        <f t="shared" ref="Y23" si="31">Z23+AA23</f>
        <v>8372.58</v>
      </c>
      <c r="Z23" s="129">
        <v>8372.58</v>
      </c>
      <c r="AA23" s="37">
        <v>0</v>
      </c>
      <c r="AB23" s="27">
        <v>0</v>
      </c>
      <c r="AC23" s="27"/>
      <c r="AD23" s="27"/>
      <c r="AE23" s="27">
        <f>S23+V23+Y23+AB23</f>
        <v>418629.05</v>
      </c>
      <c r="AF23" s="27">
        <v>0</v>
      </c>
      <c r="AG23" s="27">
        <f t="shared" ref="AG23" si="32">AE23+AF23</f>
        <v>418629.05</v>
      </c>
      <c r="AH23" s="28" t="s">
        <v>628</v>
      </c>
      <c r="AI23" s="38" t="s">
        <v>187</v>
      </c>
      <c r="AJ23" s="40">
        <f>75266.37-5365.18</f>
        <v>69901.19</v>
      </c>
      <c r="AK23" s="29">
        <f>5108.77+5365.18</f>
        <v>10473.950000000001</v>
      </c>
    </row>
    <row r="24" spans="1:37" ht="141.75" x14ac:dyDescent="0.25">
      <c r="A24" s="5">
        <v>18</v>
      </c>
      <c r="B24" s="128">
        <v>119767</v>
      </c>
      <c r="C24" s="128">
        <v>475</v>
      </c>
      <c r="D24" s="128" t="s">
        <v>644</v>
      </c>
      <c r="E24" s="13" t="s">
        <v>1094</v>
      </c>
      <c r="F24" s="7" t="s">
        <v>585</v>
      </c>
      <c r="G24" s="137" t="s">
        <v>881</v>
      </c>
      <c r="H24" s="137" t="s">
        <v>882</v>
      </c>
      <c r="I24" s="13" t="s">
        <v>187</v>
      </c>
      <c r="J24" s="11" t="s">
        <v>883</v>
      </c>
      <c r="K24" s="105">
        <v>43306</v>
      </c>
      <c r="L24" s="8">
        <v>43794</v>
      </c>
      <c r="M24" s="14">
        <f t="shared" si="28"/>
        <v>85.000000000000014</v>
      </c>
      <c r="N24" s="2">
        <v>6</v>
      </c>
      <c r="O24" s="8" t="s">
        <v>537</v>
      </c>
      <c r="P24" s="8" t="s">
        <v>884</v>
      </c>
      <c r="Q24" s="8" t="s">
        <v>216</v>
      </c>
      <c r="R24" s="2" t="s">
        <v>36</v>
      </c>
      <c r="S24" s="25">
        <v>518392.9</v>
      </c>
      <c r="T24" s="25">
        <v>518392.9</v>
      </c>
      <c r="U24" s="27">
        <v>0</v>
      </c>
      <c r="V24" s="25">
        <v>79283.62</v>
      </c>
      <c r="W24" s="40">
        <v>79283.62</v>
      </c>
      <c r="X24" s="36">
        <v>0</v>
      </c>
      <c r="Y24" s="25">
        <v>12197.48</v>
      </c>
      <c r="Z24" s="138">
        <v>12197.48</v>
      </c>
      <c r="AA24" s="37">
        <v>0</v>
      </c>
      <c r="AB24" s="25">
        <f t="shared" si="21"/>
        <v>0</v>
      </c>
      <c r="AC24" s="27">
        <v>0</v>
      </c>
      <c r="AD24" s="27">
        <v>0</v>
      </c>
      <c r="AE24" s="25">
        <f>S24+V24+Y24+AB24</f>
        <v>609874</v>
      </c>
      <c r="AF24" s="27">
        <v>0</v>
      </c>
      <c r="AG24" s="25">
        <f t="shared" ref="AG24" si="33">AE24+AF24</f>
        <v>609874</v>
      </c>
      <c r="AH24" s="28" t="s">
        <v>628</v>
      </c>
      <c r="AI24" s="38" t="s">
        <v>187</v>
      </c>
      <c r="AJ24" s="40">
        <v>60000</v>
      </c>
      <c r="AK24" s="29">
        <v>0</v>
      </c>
    </row>
    <row r="25" spans="1:37" s="140" customFormat="1" ht="141.75" x14ac:dyDescent="0.25">
      <c r="A25" s="5">
        <v>19</v>
      </c>
      <c r="B25" s="68">
        <v>120599</v>
      </c>
      <c r="C25" s="127">
        <v>75</v>
      </c>
      <c r="D25" s="7" t="s">
        <v>178</v>
      </c>
      <c r="E25" s="7" t="s">
        <v>1019</v>
      </c>
      <c r="F25" s="128" t="s">
        <v>366</v>
      </c>
      <c r="G25" s="137" t="s">
        <v>280</v>
      </c>
      <c r="H25" s="7" t="s">
        <v>281</v>
      </c>
      <c r="I25" s="13" t="s">
        <v>187</v>
      </c>
      <c r="J25" s="139" t="s">
        <v>885</v>
      </c>
      <c r="K25" s="105">
        <v>43145</v>
      </c>
      <c r="L25" s="8">
        <v>43630</v>
      </c>
      <c r="M25" s="14">
        <f t="shared" ref="M25:M27" si="34">S25/AE25*100</f>
        <v>84.999998786570643</v>
      </c>
      <c r="N25" s="13">
        <v>6</v>
      </c>
      <c r="O25" s="7" t="s">
        <v>296</v>
      </c>
      <c r="P25" s="7" t="s">
        <v>282</v>
      </c>
      <c r="Q25" s="137" t="s">
        <v>216</v>
      </c>
      <c r="R25" s="7" t="s">
        <v>36</v>
      </c>
      <c r="S25" s="27">
        <f t="shared" ref="S25:S27" si="35">T25+U25</f>
        <v>350247</v>
      </c>
      <c r="T25" s="25">
        <v>350247</v>
      </c>
      <c r="U25" s="27">
        <v>0</v>
      </c>
      <c r="V25" s="36">
        <f t="shared" ref="V25:V27" si="36">W25+X25</f>
        <v>53567.19</v>
      </c>
      <c r="W25" s="40">
        <v>53567.19</v>
      </c>
      <c r="X25" s="36">
        <v>0</v>
      </c>
      <c r="Y25" s="37">
        <f t="shared" ref="Y25:Y27" si="37">Z25+AA25</f>
        <v>8241.11</v>
      </c>
      <c r="Z25" s="129">
        <v>8241.11</v>
      </c>
      <c r="AA25" s="37">
        <v>0</v>
      </c>
      <c r="AB25" s="27">
        <v>0</v>
      </c>
      <c r="AC25" s="27"/>
      <c r="AD25" s="27"/>
      <c r="AE25" s="27">
        <f>S25+V25+Y25+AB25</f>
        <v>412055.3</v>
      </c>
      <c r="AF25" s="27">
        <v>0</v>
      </c>
      <c r="AG25" s="27">
        <f t="shared" ref="AG25" si="38">AE25+AF25</f>
        <v>412055.3</v>
      </c>
      <c r="AH25" s="28" t="s">
        <v>628</v>
      </c>
      <c r="AI25" s="38" t="s">
        <v>187</v>
      </c>
      <c r="AJ25" s="40">
        <v>0</v>
      </c>
      <c r="AK25" s="29">
        <v>0</v>
      </c>
    </row>
    <row r="26" spans="1:37" ht="291" customHeight="1" x14ac:dyDescent="0.25">
      <c r="A26" s="2">
        <v>20</v>
      </c>
      <c r="B26" s="82">
        <v>119593</v>
      </c>
      <c r="C26" s="127">
        <v>467</v>
      </c>
      <c r="D26" s="113" t="s">
        <v>728</v>
      </c>
      <c r="E26" s="13" t="s">
        <v>1094</v>
      </c>
      <c r="F26" s="7" t="s">
        <v>585</v>
      </c>
      <c r="G26" s="7" t="s">
        <v>821</v>
      </c>
      <c r="H26" s="7" t="s">
        <v>822</v>
      </c>
      <c r="I26" s="113" t="s">
        <v>373</v>
      </c>
      <c r="J26" s="7" t="s">
        <v>823</v>
      </c>
      <c r="K26" s="105">
        <v>43293</v>
      </c>
      <c r="L26" s="8">
        <v>43781</v>
      </c>
      <c r="M26" s="13">
        <f t="shared" si="34"/>
        <v>84.262029230668674</v>
      </c>
      <c r="N26" s="113">
        <v>1</v>
      </c>
      <c r="O26" s="113" t="s">
        <v>824</v>
      </c>
      <c r="P26" s="113" t="s">
        <v>824</v>
      </c>
      <c r="Q26" s="113" t="s">
        <v>216</v>
      </c>
      <c r="R26" s="7" t="s">
        <v>36</v>
      </c>
      <c r="S26" s="26">
        <f t="shared" ref="S26" si="39">T26+U26</f>
        <v>349239.24</v>
      </c>
      <c r="T26" s="29">
        <v>349239.24</v>
      </c>
      <c r="U26" s="27">
        <v>0</v>
      </c>
      <c r="V26" s="26">
        <f t="shared" ref="V26" si="40">W26+X26</f>
        <v>56939.5</v>
      </c>
      <c r="W26" s="29">
        <v>56939.5</v>
      </c>
      <c r="X26" s="27">
        <v>0</v>
      </c>
      <c r="Y26" s="26">
        <f t="shared" ref="Y26" si="41">Z26+AA26</f>
        <v>4690.93</v>
      </c>
      <c r="Z26" s="29">
        <v>4690.93</v>
      </c>
      <c r="AA26" s="29">
        <v>0</v>
      </c>
      <c r="AB26" s="25">
        <f t="shared" ref="AB26" si="42">AC26+AD26</f>
        <v>3598.44</v>
      </c>
      <c r="AC26" s="27">
        <v>3598.44</v>
      </c>
      <c r="AD26" s="27">
        <v>0</v>
      </c>
      <c r="AE26" s="25">
        <f t="shared" ref="AE26" si="43">S26+V26+Y26+AB26</f>
        <v>414468.11</v>
      </c>
      <c r="AF26" s="32"/>
      <c r="AG26" s="25">
        <f t="shared" ref="AG26" si="44">AE26+AF26</f>
        <v>414468.11</v>
      </c>
      <c r="AH26" s="28" t="s">
        <v>628</v>
      </c>
      <c r="AI26" s="32"/>
      <c r="AJ26" s="78">
        <f>35492.2+30895.14</f>
        <v>66387.34</v>
      </c>
      <c r="AK26" s="78">
        <v>4135.8500000000004</v>
      </c>
    </row>
    <row r="27" spans="1:37" ht="215.25" customHeight="1" x14ac:dyDescent="0.25">
      <c r="A27" s="5">
        <v>21</v>
      </c>
      <c r="B27" s="68">
        <v>118690</v>
      </c>
      <c r="C27" s="13">
        <v>433</v>
      </c>
      <c r="D27" s="2" t="s">
        <v>742</v>
      </c>
      <c r="E27" s="7" t="s">
        <v>749</v>
      </c>
      <c r="F27" s="7" t="s">
        <v>654</v>
      </c>
      <c r="G27" s="7" t="s">
        <v>1009</v>
      </c>
      <c r="H27" s="13" t="s">
        <v>822</v>
      </c>
      <c r="I27" s="13" t="s">
        <v>1018</v>
      </c>
      <c r="J27" s="7" t="s">
        <v>1010</v>
      </c>
      <c r="K27" s="105">
        <v>43333</v>
      </c>
      <c r="L27" s="8">
        <v>43790</v>
      </c>
      <c r="M27" s="13">
        <f t="shared" si="34"/>
        <v>84.169367233766351</v>
      </c>
      <c r="N27" s="113">
        <v>1</v>
      </c>
      <c r="O27" s="113" t="s">
        <v>824</v>
      </c>
      <c r="P27" s="113" t="s">
        <v>824</v>
      </c>
      <c r="Q27" s="113" t="s">
        <v>216</v>
      </c>
      <c r="R27" s="7" t="s">
        <v>1011</v>
      </c>
      <c r="S27" s="27">
        <f t="shared" si="35"/>
        <v>242198.44</v>
      </c>
      <c r="T27" s="29">
        <v>242198.44</v>
      </c>
      <c r="U27" s="94">
        <v>0</v>
      </c>
      <c r="V27" s="36">
        <f t="shared" si="36"/>
        <v>39797.81</v>
      </c>
      <c r="W27" s="29">
        <v>39797.81</v>
      </c>
      <c r="X27" s="94">
        <v>0</v>
      </c>
      <c r="Y27" s="37">
        <f t="shared" si="37"/>
        <v>5755.04</v>
      </c>
      <c r="Z27" s="29">
        <v>5755.04</v>
      </c>
      <c r="AA27" s="40">
        <v>0</v>
      </c>
      <c r="AB27" s="27">
        <v>0</v>
      </c>
      <c r="AC27" s="94">
        <v>0</v>
      </c>
      <c r="AD27" s="94">
        <v>0</v>
      </c>
      <c r="AE27" s="27">
        <f t="shared" ref="AE27" si="45">S27+V27+Y27</f>
        <v>287751.28999999998</v>
      </c>
      <c r="AF27" s="32"/>
      <c r="AG27" s="27">
        <f t="shared" ref="AG27" si="46">AE27+AF27</f>
        <v>287751.28999999998</v>
      </c>
      <c r="AH27" s="28" t="s">
        <v>628</v>
      </c>
      <c r="AI27" s="32"/>
      <c r="AJ27" s="98">
        <v>28775.11</v>
      </c>
      <c r="AK27" s="39">
        <v>0</v>
      </c>
    </row>
    <row r="28" spans="1:37" ht="173.25" x14ac:dyDescent="0.25">
      <c r="A28" s="5">
        <v>22</v>
      </c>
      <c r="B28" s="2">
        <v>120555</v>
      </c>
      <c r="C28" s="127">
        <v>93</v>
      </c>
      <c r="D28" s="2" t="s">
        <v>177</v>
      </c>
      <c r="E28" s="7" t="s">
        <v>1019</v>
      </c>
      <c r="F28" s="128" t="s">
        <v>366</v>
      </c>
      <c r="G28" s="21" t="s">
        <v>441</v>
      </c>
      <c r="H28" s="21" t="s">
        <v>440</v>
      </c>
      <c r="I28" s="141" t="s">
        <v>442</v>
      </c>
      <c r="J28" s="11" t="s">
        <v>443</v>
      </c>
      <c r="K28" s="105">
        <v>43208</v>
      </c>
      <c r="L28" s="8">
        <v>43695</v>
      </c>
      <c r="M28" s="4">
        <f t="shared" ref="M28:M31" si="47">S28/AE28*100</f>
        <v>84.163174801247621</v>
      </c>
      <c r="N28" s="2">
        <v>2</v>
      </c>
      <c r="O28" s="2" t="s">
        <v>465</v>
      </c>
      <c r="P28" s="2" t="s">
        <v>444</v>
      </c>
      <c r="Q28" s="23" t="s">
        <v>216</v>
      </c>
      <c r="R28" s="2" t="s">
        <v>36</v>
      </c>
      <c r="S28" s="26">
        <f t="shared" ref="S28:S31" si="48">T28+U28</f>
        <v>356789.37</v>
      </c>
      <c r="T28" s="25">
        <v>356789.37</v>
      </c>
      <c r="U28" s="25">
        <v>0</v>
      </c>
      <c r="V28" s="26">
        <f t="shared" ref="V28:V31" si="49">W28+X28</f>
        <v>58657.86</v>
      </c>
      <c r="W28" s="25">
        <v>58657.86</v>
      </c>
      <c r="X28" s="25">
        <v>0</v>
      </c>
      <c r="Y28" s="26">
        <f t="shared" ref="Y28:Y31" si="50">Z28+AA28</f>
        <v>8478.52</v>
      </c>
      <c r="Z28" s="25">
        <v>8478.52</v>
      </c>
      <c r="AA28" s="25">
        <v>0</v>
      </c>
      <c r="AB28" s="25">
        <f t="shared" ref="AB28:AB31" si="51">AC28+AD28</f>
        <v>0</v>
      </c>
      <c r="AC28" s="25"/>
      <c r="AD28" s="25"/>
      <c r="AE28" s="25">
        <f t="shared" ref="AE28:AE31" si="52">S28+V28+Y28+AB28</f>
        <v>423925.75</v>
      </c>
      <c r="AF28" s="25">
        <v>0</v>
      </c>
      <c r="AG28" s="25">
        <f t="shared" ref="AG28:AG31" si="53">AE28+AF28</f>
        <v>423925.75</v>
      </c>
      <c r="AH28" s="28" t="s">
        <v>628</v>
      </c>
      <c r="AI28" s="73" t="s">
        <v>187</v>
      </c>
      <c r="AJ28" s="40">
        <f>20867.74+18218.8+30425.63</f>
        <v>69512.17</v>
      </c>
      <c r="AK28" s="29">
        <f>6395.02+3754.28</f>
        <v>10149.300000000001</v>
      </c>
    </row>
    <row r="29" spans="1:37" ht="141.75" x14ac:dyDescent="0.25">
      <c r="A29" s="2">
        <v>23</v>
      </c>
      <c r="B29" s="2">
        <v>119189</v>
      </c>
      <c r="C29" s="127">
        <v>466</v>
      </c>
      <c r="D29" s="2" t="s">
        <v>728</v>
      </c>
      <c r="E29" s="13" t="s">
        <v>1094</v>
      </c>
      <c r="F29" s="13" t="s">
        <v>585</v>
      </c>
      <c r="G29" s="21" t="s">
        <v>729</v>
      </c>
      <c r="H29" s="21" t="s">
        <v>843</v>
      </c>
      <c r="I29" s="13" t="s">
        <v>187</v>
      </c>
      <c r="J29" s="11" t="s">
        <v>842</v>
      </c>
      <c r="K29" s="105">
        <v>43278</v>
      </c>
      <c r="L29" s="8">
        <v>43765</v>
      </c>
      <c r="M29" s="4">
        <f t="shared" si="47"/>
        <v>85.000000991333039</v>
      </c>
      <c r="N29" s="2">
        <v>2</v>
      </c>
      <c r="O29" s="2" t="s">
        <v>465</v>
      </c>
      <c r="P29" s="2" t="s">
        <v>444</v>
      </c>
      <c r="Q29" s="23" t="s">
        <v>216</v>
      </c>
      <c r="R29" s="2" t="s">
        <v>36</v>
      </c>
      <c r="S29" s="26">
        <f t="shared" si="48"/>
        <v>514458.8</v>
      </c>
      <c r="T29" s="25">
        <v>514458.8</v>
      </c>
      <c r="U29" s="25">
        <v>0</v>
      </c>
      <c r="V29" s="26">
        <f t="shared" si="49"/>
        <v>78681.929999999978</v>
      </c>
      <c r="W29" s="25">
        <v>78681.929999999978</v>
      </c>
      <c r="X29" s="25">
        <v>0</v>
      </c>
      <c r="Y29" s="26">
        <f t="shared" si="50"/>
        <v>12104.91</v>
      </c>
      <c r="Z29" s="25">
        <v>12104.91</v>
      </c>
      <c r="AA29" s="25">
        <v>0</v>
      </c>
      <c r="AB29" s="25">
        <f t="shared" si="51"/>
        <v>0</v>
      </c>
      <c r="AC29" s="25">
        <v>0</v>
      </c>
      <c r="AD29" s="25">
        <v>0</v>
      </c>
      <c r="AE29" s="25">
        <f t="shared" si="52"/>
        <v>605245.64</v>
      </c>
      <c r="AF29" s="25"/>
      <c r="AG29" s="25">
        <f t="shared" si="53"/>
        <v>605245.64</v>
      </c>
      <c r="AH29" s="28" t="s">
        <v>628</v>
      </c>
      <c r="AI29" s="73" t="s">
        <v>187</v>
      </c>
      <c r="AJ29" s="40">
        <v>0</v>
      </c>
      <c r="AK29" s="29">
        <v>0</v>
      </c>
    </row>
    <row r="30" spans="1:37" ht="151.5" customHeight="1" x14ac:dyDescent="0.25">
      <c r="A30" s="5">
        <v>24</v>
      </c>
      <c r="B30" s="2">
        <v>125782</v>
      </c>
      <c r="C30" s="127">
        <v>520</v>
      </c>
      <c r="D30" s="113" t="s">
        <v>690</v>
      </c>
      <c r="E30" s="7" t="s">
        <v>1019</v>
      </c>
      <c r="F30" s="6" t="s">
        <v>1192</v>
      </c>
      <c r="G30" s="21" t="s">
        <v>1235</v>
      </c>
      <c r="H30" s="21" t="s">
        <v>843</v>
      </c>
      <c r="I30" s="13" t="s">
        <v>187</v>
      </c>
      <c r="J30" s="11" t="s">
        <v>1236</v>
      </c>
      <c r="K30" s="105">
        <v>43445</v>
      </c>
      <c r="L30" s="8">
        <v>43872</v>
      </c>
      <c r="M30" s="4">
        <f t="shared" si="47"/>
        <v>84.999999737203865</v>
      </c>
      <c r="N30" s="2">
        <v>2</v>
      </c>
      <c r="O30" s="2" t="s">
        <v>465</v>
      </c>
      <c r="P30" s="2" t="s">
        <v>444</v>
      </c>
      <c r="Q30" s="23" t="s">
        <v>216</v>
      </c>
      <c r="R30" s="2" t="s">
        <v>36</v>
      </c>
      <c r="S30" s="26">
        <f t="shared" si="48"/>
        <v>1132056.27</v>
      </c>
      <c r="T30" s="25">
        <v>1132056.27</v>
      </c>
      <c r="U30" s="25">
        <v>0</v>
      </c>
      <c r="V30" s="26">
        <f t="shared" si="49"/>
        <v>173138.02</v>
      </c>
      <c r="W30" s="25">
        <v>173138.02</v>
      </c>
      <c r="X30" s="25">
        <v>0</v>
      </c>
      <c r="Y30" s="26">
        <f t="shared" si="50"/>
        <v>26636.62</v>
      </c>
      <c r="Z30" s="25">
        <v>26636.62</v>
      </c>
      <c r="AA30" s="40">
        <v>0</v>
      </c>
      <c r="AB30" s="25">
        <f t="shared" si="51"/>
        <v>0</v>
      </c>
      <c r="AC30" s="34"/>
      <c r="AD30" s="34"/>
      <c r="AE30" s="25">
        <f t="shared" si="52"/>
        <v>1331830.9100000001</v>
      </c>
      <c r="AF30" s="32"/>
      <c r="AG30" s="25">
        <f t="shared" si="53"/>
        <v>1331830.9100000001</v>
      </c>
      <c r="AH30" s="28" t="s">
        <v>628</v>
      </c>
      <c r="AI30" s="32"/>
      <c r="AJ30" s="33"/>
      <c r="AK30" s="32"/>
    </row>
    <row r="31" spans="1:37" ht="151.5" customHeight="1" x14ac:dyDescent="0.25">
      <c r="A31" s="5">
        <v>25</v>
      </c>
      <c r="B31" s="2">
        <v>126302</v>
      </c>
      <c r="C31" s="127">
        <v>521</v>
      </c>
      <c r="D31" s="113" t="s">
        <v>178</v>
      </c>
      <c r="E31" s="7" t="s">
        <v>1019</v>
      </c>
      <c r="F31" s="6" t="s">
        <v>1192</v>
      </c>
      <c r="G31" s="21" t="s">
        <v>1246</v>
      </c>
      <c r="H31" s="21" t="s">
        <v>384</v>
      </c>
      <c r="I31" s="13" t="s">
        <v>187</v>
      </c>
      <c r="J31" s="11" t="s">
        <v>1247</v>
      </c>
      <c r="K31" s="105">
        <v>43447</v>
      </c>
      <c r="L31" s="8">
        <v>44360</v>
      </c>
      <c r="M31" s="4">
        <f t="shared" si="47"/>
        <v>85.000000283587156</v>
      </c>
      <c r="N31" s="2">
        <v>6</v>
      </c>
      <c r="O31" s="2" t="s">
        <v>386</v>
      </c>
      <c r="P31" s="2" t="s">
        <v>386</v>
      </c>
      <c r="Q31" s="23" t="s">
        <v>216</v>
      </c>
      <c r="R31" s="2" t="s">
        <v>36</v>
      </c>
      <c r="S31" s="26">
        <f t="shared" si="48"/>
        <v>2697583.52</v>
      </c>
      <c r="T31" s="25">
        <v>2697583.52</v>
      </c>
      <c r="U31" s="25">
        <v>0</v>
      </c>
      <c r="V31" s="26">
        <f t="shared" si="49"/>
        <v>412571.59</v>
      </c>
      <c r="W31" s="25">
        <v>412571.59</v>
      </c>
      <c r="X31" s="25">
        <v>0</v>
      </c>
      <c r="Y31" s="26">
        <f t="shared" si="50"/>
        <v>63472.55</v>
      </c>
      <c r="Z31" s="25">
        <v>63472.55</v>
      </c>
      <c r="AA31" s="40">
        <v>0</v>
      </c>
      <c r="AB31" s="25">
        <f t="shared" si="51"/>
        <v>0</v>
      </c>
      <c r="AC31" s="25">
        <v>0</v>
      </c>
      <c r="AD31" s="25">
        <v>0</v>
      </c>
      <c r="AE31" s="25">
        <f t="shared" si="52"/>
        <v>3173627.6599999997</v>
      </c>
      <c r="AF31" s="25">
        <v>44744</v>
      </c>
      <c r="AG31" s="25">
        <f t="shared" si="53"/>
        <v>3218371.6599999997</v>
      </c>
      <c r="AH31" s="28" t="s">
        <v>628</v>
      </c>
      <c r="AI31" s="32"/>
      <c r="AJ31" s="33"/>
      <c r="AK31" s="32"/>
    </row>
    <row r="32" spans="1:37" ht="409.5" x14ac:dyDescent="0.25">
      <c r="A32" s="2">
        <v>26</v>
      </c>
      <c r="B32" s="68">
        <v>111300</v>
      </c>
      <c r="C32" s="127">
        <v>123</v>
      </c>
      <c r="D32" s="2" t="s">
        <v>178</v>
      </c>
      <c r="E32" s="7" t="s">
        <v>1019</v>
      </c>
      <c r="F32" s="128" t="s">
        <v>366</v>
      </c>
      <c r="G32" s="6" t="s">
        <v>301</v>
      </c>
      <c r="H32" s="6" t="s">
        <v>302</v>
      </c>
      <c r="I32" s="13" t="s">
        <v>187</v>
      </c>
      <c r="J32" s="17" t="s">
        <v>303</v>
      </c>
      <c r="K32" s="105">
        <v>43145</v>
      </c>
      <c r="L32" s="8">
        <v>43630</v>
      </c>
      <c r="M32" s="4">
        <f t="shared" ref="M32:M35" si="54">S32/AE32*100</f>
        <v>84.999999881712782</v>
      </c>
      <c r="N32" s="2">
        <v>7</v>
      </c>
      <c r="O32" s="2" t="s">
        <v>304</v>
      </c>
      <c r="P32" s="2" t="s">
        <v>305</v>
      </c>
      <c r="Q32" s="23" t="s">
        <v>216</v>
      </c>
      <c r="R32" s="13" t="s">
        <v>36</v>
      </c>
      <c r="S32" s="26">
        <f>T32+U32</f>
        <v>359294.94</v>
      </c>
      <c r="T32" s="129">
        <v>359294.94</v>
      </c>
      <c r="U32" s="26">
        <v>0</v>
      </c>
      <c r="V32" s="26">
        <f t="shared" ref="V32:V77" si="55">W32+X32</f>
        <v>54950.99</v>
      </c>
      <c r="W32" s="129">
        <v>54950.99</v>
      </c>
      <c r="X32" s="26">
        <v>0</v>
      </c>
      <c r="Y32" s="26">
        <v>8454</v>
      </c>
      <c r="Z32" s="25">
        <v>8454</v>
      </c>
      <c r="AA32" s="25">
        <v>0</v>
      </c>
      <c r="AB32" s="25">
        <f t="shared" ref="AB32:AB76" si="56">AC32+AD32</f>
        <v>0</v>
      </c>
      <c r="AC32" s="142">
        <v>0</v>
      </c>
      <c r="AD32" s="142">
        <v>0</v>
      </c>
      <c r="AE32" s="25">
        <v>422699.93</v>
      </c>
      <c r="AF32" s="25">
        <v>0</v>
      </c>
      <c r="AG32" s="25">
        <f>AE32+AF32</f>
        <v>422699.93</v>
      </c>
      <c r="AH32" s="28" t="s">
        <v>628</v>
      </c>
      <c r="AI32" s="73" t="s">
        <v>187</v>
      </c>
      <c r="AJ32" s="40">
        <v>93322.21</v>
      </c>
      <c r="AK32" s="29">
        <v>14272.81</v>
      </c>
    </row>
    <row r="33" spans="1:37" ht="166.5" customHeight="1" x14ac:dyDescent="0.25">
      <c r="A33" s="5">
        <v>27</v>
      </c>
      <c r="B33" s="68">
        <v>110505</v>
      </c>
      <c r="C33" s="127">
        <v>125</v>
      </c>
      <c r="D33" s="2" t="s">
        <v>174</v>
      </c>
      <c r="E33" s="7" t="s">
        <v>1019</v>
      </c>
      <c r="F33" s="128" t="s">
        <v>366</v>
      </c>
      <c r="G33" s="6" t="s">
        <v>348</v>
      </c>
      <c r="H33" s="6" t="s">
        <v>349</v>
      </c>
      <c r="I33" s="2" t="s">
        <v>187</v>
      </c>
      <c r="J33" s="11" t="s">
        <v>352</v>
      </c>
      <c r="K33" s="105">
        <v>43173</v>
      </c>
      <c r="L33" s="8">
        <v>43660</v>
      </c>
      <c r="M33" s="4">
        <f t="shared" si="54"/>
        <v>84.99999981945335</v>
      </c>
      <c r="N33" s="2">
        <v>7</v>
      </c>
      <c r="O33" s="2" t="s">
        <v>304</v>
      </c>
      <c r="P33" s="2" t="s">
        <v>350</v>
      </c>
      <c r="Q33" s="23" t="s">
        <v>216</v>
      </c>
      <c r="R33" s="2" t="s">
        <v>36</v>
      </c>
      <c r="S33" s="26">
        <f>T33+U33</f>
        <v>470792.44</v>
      </c>
      <c r="T33" s="25">
        <v>470792.44</v>
      </c>
      <c r="U33" s="25">
        <v>0</v>
      </c>
      <c r="V33" s="26">
        <f t="shared" si="55"/>
        <v>72003.55</v>
      </c>
      <c r="W33" s="25">
        <v>72003.55</v>
      </c>
      <c r="X33" s="25">
        <v>0</v>
      </c>
      <c r="Y33" s="26">
        <f>Z33+AA33</f>
        <v>11077.47</v>
      </c>
      <c r="Z33" s="25">
        <v>11077.47</v>
      </c>
      <c r="AA33" s="25">
        <v>0</v>
      </c>
      <c r="AB33" s="25">
        <f t="shared" si="56"/>
        <v>0</v>
      </c>
      <c r="AC33" s="142">
        <v>0</v>
      </c>
      <c r="AD33" s="142">
        <v>0</v>
      </c>
      <c r="AE33" s="25">
        <f>S33+V33+Y33+AB33</f>
        <v>553873.46</v>
      </c>
      <c r="AF33" s="25">
        <v>0</v>
      </c>
      <c r="AG33" s="25">
        <f t="shared" ref="AG33:AG77" si="57">AE33+AF33</f>
        <v>553873.46</v>
      </c>
      <c r="AH33" s="28" t="s">
        <v>628</v>
      </c>
      <c r="AI33" s="73" t="s">
        <v>187</v>
      </c>
      <c r="AJ33" s="40">
        <v>176594.42</v>
      </c>
      <c r="AK33" s="29">
        <v>27008.560000000001</v>
      </c>
    </row>
    <row r="34" spans="1:37" ht="318.75" customHeight="1" x14ac:dyDescent="0.25">
      <c r="A34" s="5">
        <v>28</v>
      </c>
      <c r="B34" s="68">
        <v>119450</v>
      </c>
      <c r="C34" s="127">
        <v>485</v>
      </c>
      <c r="D34" s="2" t="s">
        <v>178</v>
      </c>
      <c r="E34" s="13" t="s">
        <v>1094</v>
      </c>
      <c r="F34" s="128" t="s">
        <v>585</v>
      </c>
      <c r="G34" s="6" t="s">
        <v>848</v>
      </c>
      <c r="H34" s="6" t="s">
        <v>349</v>
      </c>
      <c r="I34" s="2" t="s">
        <v>187</v>
      </c>
      <c r="J34" s="11" t="s">
        <v>849</v>
      </c>
      <c r="K34" s="105">
        <v>43298</v>
      </c>
      <c r="L34" s="8">
        <v>43786</v>
      </c>
      <c r="M34" s="4">
        <f t="shared" si="54"/>
        <v>85.000002578269815</v>
      </c>
      <c r="N34" s="2">
        <v>7</v>
      </c>
      <c r="O34" s="2" t="s">
        <v>304</v>
      </c>
      <c r="P34" s="2" t="s">
        <v>350</v>
      </c>
      <c r="Q34" s="23" t="s">
        <v>216</v>
      </c>
      <c r="R34" s="2" t="s">
        <v>36</v>
      </c>
      <c r="S34" s="26">
        <f t="shared" ref="S34:S35" si="58">T34+U34</f>
        <v>329678.46000000002</v>
      </c>
      <c r="T34" s="25">
        <v>329678.46000000002</v>
      </c>
      <c r="U34" s="25">
        <v>0</v>
      </c>
      <c r="V34" s="26">
        <f t="shared" si="55"/>
        <v>50421.4</v>
      </c>
      <c r="W34" s="25">
        <v>50421.4</v>
      </c>
      <c r="X34" s="25">
        <v>0</v>
      </c>
      <c r="Y34" s="26">
        <f t="shared" ref="Y34:Y35" si="59">Z34+AA34</f>
        <v>7757.14</v>
      </c>
      <c r="Z34" s="25">
        <v>7757.14</v>
      </c>
      <c r="AA34" s="25">
        <v>0</v>
      </c>
      <c r="AB34" s="25">
        <f t="shared" si="56"/>
        <v>0</v>
      </c>
      <c r="AC34" s="142">
        <v>0</v>
      </c>
      <c r="AD34" s="142">
        <v>0</v>
      </c>
      <c r="AE34" s="25">
        <f t="shared" ref="AE34:AE35" si="60">S34+V34+Y34+AB34</f>
        <v>387857.00000000006</v>
      </c>
      <c r="AF34" s="25">
        <v>0</v>
      </c>
      <c r="AG34" s="25">
        <f t="shared" si="57"/>
        <v>387857.00000000006</v>
      </c>
      <c r="AH34" s="28" t="s">
        <v>628</v>
      </c>
      <c r="AI34" s="73" t="s">
        <v>187</v>
      </c>
      <c r="AJ34" s="40">
        <v>84630.18</v>
      </c>
      <c r="AK34" s="29">
        <v>12943.44</v>
      </c>
    </row>
    <row r="35" spans="1:37" s="144" customFormat="1" ht="409.5" x14ac:dyDescent="0.25">
      <c r="A35" s="2">
        <v>29</v>
      </c>
      <c r="B35" s="132">
        <v>118753</v>
      </c>
      <c r="C35" s="13">
        <v>438</v>
      </c>
      <c r="D35" s="13" t="s">
        <v>893</v>
      </c>
      <c r="E35" s="7" t="s">
        <v>749</v>
      </c>
      <c r="F35" s="143" t="s">
        <v>654</v>
      </c>
      <c r="G35" s="7" t="s">
        <v>1068</v>
      </c>
      <c r="H35" s="7" t="s">
        <v>349</v>
      </c>
      <c r="I35" s="13" t="s">
        <v>187</v>
      </c>
      <c r="J35" s="7" t="s">
        <v>1070</v>
      </c>
      <c r="K35" s="8">
        <v>43348</v>
      </c>
      <c r="L35" s="8">
        <v>43651</v>
      </c>
      <c r="M35" s="16">
        <f t="shared" si="54"/>
        <v>85.000001668065067</v>
      </c>
      <c r="N35" s="2">
        <v>7</v>
      </c>
      <c r="O35" s="2" t="s">
        <v>304</v>
      </c>
      <c r="P35" s="13" t="s">
        <v>1069</v>
      </c>
      <c r="Q35" s="23" t="s">
        <v>216</v>
      </c>
      <c r="R35" s="2" t="s">
        <v>36</v>
      </c>
      <c r="S35" s="26">
        <f t="shared" si="58"/>
        <v>254786.23</v>
      </c>
      <c r="T35" s="40">
        <v>254786.23</v>
      </c>
      <c r="U35" s="25">
        <v>0</v>
      </c>
      <c r="V35" s="26">
        <f t="shared" si="55"/>
        <v>38967.300000000003</v>
      </c>
      <c r="W35" s="40">
        <v>38967.300000000003</v>
      </c>
      <c r="X35" s="25">
        <v>0</v>
      </c>
      <c r="Y35" s="26">
        <f t="shared" si="59"/>
        <v>5994.97</v>
      </c>
      <c r="Z35" s="40">
        <v>5994.97</v>
      </c>
      <c r="AA35" s="40">
        <v>0</v>
      </c>
      <c r="AB35" s="27">
        <f t="shared" si="56"/>
        <v>0</v>
      </c>
      <c r="AC35" s="75">
        <v>0</v>
      </c>
      <c r="AD35" s="75">
        <v>0</v>
      </c>
      <c r="AE35" s="27">
        <f t="shared" si="60"/>
        <v>299748.5</v>
      </c>
      <c r="AF35" s="28">
        <v>0</v>
      </c>
      <c r="AG35" s="27">
        <f t="shared" si="57"/>
        <v>299748.5</v>
      </c>
      <c r="AH35" s="28" t="s">
        <v>628</v>
      </c>
      <c r="AI35" s="73" t="s">
        <v>187</v>
      </c>
      <c r="AJ35" s="40">
        <v>0</v>
      </c>
      <c r="AK35" s="29">
        <v>0</v>
      </c>
    </row>
    <row r="36" spans="1:37" s="144" customFormat="1" ht="141.75" x14ac:dyDescent="0.25">
      <c r="A36" s="5">
        <v>30</v>
      </c>
      <c r="B36" s="132">
        <v>126380</v>
      </c>
      <c r="C36" s="13">
        <v>567</v>
      </c>
      <c r="D36" s="13" t="s">
        <v>178</v>
      </c>
      <c r="E36" s="7" t="s">
        <v>1019</v>
      </c>
      <c r="F36" s="118" t="s">
        <v>1192</v>
      </c>
      <c r="G36" s="145" t="s">
        <v>1223</v>
      </c>
      <c r="H36" s="6" t="s">
        <v>1225</v>
      </c>
      <c r="I36" s="13" t="s">
        <v>187</v>
      </c>
      <c r="J36" s="7" t="s">
        <v>1224</v>
      </c>
      <c r="K36" s="8">
        <v>43440</v>
      </c>
      <c r="L36" s="8">
        <v>43896</v>
      </c>
      <c r="M36" s="16">
        <f>S36/AE36*100</f>
        <v>85.00000001812522</v>
      </c>
      <c r="N36" s="2">
        <v>8</v>
      </c>
      <c r="O36" s="2" t="s">
        <v>304</v>
      </c>
      <c r="P36" s="13" t="s">
        <v>350</v>
      </c>
      <c r="Q36" s="23" t="s">
        <v>216</v>
      </c>
      <c r="R36" s="2" t="s">
        <v>36</v>
      </c>
      <c r="S36" s="26">
        <f>T36+U36</f>
        <v>2344798.5</v>
      </c>
      <c r="T36" s="40">
        <v>2344798.5</v>
      </c>
      <c r="U36" s="25">
        <v>0</v>
      </c>
      <c r="V36" s="26">
        <f>W36+X36</f>
        <v>358616.24</v>
      </c>
      <c r="W36" s="40">
        <v>358616.24</v>
      </c>
      <c r="X36" s="25">
        <v>0</v>
      </c>
      <c r="Y36" s="26">
        <f>Z36+AA36</f>
        <v>55171.73</v>
      </c>
      <c r="Z36" s="40">
        <v>55171.73</v>
      </c>
      <c r="AA36" s="40">
        <v>0</v>
      </c>
      <c r="AB36" s="27">
        <f>AC36+AD36</f>
        <v>78540</v>
      </c>
      <c r="AC36" s="75">
        <v>78540</v>
      </c>
      <c r="AD36" s="75">
        <v>0</v>
      </c>
      <c r="AE36" s="27">
        <f>S36+V36+Y36</f>
        <v>2758586.47</v>
      </c>
      <c r="AF36" s="28">
        <v>0</v>
      </c>
      <c r="AG36" s="27">
        <f>AE36+AF36+AC36</f>
        <v>2837126.47</v>
      </c>
      <c r="AH36" s="28" t="s">
        <v>628</v>
      </c>
      <c r="AI36" s="73"/>
      <c r="AJ36" s="40">
        <v>0</v>
      </c>
      <c r="AK36" s="29">
        <v>0</v>
      </c>
    </row>
    <row r="37" spans="1:37" ht="220.5" x14ac:dyDescent="0.25">
      <c r="A37" s="5">
        <v>31</v>
      </c>
      <c r="B37" s="68">
        <v>120503</v>
      </c>
      <c r="C37" s="127">
        <v>80</v>
      </c>
      <c r="D37" s="2" t="s">
        <v>178</v>
      </c>
      <c r="E37" s="7" t="s">
        <v>1019</v>
      </c>
      <c r="F37" s="128" t="s">
        <v>365</v>
      </c>
      <c r="G37" s="146" t="s">
        <v>346</v>
      </c>
      <c r="H37" s="6" t="s">
        <v>345</v>
      </c>
      <c r="I37" s="13" t="s">
        <v>187</v>
      </c>
      <c r="J37" s="11" t="s">
        <v>351</v>
      </c>
      <c r="K37" s="105">
        <v>43173</v>
      </c>
      <c r="L37" s="8">
        <v>43599</v>
      </c>
      <c r="M37" s="4">
        <f t="shared" ref="M37" si="61">S37/AE37*100</f>
        <v>79.999997969650394</v>
      </c>
      <c r="N37" s="2">
        <v>8</v>
      </c>
      <c r="O37" s="2" t="s">
        <v>347</v>
      </c>
      <c r="P37" s="2" t="s">
        <v>156</v>
      </c>
      <c r="Q37" s="23" t="s">
        <v>216</v>
      </c>
      <c r="R37" s="2" t="s">
        <v>36</v>
      </c>
      <c r="S37" s="26">
        <f t="shared" ref="S37:S41" si="62">T37+U37</f>
        <v>315216.64000000001</v>
      </c>
      <c r="T37" s="25">
        <v>0</v>
      </c>
      <c r="U37" s="25">
        <v>315216.64000000001</v>
      </c>
      <c r="V37" s="26">
        <f>W37+X37</f>
        <v>70923.75</v>
      </c>
      <c r="W37" s="25">
        <v>0</v>
      </c>
      <c r="X37" s="25">
        <v>70923.75</v>
      </c>
      <c r="Y37" s="26">
        <f t="shared" ref="Y37:Y41" si="63">Z37+AA37</f>
        <v>7880.42</v>
      </c>
      <c r="Z37" s="25">
        <v>0</v>
      </c>
      <c r="AA37" s="25">
        <v>7880.42</v>
      </c>
      <c r="AB37" s="25">
        <f t="shared" si="56"/>
        <v>0</v>
      </c>
      <c r="AC37" s="142">
        <v>0</v>
      </c>
      <c r="AD37" s="142">
        <v>0</v>
      </c>
      <c r="AE37" s="25">
        <f>S37+V37+Y37+AB37</f>
        <v>394020.81</v>
      </c>
      <c r="AF37" s="25">
        <v>0</v>
      </c>
      <c r="AG37" s="25">
        <f t="shared" si="57"/>
        <v>394020.81</v>
      </c>
      <c r="AH37" s="28" t="s">
        <v>628</v>
      </c>
      <c r="AI37" s="73" t="s">
        <v>187</v>
      </c>
      <c r="AJ37" s="29">
        <v>156760.98000000001</v>
      </c>
      <c r="AK37" s="29">
        <v>35271.230000000003</v>
      </c>
    </row>
    <row r="38" spans="1:37" ht="240" x14ac:dyDescent="0.25">
      <c r="A38" s="2">
        <v>32</v>
      </c>
      <c r="B38" s="82">
        <v>120710</v>
      </c>
      <c r="C38" s="127">
        <v>103</v>
      </c>
      <c r="D38" s="113" t="s">
        <v>178</v>
      </c>
      <c r="E38" s="7" t="s">
        <v>1019</v>
      </c>
      <c r="F38" s="147" t="s">
        <v>365</v>
      </c>
      <c r="G38" s="148" t="s">
        <v>491</v>
      </c>
      <c r="H38" s="6" t="s">
        <v>492</v>
      </c>
      <c r="I38" s="113" t="s">
        <v>187</v>
      </c>
      <c r="J38" s="52" t="s">
        <v>493</v>
      </c>
      <c r="K38" s="105">
        <v>43227</v>
      </c>
      <c r="L38" s="8">
        <v>43715</v>
      </c>
      <c r="M38" s="4">
        <f>S38/AE38*100</f>
        <v>79.999999056893557</v>
      </c>
      <c r="N38" s="2">
        <v>8</v>
      </c>
      <c r="O38" s="2" t="s">
        <v>347</v>
      </c>
      <c r="P38" s="2" t="s">
        <v>156</v>
      </c>
      <c r="Q38" s="2" t="s">
        <v>216</v>
      </c>
      <c r="R38" s="2" t="s">
        <v>36</v>
      </c>
      <c r="S38" s="26">
        <f t="shared" si="62"/>
        <v>339304.22</v>
      </c>
      <c r="T38" s="149">
        <v>0</v>
      </c>
      <c r="U38" s="150">
        <v>339304.22</v>
      </c>
      <c r="V38" s="50">
        <f t="shared" si="55"/>
        <v>76343.45</v>
      </c>
      <c r="W38" s="149">
        <v>0</v>
      </c>
      <c r="X38" s="150">
        <v>76343.45</v>
      </c>
      <c r="Y38" s="50">
        <f t="shared" si="63"/>
        <v>8482.61</v>
      </c>
      <c r="Z38" s="151">
        <v>0</v>
      </c>
      <c r="AA38" s="25">
        <v>8482.61</v>
      </c>
      <c r="AB38" s="25">
        <f t="shared" si="56"/>
        <v>0</v>
      </c>
      <c r="AC38" s="29">
        <v>0</v>
      </c>
      <c r="AD38" s="29">
        <v>0</v>
      </c>
      <c r="AE38" s="25">
        <f t="shared" ref="AE38:AE41" si="64">S38+V38+Y38+AB38</f>
        <v>424130.27999999997</v>
      </c>
      <c r="AF38" s="32">
        <v>0</v>
      </c>
      <c r="AG38" s="25">
        <f t="shared" si="57"/>
        <v>424130.27999999997</v>
      </c>
      <c r="AH38" s="28" t="s">
        <v>628</v>
      </c>
      <c r="AI38" s="49" t="s">
        <v>187</v>
      </c>
      <c r="AJ38" s="29">
        <v>0</v>
      </c>
      <c r="AK38" s="29">
        <v>0</v>
      </c>
    </row>
    <row r="39" spans="1:37" ht="150" x14ac:dyDescent="0.25">
      <c r="A39" s="5">
        <v>33</v>
      </c>
      <c r="B39" s="82">
        <v>117665</v>
      </c>
      <c r="C39" s="127">
        <v>413</v>
      </c>
      <c r="D39" s="113" t="s">
        <v>728</v>
      </c>
      <c r="E39" s="7" t="s">
        <v>749</v>
      </c>
      <c r="F39" s="7" t="s">
        <v>655</v>
      </c>
      <c r="G39" s="148" t="s">
        <v>802</v>
      </c>
      <c r="H39" s="6" t="s">
        <v>345</v>
      </c>
      <c r="I39" s="113" t="s">
        <v>187</v>
      </c>
      <c r="J39" s="52" t="s">
        <v>803</v>
      </c>
      <c r="K39" s="105">
        <v>43290</v>
      </c>
      <c r="L39" s="8">
        <v>43474</v>
      </c>
      <c r="M39" s="4">
        <f>S39/AE39*100</f>
        <v>80</v>
      </c>
      <c r="N39" s="2">
        <v>8</v>
      </c>
      <c r="O39" s="2" t="s">
        <v>347</v>
      </c>
      <c r="P39" s="2" t="s">
        <v>347</v>
      </c>
      <c r="Q39" s="2" t="s">
        <v>216</v>
      </c>
      <c r="R39" s="2" t="s">
        <v>36</v>
      </c>
      <c r="S39" s="26">
        <f t="shared" si="62"/>
        <v>224534.64</v>
      </c>
      <c r="T39" s="149">
        <v>0</v>
      </c>
      <c r="U39" s="25">
        <v>224534.64</v>
      </c>
      <c r="V39" s="50">
        <f t="shared" si="55"/>
        <v>50520.29</v>
      </c>
      <c r="W39" s="149">
        <v>0</v>
      </c>
      <c r="X39" s="25">
        <v>50520.29</v>
      </c>
      <c r="Y39" s="50">
        <f t="shared" si="63"/>
        <v>5613.37</v>
      </c>
      <c r="Z39" s="151">
        <v>0</v>
      </c>
      <c r="AA39" s="25">
        <v>5613.37</v>
      </c>
      <c r="AB39" s="25">
        <f t="shared" si="56"/>
        <v>0</v>
      </c>
      <c r="AC39" s="29">
        <v>0</v>
      </c>
      <c r="AD39" s="29">
        <v>0</v>
      </c>
      <c r="AE39" s="25">
        <f t="shared" si="64"/>
        <v>280668.3</v>
      </c>
      <c r="AF39" s="32">
        <v>0</v>
      </c>
      <c r="AG39" s="25">
        <f t="shared" si="57"/>
        <v>280668.3</v>
      </c>
      <c r="AH39" s="28" t="s">
        <v>628</v>
      </c>
      <c r="AI39" s="92" t="s">
        <v>1206</v>
      </c>
      <c r="AJ39" s="31">
        <v>0</v>
      </c>
      <c r="AK39" s="29">
        <v>0</v>
      </c>
    </row>
    <row r="40" spans="1:37" ht="141.75" x14ac:dyDescent="0.25">
      <c r="A40" s="5">
        <v>34</v>
      </c>
      <c r="B40" s="68">
        <v>118765</v>
      </c>
      <c r="C40" s="152">
        <v>454</v>
      </c>
      <c r="D40" s="68" t="s">
        <v>163</v>
      </c>
      <c r="E40" s="13" t="s">
        <v>1095</v>
      </c>
      <c r="F40" s="128" t="s">
        <v>547</v>
      </c>
      <c r="G40" s="21" t="s">
        <v>1052</v>
      </c>
      <c r="H40" s="153" t="s">
        <v>1053</v>
      </c>
      <c r="I40" s="13" t="s">
        <v>1054</v>
      </c>
      <c r="J40" s="3" t="s">
        <v>1055</v>
      </c>
      <c r="K40" s="154">
        <v>43348</v>
      </c>
      <c r="L40" s="8">
        <v>44079</v>
      </c>
      <c r="M40" s="4">
        <f t="shared" ref="M40" si="65">S40/AE40*100</f>
        <v>83.983862746396099</v>
      </c>
      <c r="N40" s="148" t="s">
        <v>155</v>
      </c>
      <c r="O40" s="2" t="s">
        <v>347</v>
      </c>
      <c r="P40" s="2" t="s">
        <v>156</v>
      </c>
      <c r="Q40" s="155" t="s">
        <v>157</v>
      </c>
      <c r="R40" s="153" t="s">
        <v>36</v>
      </c>
      <c r="S40" s="25">
        <f t="shared" si="62"/>
        <v>24915549.669999998</v>
      </c>
      <c r="T40" s="25">
        <v>20092220.079999998</v>
      </c>
      <c r="U40" s="25">
        <v>4823329.59</v>
      </c>
      <c r="V40" s="25">
        <f t="shared" si="55"/>
        <v>0</v>
      </c>
      <c r="W40" s="25"/>
      <c r="X40" s="25"/>
      <c r="Y40" s="25">
        <f t="shared" si="63"/>
        <v>4751518.33</v>
      </c>
      <c r="Z40" s="25">
        <v>3545685.87</v>
      </c>
      <c r="AA40" s="25">
        <v>1205832.46</v>
      </c>
      <c r="AB40" s="25">
        <f t="shared" si="56"/>
        <v>0</v>
      </c>
      <c r="AC40" s="25"/>
      <c r="AD40" s="25"/>
      <c r="AE40" s="25">
        <f t="shared" si="64"/>
        <v>29667068</v>
      </c>
      <c r="AF40" s="25"/>
      <c r="AG40" s="25">
        <f t="shared" si="57"/>
        <v>29667068</v>
      </c>
      <c r="AH40" s="30" t="s">
        <v>628</v>
      </c>
      <c r="AI40" s="73" t="s">
        <v>1207</v>
      </c>
      <c r="AJ40" s="29">
        <v>0</v>
      </c>
      <c r="AK40" s="29">
        <v>0</v>
      </c>
    </row>
    <row r="41" spans="1:37" ht="60" customHeight="1" x14ac:dyDescent="0.25">
      <c r="A41" s="2">
        <v>35</v>
      </c>
      <c r="B41" s="82">
        <v>117676</v>
      </c>
      <c r="C41" s="127">
        <v>414</v>
      </c>
      <c r="D41" s="113" t="s">
        <v>742</v>
      </c>
      <c r="E41" s="7" t="s">
        <v>749</v>
      </c>
      <c r="F41" s="128" t="s">
        <v>655</v>
      </c>
      <c r="G41" s="148" t="s">
        <v>1071</v>
      </c>
      <c r="H41" s="6" t="s">
        <v>1072</v>
      </c>
      <c r="I41" s="113" t="s">
        <v>187</v>
      </c>
      <c r="J41" s="52" t="s">
        <v>1073</v>
      </c>
      <c r="K41" s="105">
        <v>43348</v>
      </c>
      <c r="L41" s="8">
        <v>43713</v>
      </c>
      <c r="M41" s="4">
        <f t="shared" ref="M41:M42" si="66">S41/AE41*100</f>
        <v>80.000002000969275</v>
      </c>
      <c r="N41" s="2">
        <v>8</v>
      </c>
      <c r="O41" s="2" t="s">
        <v>347</v>
      </c>
      <c r="P41" s="2" t="s">
        <v>156</v>
      </c>
      <c r="Q41" s="2" t="s">
        <v>216</v>
      </c>
      <c r="R41" s="2" t="s">
        <v>36</v>
      </c>
      <c r="S41" s="26">
        <f t="shared" si="62"/>
        <v>239883.75</v>
      </c>
      <c r="T41" s="151">
        <v>0</v>
      </c>
      <c r="U41" s="25">
        <v>239883.75</v>
      </c>
      <c r="V41" s="50">
        <f t="shared" si="55"/>
        <v>53973.85</v>
      </c>
      <c r="W41" s="151">
        <v>0</v>
      </c>
      <c r="X41" s="25">
        <v>53973.85</v>
      </c>
      <c r="Y41" s="50">
        <f t="shared" si="63"/>
        <v>5997.08</v>
      </c>
      <c r="Z41" s="151">
        <v>0</v>
      </c>
      <c r="AA41" s="25">
        <v>5997.08</v>
      </c>
      <c r="AB41" s="25">
        <f t="shared" si="56"/>
        <v>0</v>
      </c>
      <c r="AC41" s="34">
        <v>0</v>
      </c>
      <c r="AD41" s="34">
        <v>0</v>
      </c>
      <c r="AE41" s="25">
        <f t="shared" si="64"/>
        <v>299854.68</v>
      </c>
      <c r="AF41" s="32">
        <v>0</v>
      </c>
      <c r="AG41" s="25">
        <f t="shared" si="57"/>
        <v>299854.68</v>
      </c>
      <c r="AH41" s="28" t="s">
        <v>628</v>
      </c>
      <c r="AI41" s="32"/>
      <c r="AJ41" s="31">
        <v>0</v>
      </c>
      <c r="AK41" s="31">
        <v>0</v>
      </c>
    </row>
    <row r="42" spans="1:37" ht="120" customHeight="1" x14ac:dyDescent="0.25">
      <c r="A42" s="5">
        <v>36</v>
      </c>
      <c r="B42" s="82">
        <v>126477</v>
      </c>
      <c r="C42" s="127">
        <v>507</v>
      </c>
      <c r="D42" s="113" t="s">
        <v>690</v>
      </c>
      <c r="E42" s="7" t="s">
        <v>1019</v>
      </c>
      <c r="F42" s="128" t="s">
        <v>1199</v>
      </c>
      <c r="G42" s="148" t="s">
        <v>1200</v>
      </c>
      <c r="H42" s="6" t="s">
        <v>1201</v>
      </c>
      <c r="I42" s="113" t="s">
        <v>460</v>
      </c>
      <c r="J42" s="52" t="s">
        <v>1202</v>
      </c>
      <c r="K42" s="105">
        <v>43433</v>
      </c>
      <c r="L42" s="8">
        <v>43980</v>
      </c>
      <c r="M42" s="4">
        <f t="shared" si="66"/>
        <v>79.999999536713688</v>
      </c>
      <c r="N42" s="2">
        <v>8</v>
      </c>
      <c r="O42" s="2" t="s">
        <v>347</v>
      </c>
      <c r="P42" s="2" t="s">
        <v>347</v>
      </c>
      <c r="Q42" s="2" t="s">
        <v>216</v>
      </c>
      <c r="R42" s="2" t="s">
        <v>36</v>
      </c>
      <c r="S42" s="26">
        <f>T42+U42</f>
        <v>3108229.07</v>
      </c>
      <c r="T42" s="151"/>
      <c r="U42" s="25">
        <v>3108229.07</v>
      </c>
      <c r="V42" s="50">
        <f>W42+X42</f>
        <v>699351.56</v>
      </c>
      <c r="W42" s="151"/>
      <c r="X42" s="25">
        <v>699351.56</v>
      </c>
      <c r="Y42" s="50">
        <f>Z42+AA42</f>
        <v>77705.73</v>
      </c>
      <c r="Z42" s="151"/>
      <c r="AA42" s="25">
        <v>77705.73</v>
      </c>
      <c r="AB42" s="25">
        <f>AC42+AD42</f>
        <v>0</v>
      </c>
      <c r="AC42" s="34"/>
      <c r="AD42" s="34"/>
      <c r="AE42" s="25">
        <f>S42+V42+Y42+AB42</f>
        <v>3885286.36</v>
      </c>
      <c r="AF42" s="32"/>
      <c r="AG42" s="25">
        <f>AE42+AF42</f>
        <v>3885286.36</v>
      </c>
      <c r="AH42" s="28" t="s">
        <v>628</v>
      </c>
      <c r="AI42" s="32" t="s">
        <v>187</v>
      </c>
      <c r="AJ42" s="31">
        <v>0</v>
      </c>
      <c r="AK42" s="31">
        <v>0</v>
      </c>
    </row>
    <row r="43" spans="1:37" ht="60" customHeight="1" x14ac:dyDescent="0.25">
      <c r="A43" s="5">
        <v>37</v>
      </c>
      <c r="B43" s="82">
        <v>126372</v>
      </c>
      <c r="C43" s="127">
        <v>510</v>
      </c>
      <c r="D43" s="113" t="s">
        <v>690</v>
      </c>
      <c r="E43" s="7" t="s">
        <v>1019</v>
      </c>
      <c r="F43" s="128" t="s">
        <v>1199</v>
      </c>
      <c r="G43" s="148" t="s">
        <v>1232</v>
      </c>
      <c r="H43" s="6" t="s">
        <v>1233</v>
      </c>
      <c r="I43" s="113" t="s">
        <v>460</v>
      </c>
      <c r="J43" s="52" t="s">
        <v>1234</v>
      </c>
      <c r="K43" s="105">
        <v>43445</v>
      </c>
      <c r="L43" s="8">
        <v>44358</v>
      </c>
      <c r="M43" s="4">
        <f>S43/AE43*100</f>
        <v>80</v>
      </c>
      <c r="N43" s="2">
        <v>8</v>
      </c>
      <c r="O43" s="2" t="s">
        <v>347</v>
      </c>
      <c r="P43" s="2" t="s">
        <v>347</v>
      </c>
      <c r="Q43" s="2" t="s">
        <v>216</v>
      </c>
      <c r="R43" s="2" t="s">
        <v>36</v>
      </c>
      <c r="S43" s="26">
        <f>T43+U43</f>
        <v>2932376.8</v>
      </c>
      <c r="T43" s="151">
        <v>0</v>
      </c>
      <c r="U43" s="25">
        <v>2932376.8</v>
      </c>
      <c r="V43" s="50">
        <f>W43+X43</f>
        <v>659784.78</v>
      </c>
      <c r="W43" s="151">
        <v>0</v>
      </c>
      <c r="X43" s="25">
        <v>659784.78</v>
      </c>
      <c r="Y43" s="50">
        <f>Z43+AA43</f>
        <v>73309.42</v>
      </c>
      <c r="Z43" s="151">
        <v>0</v>
      </c>
      <c r="AA43" s="25">
        <v>73309.42</v>
      </c>
      <c r="AB43" s="25">
        <f>AC43+AD43</f>
        <v>0</v>
      </c>
      <c r="AC43" s="29">
        <v>0</v>
      </c>
      <c r="AD43" s="29">
        <v>0</v>
      </c>
      <c r="AE43" s="25">
        <f>S43+V43+Y43+AB43</f>
        <v>3665471</v>
      </c>
      <c r="AF43" s="94">
        <v>127687</v>
      </c>
      <c r="AG43" s="25">
        <f>AE43+AF43</f>
        <v>3793158</v>
      </c>
      <c r="AH43" s="28" t="s">
        <v>628</v>
      </c>
      <c r="AI43" s="32" t="s">
        <v>187</v>
      </c>
      <c r="AJ43" s="31"/>
      <c r="AK43" s="31"/>
    </row>
    <row r="44" spans="1:37" ht="315" x14ac:dyDescent="0.25">
      <c r="A44" s="2">
        <v>38</v>
      </c>
      <c r="B44" s="82">
        <v>118335</v>
      </c>
      <c r="C44" s="82">
        <v>427</v>
      </c>
      <c r="D44" s="82" t="s">
        <v>644</v>
      </c>
      <c r="E44" s="7" t="s">
        <v>749</v>
      </c>
      <c r="F44" s="128" t="s">
        <v>654</v>
      </c>
      <c r="G44" s="156" t="s">
        <v>734</v>
      </c>
      <c r="H44" s="6" t="s">
        <v>735</v>
      </c>
      <c r="I44" s="113" t="s">
        <v>187</v>
      </c>
      <c r="J44" s="52" t="s">
        <v>741</v>
      </c>
      <c r="K44" s="105">
        <v>43284</v>
      </c>
      <c r="L44" s="8">
        <v>43711</v>
      </c>
      <c r="M44" s="4">
        <f t="shared" ref="M44:M50" si="67">S44/AE44*100</f>
        <v>85.000001406005254</v>
      </c>
      <c r="N44" s="2">
        <v>2</v>
      </c>
      <c r="O44" s="2" t="s">
        <v>736</v>
      </c>
      <c r="P44" s="2" t="s">
        <v>736</v>
      </c>
      <c r="Q44" s="2" t="s">
        <v>216</v>
      </c>
      <c r="R44" s="2" t="s">
        <v>36</v>
      </c>
      <c r="S44" s="26">
        <v>241819.87</v>
      </c>
      <c r="T44" s="25">
        <v>241819.87</v>
      </c>
      <c r="U44" s="29">
        <v>0</v>
      </c>
      <c r="V44" s="26">
        <v>36984.22</v>
      </c>
      <c r="W44" s="25">
        <v>36984.22</v>
      </c>
      <c r="X44" s="34">
        <v>0</v>
      </c>
      <c r="Y44" s="26">
        <v>5689.87</v>
      </c>
      <c r="Z44" s="25">
        <v>5689.87</v>
      </c>
      <c r="AA44" s="29">
        <v>0</v>
      </c>
      <c r="AB44" s="25">
        <f t="shared" si="56"/>
        <v>0</v>
      </c>
      <c r="AC44" s="29">
        <v>0</v>
      </c>
      <c r="AD44" s="29">
        <v>0</v>
      </c>
      <c r="AE44" s="25">
        <f t="shared" ref="AE44:AE47" si="68">S44+V44+Y44+AB44</f>
        <v>284493.95999999996</v>
      </c>
      <c r="AF44" s="32">
        <v>0</v>
      </c>
      <c r="AG44" s="25">
        <f t="shared" si="57"/>
        <v>284493.95999999996</v>
      </c>
      <c r="AH44" s="28" t="s">
        <v>628</v>
      </c>
      <c r="AI44" s="32"/>
      <c r="AJ44" s="31">
        <v>0</v>
      </c>
      <c r="AK44" s="31">
        <v>0</v>
      </c>
    </row>
    <row r="45" spans="1:37" ht="393.75" x14ac:dyDescent="0.25">
      <c r="A45" s="5">
        <v>39</v>
      </c>
      <c r="B45" s="82">
        <v>118396</v>
      </c>
      <c r="C45" s="82">
        <v>428</v>
      </c>
      <c r="D45" s="82" t="s">
        <v>644</v>
      </c>
      <c r="E45" s="7" t="s">
        <v>749</v>
      </c>
      <c r="F45" s="128" t="s">
        <v>654</v>
      </c>
      <c r="G45" s="79" t="s">
        <v>909</v>
      </c>
      <c r="H45" s="6" t="s">
        <v>910</v>
      </c>
      <c r="I45" s="2" t="s">
        <v>856</v>
      </c>
      <c r="J45" s="80" t="s">
        <v>911</v>
      </c>
      <c r="K45" s="105">
        <v>43312</v>
      </c>
      <c r="L45" s="8">
        <v>43799</v>
      </c>
      <c r="M45" s="4">
        <f t="shared" si="67"/>
        <v>84.20987828497924</v>
      </c>
      <c r="N45" s="81">
        <v>2</v>
      </c>
      <c r="O45" s="2" t="s">
        <v>736</v>
      </c>
      <c r="P45" s="2" t="s">
        <v>736</v>
      </c>
      <c r="Q45" s="2" t="s">
        <v>216</v>
      </c>
      <c r="R45" s="2" t="s">
        <v>36</v>
      </c>
      <c r="S45" s="29">
        <f>T45</f>
        <v>326851.75</v>
      </c>
      <c r="T45" s="29">
        <v>326851.75</v>
      </c>
      <c r="U45" s="29">
        <v>0</v>
      </c>
      <c r="V45" s="26">
        <f t="shared" si="55"/>
        <v>53524.9</v>
      </c>
      <c r="W45" s="29">
        <v>53524.9</v>
      </c>
      <c r="X45" s="29">
        <v>0</v>
      </c>
      <c r="Y45" s="29">
        <f>Z45+AA45</f>
        <v>7762.79</v>
      </c>
      <c r="Z45" s="29">
        <v>7762.79</v>
      </c>
      <c r="AA45" s="29">
        <v>0</v>
      </c>
      <c r="AB45" s="25">
        <f t="shared" si="56"/>
        <v>0</v>
      </c>
      <c r="AC45" s="29">
        <v>0</v>
      </c>
      <c r="AD45" s="29">
        <v>0</v>
      </c>
      <c r="AE45" s="25">
        <f t="shared" si="68"/>
        <v>388139.44</v>
      </c>
      <c r="AF45" s="32">
        <v>0</v>
      </c>
      <c r="AG45" s="25">
        <f t="shared" si="57"/>
        <v>388139.44</v>
      </c>
      <c r="AH45" s="28" t="s">
        <v>628</v>
      </c>
      <c r="AI45" s="32"/>
      <c r="AJ45" s="31">
        <f>38813.94-2594.06</f>
        <v>36219.880000000005</v>
      </c>
      <c r="AK45" s="31">
        <v>2594.06</v>
      </c>
    </row>
    <row r="46" spans="1:37" ht="189" x14ac:dyDescent="0.25">
      <c r="A46" s="5">
        <v>40</v>
      </c>
      <c r="B46" s="68">
        <v>119892</v>
      </c>
      <c r="C46" s="152">
        <v>480</v>
      </c>
      <c r="D46" s="68" t="s">
        <v>168</v>
      </c>
      <c r="E46" s="13" t="s">
        <v>1094</v>
      </c>
      <c r="F46" s="128" t="s">
        <v>585</v>
      </c>
      <c r="G46" s="84" t="s">
        <v>1152</v>
      </c>
      <c r="H46" s="20" t="s">
        <v>1153</v>
      </c>
      <c r="I46" s="13" t="s">
        <v>460</v>
      </c>
      <c r="J46" s="93" t="s">
        <v>1154</v>
      </c>
      <c r="K46" s="110">
        <v>43389</v>
      </c>
      <c r="L46" s="8">
        <v>43661</v>
      </c>
      <c r="M46" s="4">
        <f t="shared" si="67"/>
        <v>85.000001891187381</v>
      </c>
      <c r="N46" s="68">
        <v>2</v>
      </c>
      <c r="O46" s="13" t="s">
        <v>1156</v>
      </c>
      <c r="P46" s="2" t="s">
        <v>1155</v>
      </c>
      <c r="Q46" s="84" t="s">
        <v>216</v>
      </c>
      <c r="R46" s="85" t="s">
        <v>589</v>
      </c>
      <c r="S46" s="157">
        <f>T46+U46</f>
        <v>337089.82</v>
      </c>
      <c r="T46" s="29">
        <v>337089.82</v>
      </c>
      <c r="U46" s="29">
        <v>0</v>
      </c>
      <c r="V46" s="26">
        <f t="shared" si="55"/>
        <v>51554.91</v>
      </c>
      <c r="W46" s="25">
        <v>51554.91</v>
      </c>
      <c r="X46" s="68">
        <v>0</v>
      </c>
      <c r="Y46" s="97">
        <f>Z46+AA46</f>
        <v>7931.52</v>
      </c>
      <c r="Z46" s="158">
        <v>7931.52</v>
      </c>
      <c r="AA46" s="29">
        <v>0</v>
      </c>
      <c r="AB46" s="85">
        <v>0</v>
      </c>
      <c r="AC46" s="13">
        <v>0</v>
      </c>
      <c r="AD46" s="29">
        <v>0</v>
      </c>
      <c r="AE46" s="25">
        <f t="shared" si="68"/>
        <v>396576.25</v>
      </c>
      <c r="AF46" s="68">
        <v>0</v>
      </c>
      <c r="AG46" s="25">
        <f t="shared" si="57"/>
        <v>396576.25</v>
      </c>
      <c r="AH46" s="68" t="s">
        <v>628</v>
      </c>
      <c r="AI46" s="32"/>
      <c r="AJ46" s="98">
        <v>0</v>
      </c>
      <c r="AK46" s="39">
        <v>0</v>
      </c>
    </row>
    <row r="47" spans="1:37" ht="173.25" x14ac:dyDescent="0.25">
      <c r="A47" s="2">
        <v>41</v>
      </c>
      <c r="B47" s="68">
        <v>126446</v>
      </c>
      <c r="C47" s="152">
        <v>543</v>
      </c>
      <c r="D47" s="68" t="s">
        <v>175</v>
      </c>
      <c r="E47" s="13" t="s">
        <v>1019</v>
      </c>
      <c r="F47" s="128" t="s">
        <v>1192</v>
      </c>
      <c r="G47" s="7" t="s">
        <v>1195</v>
      </c>
      <c r="H47" s="20" t="s">
        <v>1153</v>
      </c>
      <c r="I47" s="13" t="s">
        <v>460</v>
      </c>
      <c r="J47" s="93" t="s">
        <v>1196</v>
      </c>
      <c r="K47" s="109">
        <v>43430</v>
      </c>
      <c r="L47" s="8">
        <v>44253</v>
      </c>
      <c r="M47" s="4">
        <f t="shared" si="67"/>
        <v>85.000000017455704</v>
      </c>
      <c r="N47" s="68">
        <v>2</v>
      </c>
      <c r="O47" s="13" t="s">
        <v>1156</v>
      </c>
      <c r="P47" s="2" t="s">
        <v>1155</v>
      </c>
      <c r="Q47" s="84" t="s">
        <v>216</v>
      </c>
      <c r="R47" s="85" t="s">
        <v>589</v>
      </c>
      <c r="S47" s="157">
        <f t="shared" ref="S47" si="69">T47+U47</f>
        <v>2434734.11</v>
      </c>
      <c r="T47" s="29">
        <v>2434734.11</v>
      </c>
      <c r="U47" s="29">
        <v>0</v>
      </c>
      <c r="V47" s="26">
        <f t="shared" si="55"/>
        <v>372371.1</v>
      </c>
      <c r="W47" s="25">
        <v>372371.1</v>
      </c>
      <c r="X47" s="68">
        <v>0</v>
      </c>
      <c r="Y47" s="97">
        <f t="shared" ref="Y47" si="70">Z47+AA47</f>
        <v>57287.86</v>
      </c>
      <c r="Z47" s="158">
        <v>57287.86</v>
      </c>
      <c r="AA47" s="29">
        <v>0</v>
      </c>
      <c r="AB47" s="85">
        <v>0</v>
      </c>
      <c r="AC47" s="13">
        <v>0</v>
      </c>
      <c r="AD47" s="29">
        <v>0</v>
      </c>
      <c r="AE47" s="25">
        <f t="shared" si="68"/>
        <v>2864393.07</v>
      </c>
      <c r="AF47" s="68"/>
      <c r="AG47" s="25">
        <f t="shared" si="57"/>
        <v>2864393.07</v>
      </c>
      <c r="AH47" s="68" t="s">
        <v>628</v>
      </c>
      <c r="AI47" s="32"/>
      <c r="AJ47" s="78">
        <v>0</v>
      </c>
      <c r="AK47" s="40">
        <v>0</v>
      </c>
    </row>
    <row r="48" spans="1:37" ht="283.5" x14ac:dyDescent="0.25">
      <c r="A48" s="5">
        <v>42</v>
      </c>
      <c r="B48" s="68">
        <v>118879</v>
      </c>
      <c r="C48" s="13">
        <v>452</v>
      </c>
      <c r="D48" s="2" t="s">
        <v>742</v>
      </c>
      <c r="E48" s="7" t="s">
        <v>749</v>
      </c>
      <c r="F48" s="128" t="s">
        <v>654</v>
      </c>
      <c r="G48" s="7" t="s">
        <v>851</v>
      </c>
      <c r="H48" s="13" t="s">
        <v>852</v>
      </c>
      <c r="I48" s="13" t="s">
        <v>187</v>
      </c>
      <c r="J48" s="7" t="s">
        <v>853</v>
      </c>
      <c r="K48" s="105">
        <v>43293</v>
      </c>
      <c r="L48" s="8">
        <v>43616</v>
      </c>
      <c r="M48" s="4">
        <f t="shared" si="67"/>
        <v>85.000000000000014</v>
      </c>
      <c r="N48" s="13">
        <v>3</v>
      </c>
      <c r="O48" s="13" t="s">
        <v>466</v>
      </c>
      <c r="P48" s="13" t="s">
        <v>466</v>
      </c>
      <c r="Q48" s="13" t="s">
        <v>216</v>
      </c>
      <c r="R48" s="2" t="s">
        <v>36</v>
      </c>
      <c r="S48" s="40">
        <v>338205.65</v>
      </c>
      <c r="T48" s="40">
        <v>338205.65</v>
      </c>
      <c r="U48" s="29">
        <v>0</v>
      </c>
      <c r="V48" s="26">
        <v>51725.57</v>
      </c>
      <c r="W48" s="40">
        <v>51725.57</v>
      </c>
      <c r="X48" s="29">
        <v>0</v>
      </c>
      <c r="Y48" s="75">
        <v>7957.78</v>
      </c>
      <c r="Z48" s="40">
        <v>7957.78</v>
      </c>
      <c r="AA48" s="40">
        <v>0</v>
      </c>
      <c r="AB48" s="25">
        <v>0</v>
      </c>
      <c r="AC48" s="29">
        <v>0</v>
      </c>
      <c r="AD48" s="29">
        <v>0</v>
      </c>
      <c r="AE48" s="29">
        <v>397889</v>
      </c>
      <c r="AF48" s="30">
        <v>0</v>
      </c>
      <c r="AG48" s="29">
        <v>397889</v>
      </c>
      <c r="AH48" s="28" t="s">
        <v>628</v>
      </c>
      <c r="AI48" s="92" t="s">
        <v>187</v>
      </c>
      <c r="AJ48" s="31">
        <v>67994.92</v>
      </c>
      <c r="AK48" s="31">
        <v>10399.209999999999</v>
      </c>
    </row>
    <row r="49" spans="1:37" ht="173.25" x14ac:dyDescent="0.25">
      <c r="A49" s="5">
        <v>43</v>
      </c>
      <c r="B49" s="82">
        <v>118774</v>
      </c>
      <c r="C49" s="127">
        <v>442</v>
      </c>
      <c r="D49" s="113" t="s">
        <v>644</v>
      </c>
      <c r="E49" s="7" t="s">
        <v>749</v>
      </c>
      <c r="F49" s="128" t="s">
        <v>654</v>
      </c>
      <c r="G49" s="7" t="s">
        <v>1029</v>
      </c>
      <c r="H49" s="13" t="s">
        <v>1030</v>
      </c>
      <c r="I49" s="113"/>
      <c r="J49" s="7" t="s">
        <v>1134</v>
      </c>
      <c r="K49" s="105">
        <v>43341</v>
      </c>
      <c r="L49" s="8">
        <v>43798</v>
      </c>
      <c r="M49" s="4">
        <v>85</v>
      </c>
      <c r="N49" s="113">
        <v>3</v>
      </c>
      <c r="O49" s="13" t="s">
        <v>466</v>
      </c>
      <c r="P49" s="13" t="s">
        <v>466</v>
      </c>
      <c r="Q49" s="13" t="s">
        <v>216</v>
      </c>
      <c r="R49" s="2" t="s">
        <v>36</v>
      </c>
      <c r="S49" s="29">
        <f>T49+U49</f>
        <v>220497.36</v>
      </c>
      <c r="T49" s="29">
        <v>220497.36</v>
      </c>
      <c r="U49" s="29">
        <v>0</v>
      </c>
      <c r="V49" s="26">
        <v>33723.14</v>
      </c>
      <c r="W49" s="159">
        <v>33723.14</v>
      </c>
      <c r="X49" s="29">
        <v>0</v>
      </c>
      <c r="Y49" s="29">
        <v>5188.17</v>
      </c>
      <c r="Z49" s="29">
        <v>5188.17</v>
      </c>
      <c r="AA49" s="40">
        <v>0</v>
      </c>
      <c r="AB49" s="25">
        <f t="shared" si="56"/>
        <v>0</v>
      </c>
      <c r="AC49" s="29">
        <v>0</v>
      </c>
      <c r="AD49" s="29">
        <v>0</v>
      </c>
      <c r="AE49" s="25">
        <f t="shared" ref="AE49:AE50" si="71">S49+V49+Y49+AB49</f>
        <v>259408.67</v>
      </c>
      <c r="AF49" s="32"/>
      <c r="AG49" s="25">
        <f t="shared" si="57"/>
        <v>259408.67</v>
      </c>
      <c r="AH49" s="28" t="s">
        <v>628</v>
      </c>
      <c r="AI49" s="92" t="s">
        <v>187</v>
      </c>
      <c r="AJ49" s="31">
        <v>0</v>
      </c>
      <c r="AK49" s="31">
        <v>0</v>
      </c>
    </row>
    <row r="50" spans="1:37" ht="112.5" customHeight="1" x14ac:dyDescent="0.25">
      <c r="A50" s="2">
        <v>44</v>
      </c>
      <c r="B50" s="82">
        <v>119901</v>
      </c>
      <c r="C50" s="127">
        <v>486</v>
      </c>
      <c r="D50" s="113" t="s">
        <v>168</v>
      </c>
      <c r="E50" s="113" t="s">
        <v>1094</v>
      </c>
      <c r="F50" s="118" t="s">
        <v>585</v>
      </c>
      <c r="G50" s="118" t="s">
        <v>1166</v>
      </c>
      <c r="H50" s="13" t="s">
        <v>852</v>
      </c>
      <c r="I50" s="113" t="s">
        <v>460</v>
      </c>
      <c r="J50" s="93" t="s">
        <v>1167</v>
      </c>
      <c r="K50" s="8">
        <v>43377</v>
      </c>
      <c r="L50" s="8">
        <v>43864</v>
      </c>
      <c r="M50" s="4">
        <f t="shared" si="67"/>
        <v>85.000004041383775</v>
      </c>
      <c r="N50" s="113">
        <v>3</v>
      </c>
      <c r="O50" s="113" t="s">
        <v>466</v>
      </c>
      <c r="P50" s="113" t="s">
        <v>1168</v>
      </c>
      <c r="Q50" s="113" t="s">
        <v>216</v>
      </c>
      <c r="R50" s="113" t="s">
        <v>589</v>
      </c>
      <c r="S50" s="29">
        <f>T50+U50</f>
        <v>420648.02</v>
      </c>
      <c r="T50" s="29">
        <v>420648.02</v>
      </c>
      <c r="U50" s="34">
        <v>0</v>
      </c>
      <c r="V50" s="26">
        <f>W50+X50</f>
        <v>64334.38</v>
      </c>
      <c r="W50" s="160">
        <v>64334.38</v>
      </c>
      <c r="X50" s="34">
        <v>0</v>
      </c>
      <c r="Y50" s="39">
        <f>Z49:Z50+AA50</f>
        <v>9897.6</v>
      </c>
      <c r="Z50" s="39">
        <v>9897.6</v>
      </c>
      <c r="AA50" s="39">
        <v>0</v>
      </c>
      <c r="AB50" s="25">
        <f t="shared" si="56"/>
        <v>0</v>
      </c>
      <c r="AC50" s="34">
        <v>0</v>
      </c>
      <c r="AD50" s="34">
        <v>0</v>
      </c>
      <c r="AE50" s="25">
        <f t="shared" si="71"/>
        <v>494880</v>
      </c>
      <c r="AF50" s="32"/>
      <c r="AG50" s="25">
        <f t="shared" si="57"/>
        <v>494880</v>
      </c>
      <c r="AH50" s="28"/>
      <c r="AI50" s="32"/>
      <c r="AJ50" s="98">
        <v>0</v>
      </c>
      <c r="AK50" s="39">
        <v>0</v>
      </c>
    </row>
    <row r="51" spans="1:37" ht="195" x14ac:dyDescent="0.25">
      <c r="A51" s="5">
        <v>45</v>
      </c>
      <c r="B51" s="82">
        <v>120791</v>
      </c>
      <c r="C51" s="127">
        <v>88</v>
      </c>
      <c r="D51" s="2" t="s">
        <v>178</v>
      </c>
      <c r="E51" s="7" t="s">
        <v>1019</v>
      </c>
      <c r="F51" s="128" t="s">
        <v>366</v>
      </c>
      <c r="G51" s="156" t="s">
        <v>371</v>
      </c>
      <c r="H51" s="6" t="s">
        <v>372</v>
      </c>
      <c r="I51" s="161" t="s">
        <v>373</v>
      </c>
      <c r="J51" s="52" t="s">
        <v>374</v>
      </c>
      <c r="K51" s="105">
        <v>43180</v>
      </c>
      <c r="L51" s="8">
        <v>43667</v>
      </c>
      <c r="M51" s="4">
        <f t="shared" ref="M51" si="72">S51/AE51*100</f>
        <v>84.174275146898083</v>
      </c>
      <c r="N51" s="2">
        <v>5</v>
      </c>
      <c r="O51" s="2" t="s">
        <v>375</v>
      </c>
      <c r="P51" s="2" t="s">
        <v>376</v>
      </c>
      <c r="Q51" s="23" t="s">
        <v>216</v>
      </c>
      <c r="R51" s="2" t="s">
        <v>36</v>
      </c>
      <c r="S51" s="26">
        <f t="shared" ref="S51" si="73">T51+U51</f>
        <v>316573.06</v>
      </c>
      <c r="T51" s="25">
        <v>316573.06</v>
      </c>
      <c r="U51" s="25">
        <v>0</v>
      </c>
      <c r="V51" s="26">
        <f t="shared" si="55"/>
        <v>51997.5</v>
      </c>
      <c r="W51" s="25">
        <v>51997.5</v>
      </c>
      <c r="X51" s="25">
        <v>0</v>
      </c>
      <c r="Y51" s="26">
        <f>Z51+AA51</f>
        <v>7521.85</v>
      </c>
      <c r="Z51" s="25">
        <v>7521.85</v>
      </c>
      <c r="AA51" s="25">
        <v>0</v>
      </c>
      <c r="AB51" s="25">
        <f t="shared" si="56"/>
        <v>0</v>
      </c>
      <c r="AC51" s="25"/>
      <c r="AD51" s="25"/>
      <c r="AE51" s="25">
        <f>S51+V51+Y51+AB51</f>
        <v>376092.41</v>
      </c>
      <c r="AF51" s="25">
        <v>0</v>
      </c>
      <c r="AG51" s="25">
        <f t="shared" si="57"/>
        <v>376092.41</v>
      </c>
      <c r="AH51" s="28" t="s">
        <v>628</v>
      </c>
      <c r="AI51" s="73" t="s">
        <v>187</v>
      </c>
      <c r="AJ51" s="40">
        <v>82700.83</v>
      </c>
      <c r="AK51" s="29">
        <f>10873.44+2461.12</f>
        <v>13334.560000000001</v>
      </c>
    </row>
    <row r="52" spans="1:37" ht="220.5" x14ac:dyDescent="0.25">
      <c r="A52" s="5">
        <v>46</v>
      </c>
      <c r="B52" s="68">
        <v>120583</v>
      </c>
      <c r="C52" s="127">
        <v>77</v>
      </c>
      <c r="D52" s="2" t="s">
        <v>175</v>
      </c>
      <c r="E52" s="7" t="s">
        <v>1019</v>
      </c>
      <c r="F52" s="128" t="s">
        <v>366</v>
      </c>
      <c r="G52" s="6" t="s">
        <v>218</v>
      </c>
      <c r="H52" s="6" t="s">
        <v>221</v>
      </c>
      <c r="I52" s="2" t="s">
        <v>187</v>
      </c>
      <c r="J52" s="3" t="s">
        <v>224</v>
      </c>
      <c r="K52" s="105">
        <v>43126</v>
      </c>
      <c r="L52" s="8">
        <v>43369</v>
      </c>
      <c r="M52" s="4">
        <f t="shared" ref="M52:M55" si="74">S52/AE52*100</f>
        <v>84.999999763641128</v>
      </c>
      <c r="N52" s="2">
        <v>6</v>
      </c>
      <c r="O52" s="2" t="s">
        <v>226</v>
      </c>
      <c r="P52" s="2" t="s">
        <v>227</v>
      </c>
      <c r="Q52" s="18" t="s">
        <v>216</v>
      </c>
      <c r="R52" s="2" t="s">
        <v>36</v>
      </c>
      <c r="S52" s="26">
        <f t="shared" ref="S52:S55" si="75">T52+U52</f>
        <v>359622.64</v>
      </c>
      <c r="T52" s="25">
        <v>359622.64</v>
      </c>
      <c r="U52" s="25">
        <v>0</v>
      </c>
      <c r="V52" s="26">
        <f t="shared" si="55"/>
        <v>55001.11</v>
      </c>
      <c r="W52" s="25">
        <v>55001.11</v>
      </c>
      <c r="X52" s="25">
        <v>0</v>
      </c>
      <c r="Y52" s="26">
        <f t="shared" ref="Y52" si="76">Z52+AA52</f>
        <v>8461.7099999999991</v>
      </c>
      <c r="Z52" s="25">
        <v>8461.7099999999991</v>
      </c>
      <c r="AA52" s="25">
        <v>0</v>
      </c>
      <c r="AB52" s="25">
        <f t="shared" si="56"/>
        <v>0</v>
      </c>
      <c r="AC52" s="25"/>
      <c r="AD52" s="25"/>
      <c r="AE52" s="25">
        <f>S52+V52+Y52+AB52</f>
        <v>423085.46</v>
      </c>
      <c r="AF52" s="25">
        <v>0</v>
      </c>
      <c r="AG52" s="25">
        <f t="shared" si="57"/>
        <v>423085.46</v>
      </c>
      <c r="AH52" s="28" t="s">
        <v>1126</v>
      </c>
      <c r="AI52" s="73" t="s">
        <v>187</v>
      </c>
      <c r="AJ52" s="40">
        <f>41688.25+258393</f>
        <v>300081.25</v>
      </c>
      <c r="AK52" s="35">
        <f>6375.85+39518.93</f>
        <v>45894.78</v>
      </c>
    </row>
    <row r="53" spans="1:37" ht="141.75" x14ac:dyDescent="0.25">
      <c r="A53" s="2">
        <v>47</v>
      </c>
      <c r="B53" s="68">
        <v>110080</v>
      </c>
      <c r="C53" s="127">
        <v>118</v>
      </c>
      <c r="D53" s="2" t="s">
        <v>174</v>
      </c>
      <c r="E53" s="7" t="s">
        <v>1019</v>
      </c>
      <c r="F53" s="128" t="s">
        <v>366</v>
      </c>
      <c r="G53" s="6" t="s">
        <v>340</v>
      </c>
      <c r="H53" s="6" t="s">
        <v>341</v>
      </c>
      <c r="I53" s="13" t="s">
        <v>187</v>
      </c>
      <c r="J53" s="11" t="s">
        <v>342</v>
      </c>
      <c r="K53" s="105">
        <v>43171</v>
      </c>
      <c r="L53" s="8">
        <v>43658</v>
      </c>
      <c r="M53" s="4">
        <f t="shared" si="74"/>
        <v>84.9999996799977</v>
      </c>
      <c r="N53" s="2">
        <v>6</v>
      </c>
      <c r="O53" s="2" t="s">
        <v>226</v>
      </c>
      <c r="P53" s="2" t="s">
        <v>343</v>
      </c>
      <c r="Q53" s="23" t="s">
        <v>216</v>
      </c>
      <c r="R53" s="2" t="s">
        <v>36</v>
      </c>
      <c r="S53" s="26">
        <f t="shared" si="75"/>
        <v>531246.18999999994</v>
      </c>
      <c r="T53" s="25">
        <v>531246.18999999994</v>
      </c>
      <c r="U53" s="25">
        <v>0</v>
      </c>
      <c r="V53" s="26">
        <f t="shared" si="55"/>
        <v>81249.41</v>
      </c>
      <c r="W53" s="25">
        <v>81249.41</v>
      </c>
      <c r="X53" s="25">
        <v>0</v>
      </c>
      <c r="Y53" s="26">
        <v>12499.92</v>
      </c>
      <c r="Z53" s="25">
        <v>12499.92</v>
      </c>
      <c r="AA53" s="25">
        <v>0</v>
      </c>
      <c r="AB53" s="25">
        <f t="shared" si="56"/>
        <v>0</v>
      </c>
      <c r="AC53" s="25"/>
      <c r="AD53" s="25"/>
      <c r="AE53" s="25">
        <f t="shared" ref="AE53:AE55" si="77">S53+V53+Y53+AB53</f>
        <v>624995.52</v>
      </c>
      <c r="AF53" s="25">
        <v>0</v>
      </c>
      <c r="AG53" s="25">
        <f t="shared" si="57"/>
        <v>624995.52</v>
      </c>
      <c r="AH53" s="28" t="s">
        <v>628</v>
      </c>
      <c r="AI53" s="73" t="s">
        <v>187</v>
      </c>
      <c r="AJ53" s="40">
        <f>116443.03+69871.41</f>
        <v>186314.44</v>
      </c>
      <c r="AK53" s="29">
        <f>17808.93+10686.22</f>
        <v>28495.15</v>
      </c>
    </row>
    <row r="54" spans="1:37" ht="236.25" x14ac:dyDescent="0.25">
      <c r="A54" s="5">
        <v>48</v>
      </c>
      <c r="B54" s="68">
        <v>120588</v>
      </c>
      <c r="C54" s="13">
        <v>104</v>
      </c>
      <c r="D54" s="2" t="s">
        <v>175</v>
      </c>
      <c r="E54" s="7" t="s">
        <v>1019</v>
      </c>
      <c r="F54" s="128" t="s">
        <v>366</v>
      </c>
      <c r="G54" s="162" t="s">
        <v>423</v>
      </c>
      <c r="H54" s="20" t="s">
        <v>422</v>
      </c>
      <c r="I54" s="2" t="s">
        <v>187</v>
      </c>
      <c r="J54" s="11" t="s">
        <v>424</v>
      </c>
      <c r="K54" s="105">
        <v>43201</v>
      </c>
      <c r="L54" s="8">
        <v>43566</v>
      </c>
      <c r="M54" s="4">
        <f t="shared" si="74"/>
        <v>85.000000000000014</v>
      </c>
      <c r="N54" s="2">
        <v>1</v>
      </c>
      <c r="O54" s="2" t="s">
        <v>226</v>
      </c>
      <c r="P54" s="2" t="s">
        <v>343</v>
      </c>
      <c r="Q54" s="18" t="s">
        <v>216</v>
      </c>
      <c r="R54" s="2" t="s">
        <v>36</v>
      </c>
      <c r="S54" s="26">
        <f t="shared" si="75"/>
        <v>354701.26</v>
      </c>
      <c r="T54" s="25">
        <v>354701.26</v>
      </c>
      <c r="U54" s="25">
        <v>0</v>
      </c>
      <c r="V54" s="26">
        <f t="shared" si="55"/>
        <v>54248.43</v>
      </c>
      <c r="W54" s="25">
        <v>54248.43</v>
      </c>
      <c r="X54" s="25">
        <v>0</v>
      </c>
      <c r="Y54" s="26">
        <f>Z54+AA54</f>
        <v>8345.91</v>
      </c>
      <c r="Z54" s="25">
        <v>8345.91</v>
      </c>
      <c r="AA54" s="25">
        <v>0</v>
      </c>
      <c r="AB54" s="25">
        <f t="shared" si="56"/>
        <v>0</v>
      </c>
      <c r="AC54" s="25">
        <v>0</v>
      </c>
      <c r="AD54" s="25">
        <v>0</v>
      </c>
      <c r="AE54" s="25">
        <f t="shared" si="77"/>
        <v>417295.6</v>
      </c>
      <c r="AF54" s="25">
        <v>0</v>
      </c>
      <c r="AG54" s="25">
        <f t="shared" si="57"/>
        <v>417295.6</v>
      </c>
      <c r="AH54" s="28" t="s">
        <v>628</v>
      </c>
      <c r="AI54" s="73" t="s">
        <v>187</v>
      </c>
      <c r="AJ54" s="40">
        <v>4830.9799999999996</v>
      </c>
      <c r="AK54" s="29">
        <v>738.85</v>
      </c>
    </row>
    <row r="55" spans="1:37" ht="157.5" x14ac:dyDescent="0.25">
      <c r="A55" s="5">
        <v>49</v>
      </c>
      <c r="B55" s="68">
        <v>126485</v>
      </c>
      <c r="C55" s="127">
        <v>546</v>
      </c>
      <c r="D55" s="2" t="s">
        <v>178</v>
      </c>
      <c r="E55" s="7" t="s">
        <v>1019</v>
      </c>
      <c r="F55" s="128" t="s">
        <v>1192</v>
      </c>
      <c r="G55" s="162" t="s">
        <v>1275</v>
      </c>
      <c r="H55" s="20" t="s">
        <v>1273</v>
      </c>
      <c r="I55" s="2" t="s">
        <v>187</v>
      </c>
      <c r="J55" s="11" t="s">
        <v>1274</v>
      </c>
      <c r="K55" s="105">
        <v>43455</v>
      </c>
      <c r="L55" s="8">
        <v>44186</v>
      </c>
      <c r="M55" s="4">
        <f t="shared" si="74"/>
        <v>85</v>
      </c>
      <c r="N55" s="2">
        <v>2</v>
      </c>
      <c r="O55" s="2" t="s">
        <v>226</v>
      </c>
      <c r="P55" s="2" t="s">
        <v>227</v>
      </c>
      <c r="Q55" s="18" t="s">
        <v>216</v>
      </c>
      <c r="R55" s="2" t="s">
        <v>36</v>
      </c>
      <c r="S55" s="26">
        <f t="shared" si="75"/>
        <v>3257796.87</v>
      </c>
      <c r="T55" s="25">
        <v>3257796.87</v>
      </c>
      <c r="U55" s="25">
        <v>0</v>
      </c>
      <c r="V55" s="26">
        <f t="shared" si="55"/>
        <v>498251.29</v>
      </c>
      <c r="W55" s="25">
        <v>498251.29</v>
      </c>
      <c r="X55" s="25">
        <v>0</v>
      </c>
      <c r="Y55" s="26">
        <f t="shared" ref="Y55" si="78">Z55+AA55</f>
        <v>76654.039999999994</v>
      </c>
      <c r="Z55" s="25">
        <v>76654.039999999994</v>
      </c>
      <c r="AA55" s="25">
        <v>0</v>
      </c>
      <c r="AB55" s="25">
        <f t="shared" si="56"/>
        <v>0</v>
      </c>
      <c r="AC55" s="25">
        <v>0</v>
      </c>
      <c r="AD55" s="25">
        <v>0</v>
      </c>
      <c r="AE55" s="25">
        <f t="shared" si="77"/>
        <v>3832702.2</v>
      </c>
      <c r="AF55" s="25"/>
      <c r="AG55" s="25">
        <f t="shared" si="57"/>
        <v>3832702.2</v>
      </c>
      <c r="AH55" s="28" t="s">
        <v>628</v>
      </c>
      <c r="AI55" s="73" t="s">
        <v>187</v>
      </c>
      <c r="AJ55" s="31"/>
      <c r="AK55" s="29"/>
    </row>
    <row r="56" spans="1:37" ht="141.75" x14ac:dyDescent="0.25">
      <c r="A56" s="2">
        <v>50</v>
      </c>
      <c r="B56" s="2">
        <v>120642</v>
      </c>
      <c r="C56" s="13">
        <v>84</v>
      </c>
      <c r="D56" s="2" t="s">
        <v>177</v>
      </c>
      <c r="E56" s="7" t="s">
        <v>1019</v>
      </c>
      <c r="F56" s="128" t="s">
        <v>366</v>
      </c>
      <c r="G56" s="156" t="s">
        <v>367</v>
      </c>
      <c r="H56" s="6" t="s">
        <v>368</v>
      </c>
      <c r="I56" s="2" t="s">
        <v>187</v>
      </c>
      <c r="J56" s="52" t="s">
        <v>556</v>
      </c>
      <c r="K56" s="105">
        <v>43175</v>
      </c>
      <c r="L56" s="8">
        <v>43662</v>
      </c>
      <c r="M56" s="4">
        <f t="shared" ref="M56:M57" si="79">S56/AE56*100</f>
        <v>84.999998716744599</v>
      </c>
      <c r="N56" s="2">
        <v>2</v>
      </c>
      <c r="O56" s="2" t="s">
        <v>369</v>
      </c>
      <c r="P56" s="2" t="s">
        <v>370</v>
      </c>
      <c r="Q56" s="23" t="s">
        <v>216</v>
      </c>
      <c r="R56" s="2" t="s">
        <v>36</v>
      </c>
      <c r="S56" s="26">
        <f>T56+U56</f>
        <v>264951.15000000002</v>
      </c>
      <c r="T56" s="25">
        <v>264951.15000000002</v>
      </c>
      <c r="U56" s="25">
        <v>0</v>
      </c>
      <c r="V56" s="26">
        <f t="shared" si="55"/>
        <v>40521.949999999997</v>
      </c>
      <c r="W56" s="25">
        <v>40521.949999999997</v>
      </c>
      <c r="X56" s="25">
        <v>0</v>
      </c>
      <c r="Y56" s="26">
        <f>Z56+AA56</f>
        <v>6234.14</v>
      </c>
      <c r="Z56" s="25">
        <v>6234.14</v>
      </c>
      <c r="AA56" s="25">
        <v>0</v>
      </c>
      <c r="AB56" s="25">
        <f t="shared" si="56"/>
        <v>0</v>
      </c>
      <c r="AC56" s="25">
        <v>0</v>
      </c>
      <c r="AD56" s="25">
        <v>0</v>
      </c>
      <c r="AE56" s="25">
        <f>S56+V56+Y56+AB56</f>
        <v>311707.24000000005</v>
      </c>
      <c r="AF56" s="25">
        <v>0</v>
      </c>
      <c r="AG56" s="25">
        <f t="shared" si="57"/>
        <v>311707.24000000005</v>
      </c>
      <c r="AH56" s="28" t="s">
        <v>628</v>
      </c>
      <c r="AI56" s="73" t="s">
        <v>187</v>
      </c>
      <c r="AJ56" s="40">
        <v>0</v>
      </c>
      <c r="AK56" s="29">
        <v>0</v>
      </c>
    </row>
    <row r="57" spans="1:37" ht="141.75" x14ac:dyDescent="0.25">
      <c r="A57" s="5">
        <v>51</v>
      </c>
      <c r="B57" s="68">
        <v>116521</v>
      </c>
      <c r="C57" s="13">
        <v>405</v>
      </c>
      <c r="D57" s="2" t="s">
        <v>163</v>
      </c>
      <c r="E57" s="7" t="s">
        <v>749</v>
      </c>
      <c r="F57" s="6" t="s">
        <v>654</v>
      </c>
      <c r="G57" s="6" t="s">
        <v>859</v>
      </c>
      <c r="H57" s="6" t="s">
        <v>697</v>
      </c>
      <c r="I57" s="2" t="s">
        <v>187</v>
      </c>
      <c r="J57" s="6" t="s">
        <v>860</v>
      </c>
      <c r="K57" s="105">
        <v>43304</v>
      </c>
      <c r="L57" s="8">
        <v>43792</v>
      </c>
      <c r="M57" s="4">
        <f t="shared" si="79"/>
        <v>85.000001706742694</v>
      </c>
      <c r="N57" s="2">
        <v>2</v>
      </c>
      <c r="O57" s="2" t="s">
        <v>369</v>
      </c>
      <c r="P57" s="2" t="s">
        <v>369</v>
      </c>
      <c r="Q57" s="2" t="s">
        <v>216</v>
      </c>
      <c r="R57" s="2" t="s">
        <v>36</v>
      </c>
      <c r="S57" s="26">
        <f t="shared" ref="S57" si="80">T57+U57</f>
        <v>249012.35</v>
      </c>
      <c r="T57" s="29">
        <v>249012.35</v>
      </c>
      <c r="U57" s="29">
        <v>0</v>
      </c>
      <c r="V57" s="26">
        <f t="shared" si="55"/>
        <v>38084.239999999998</v>
      </c>
      <c r="W57" s="29">
        <v>38084.239999999998</v>
      </c>
      <c r="X57" s="29">
        <v>0</v>
      </c>
      <c r="Y57" s="29">
        <f>Z57+AA57</f>
        <v>5859.11</v>
      </c>
      <c r="Z57" s="29">
        <v>5859.11</v>
      </c>
      <c r="AA57" s="29">
        <v>0</v>
      </c>
      <c r="AB57" s="25">
        <f t="shared" si="56"/>
        <v>0</v>
      </c>
      <c r="AC57" s="29">
        <v>0</v>
      </c>
      <c r="AD57" s="29">
        <v>0</v>
      </c>
      <c r="AE57" s="25">
        <f t="shared" ref="AE57" si="81">S57+V57+Y57+AB57</f>
        <v>292955.7</v>
      </c>
      <c r="AF57" s="30">
        <v>0</v>
      </c>
      <c r="AG57" s="25">
        <f t="shared" si="57"/>
        <v>292955.7</v>
      </c>
      <c r="AH57" s="28" t="s">
        <v>628</v>
      </c>
      <c r="AI57" s="30"/>
      <c r="AJ57" s="31">
        <v>32343.8</v>
      </c>
      <c r="AK57" s="31">
        <v>4946.7</v>
      </c>
    </row>
    <row r="58" spans="1:37" ht="189" x14ac:dyDescent="0.25">
      <c r="A58" s="5">
        <v>52</v>
      </c>
      <c r="B58" s="68">
        <v>126409</v>
      </c>
      <c r="C58" s="13">
        <v>551</v>
      </c>
      <c r="D58" s="2" t="s">
        <v>175</v>
      </c>
      <c r="E58" s="7" t="s">
        <v>1019</v>
      </c>
      <c r="F58" s="6" t="s">
        <v>1192</v>
      </c>
      <c r="G58" s="6" t="s">
        <v>1221</v>
      </c>
      <c r="H58" s="6" t="s">
        <v>697</v>
      </c>
      <c r="I58" s="2" t="s">
        <v>187</v>
      </c>
      <c r="J58" s="6" t="s">
        <v>1222</v>
      </c>
      <c r="K58" s="105">
        <v>43439</v>
      </c>
      <c r="L58" s="8">
        <v>44321</v>
      </c>
      <c r="M58" s="4">
        <f>S58/AE58*100</f>
        <v>85.000000331630361</v>
      </c>
      <c r="N58" s="2">
        <v>2</v>
      </c>
      <c r="O58" s="2" t="s">
        <v>369</v>
      </c>
      <c r="P58" s="2" t="s">
        <v>369</v>
      </c>
      <c r="Q58" s="2" t="s">
        <v>216</v>
      </c>
      <c r="R58" s="2" t="s">
        <v>36</v>
      </c>
      <c r="S58" s="26">
        <f>T58+U58</f>
        <v>3075713.52</v>
      </c>
      <c r="T58" s="29">
        <v>3075713.52</v>
      </c>
      <c r="U58" s="29">
        <v>0</v>
      </c>
      <c r="V58" s="26">
        <f>W58+X58</f>
        <v>470403.23</v>
      </c>
      <c r="W58" s="29">
        <v>470403.23</v>
      </c>
      <c r="X58" s="29">
        <v>0</v>
      </c>
      <c r="Y58" s="29">
        <f>Z58+AA58</f>
        <v>72369.73000000001</v>
      </c>
      <c r="Z58" s="29">
        <v>72369.73000000001</v>
      </c>
      <c r="AA58" s="29">
        <v>0</v>
      </c>
      <c r="AB58" s="25">
        <f>AC58+AD58</f>
        <v>0</v>
      </c>
      <c r="AC58" s="29">
        <v>0</v>
      </c>
      <c r="AD58" s="29">
        <v>0</v>
      </c>
      <c r="AE58" s="25">
        <f>S58+V58+Y58+AB58</f>
        <v>3618486.48</v>
      </c>
      <c r="AF58" s="30">
        <v>0</v>
      </c>
      <c r="AG58" s="25">
        <f>AE58+AF58</f>
        <v>3618486.48</v>
      </c>
      <c r="AH58" s="28" t="s">
        <v>628</v>
      </c>
      <c r="AI58" s="30"/>
      <c r="AJ58" s="31">
        <v>0</v>
      </c>
      <c r="AK58" s="31">
        <v>0</v>
      </c>
    </row>
    <row r="59" spans="1:37" s="140" customFormat="1" ht="204.75" x14ac:dyDescent="0.25">
      <c r="A59" s="2">
        <v>53</v>
      </c>
      <c r="B59" s="68">
        <v>120631</v>
      </c>
      <c r="C59" s="127">
        <v>81</v>
      </c>
      <c r="D59" s="7" t="s">
        <v>177</v>
      </c>
      <c r="E59" s="7" t="s">
        <v>1019</v>
      </c>
      <c r="F59" s="128" t="s">
        <v>366</v>
      </c>
      <c r="G59" s="137" t="s">
        <v>261</v>
      </c>
      <c r="H59" s="137" t="s">
        <v>262</v>
      </c>
      <c r="I59" s="13" t="s">
        <v>187</v>
      </c>
      <c r="J59" s="7" t="s">
        <v>263</v>
      </c>
      <c r="K59" s="105">
        <v>43129</v>
      </c>
      <c r="L59" s="8">
        <v>43614</v>
      </c>
      <c r="M59" s="4">
        <f t="shared" ref="M59:M60" si="82">S59/AE59*100</f>
        <v>84.999999195969949</v>
      </c>
      <c r="N59" s="13">
        <v>3</v>
      </c>
      <c r="O59" s="13" t="s">
        <v>264</v>
      </c>
      <c r="P59" s="13" t="s">
        <v>276</v>
      </c>
      <c r="Q59" s="23" t="s">
        <v>216</v>
      </c>
      <c r="R59" s="13" t="s">
        <v>36</v>
      </c>
      <c r="S59" s="25">
        <f t="shared" ref="S59:S60" si="83">T59+U59</f>
        <v>528587.19999999995</v>
      </c>
      <c r="T59" s="138">
        <v>528587.19999999995</v>
      </c>
      <c r="U59" s="29">
        <v>0</v>
      </c>
      <c r="V59" s="26">
        <f t="shared" si="55"/>
        <v>80842.75</v>
      </c>
      <c r="W59" s="138">
        <v>80842.75</v>
      </c>
      <c r="X59" s="29">
        <v>0</v>
      </c>
      <c r="Y59" s="25">
        <f t="shared" ref="Y59:Y60" si="84">Z59+AA59</f>
        <v>12437.35</v>
      </c>
      <c r="Z59" s="138">
        <v>12437.35</v>
      </c>
      <c r="AA59" s="27">
        <v>0</v>
      </c>
      <c r="AB59" s="25">
        <f t="shared" si="56"/>
        <v>0</v>
      </c>
      <c r="AC59" s="27"/>
      <c r="AD59" s="27"/>
      <c r="AE59" s="25">
        <f>S59+V59+Y59+AB59</f>
        <v>621867.29999999993</v>
      </c>
      <c r="AF59" s="27">
        <v>0</v>
      </c>
      <c r="AG59" s="25">
        <f t="shared" si="57"/>
        <v>621867.29999999993</v>
      </c>
      <c r="AH59" s="28" t="s">
        <v>628</v>
      </c>
      <c r="AI59" s="38" t="s">
        <v>187</v>
      </c>
      <c r="AJ59" s="40">
        <v>26400.15</v>
      </c>
      <c r="AK59" s="35">
        <v>4037.67</v>
      </c>
    </row>
    <row r="60" spans="1:37" ht="299.25" x14ac:dyDescent="0.25">
      <c r="A60" s="5">
        <v>54</v>
      </c>
      <c r="B60" s="68">
        <v>118772</v>
      </c>
      <c r="C60" s="68">
        <v>441</v>
      </c>
      <c r="D60" s="68" t="s">
        <v>742</v>
      </c>
      <c r="E60" s="7" t="s">
        <v>749</v>
      </c>
      <c r="F60" s="7" t="s">
        <v>654</v>
      </c>
      <c r="G60" s="137" t="s">
        <v>923</v>
      </c>
      <c r="H60" s="23" t="s">
        <v>922</v>
      </c>
      <c r="I60" s="13" t="s">
        <v>187</v>
      </c>
      <c r="J60" s="7" t="s">
        <v>924</v>
      </c>
      <c r="K60" s="105">
        <v>43313</v>
      </c>
      <c r="L60" s="8">
        <v>43677</v>
      </c>
      <c r="M60" s="4">
        <f t="shared" si="82"/>
        <v>85</v>
      </c>
      <c r="N60" s="113">
        <v>3</v>
      </c>
      <c r="O60" s="13" t="s">
        <v>264</v>
      </c>
      <c r="P60" s="113" t="s">
        <v>925</v>
      </c>
      <c r="Q60" s="23" t="s">
        <v>216</v>
      </c>
      <c r="R60" s="13" t="s">
        <v>36</v>
      </c>
      <c r="S60" s="25">
        <f t="shared" si="83"/>
        <v>232055.1</v>
      </c>
      <c r="T60" s="29">
        <v>232055.1</v>
      </c>
      <c r="U60" s="29">
        <v>0</v>
      </c>
      <c r="V60" s="26">
        <f t="shared" si="55"/>
        <v>35490.78</v>
      </c>
      <c r="W60" s="29">
        <v>35490.78</v>
      </c>
      <c r="X60" s="29">
        <v>0</v>
      </c>
      <c r="Y60" s="25">
        <f t="shared" si="84"/>
        <v>5460.12</v>
      </c>
      <c r="Z60" s="29">
        <v>5460.12</v>
      </c>
      <c r="AA60" s="29">
        <v>0</v>
      </c>
      <c r="AB60" s="25">
        <f t="shared" si="56"/>
        <v>0</v>
      </c>
      <c r="AC60" s="29">
        <v>0</v>
      </c>
      <c r="AD60" s="29">
        <v>0</v>
      </c>
      <c r="AE60" s="25">
        <f t="shared" ref="AE60" si="85">S60+V60+Y60+AB60</f>
        <v>273006</v>
      </c>
      <c r="AF60" s="32">
        <v>0</v>
      </c>
      <c r="AG60" s="25">
        <f t="shared" si="57"/>
        <v>273006</v>
      </c>
      <c r="AH60" s="28" t="s">
        <v>628</v>
      </c>
      <c r="AI60" s="38" t="s">
        <v>187</v>
      </c>
      <c r="AJ60" s="98">
        <v>27300.6</v>
      </c>
      <c r="AK60" s="39">
        <v>0</v>
      </c>
    </row>
    <row r="61" spans="1:37" s="164" customFormat="1" ht="173.25" x14ac:dyDescent="0.25">
      <c r="A61" s="5">
        <v>55</v>
      </c>
      <c r="B61" s="68">
        <v>120693</v>
      </c>
      <c r="C61" s="127">
        <v>114</v>
      </c>
      <c r="D61" s="13" t="s">
        <v>178</v>
      </c>
      <c r="E61" s="7" t="s">
        <v>1019</v>
      </c>
      <c r="F61" s="128" t="s">
        <v>366</v>
      </c>
      <c r="G61" s="143" t="s">
        <v>283</v>
      </c>
      <c r="H61" s="7" t="s">
        <v>284</v>
      </c>
      <c r="I61" s="13" t="s">
        <v>187</v>
      </c>
      <c r="J61" s="15" t="s">
        <v>285</v>
      </c>
      <c r="K61" s="105">
        <v>43145</v>
      </c>
      <c r="L61" s="8">
        <v>43630</v>
      </c>
      <c r="M61" s="16">
        <f t="shared" ref="M61" si="86">S61/AE61*100</f>
        <v>85.000000594539443</v>
      </c>
      <c r="N61" s="13">
        <v>4</v>
      </c>
      <c r="O61" s="13" t="s">
        <v>297</v>
      </c>
      <c r="P61" s="13" t="s">
        <v>286</v>
      </c>
      <c r="Q61" s="23" t="s">
        <v>216</v>
      </c>
      <c r="R61" s="13" t="s">
        <v>36</v>
      </c>
      <c r="S61" s="27">
        <f t="shared" ref="S61:S65" si="87">T61+U61</f>
        <v>357419.52000000002</v>
      </c>
      <c r="T61" s="25">
        <v>357419.52000000002</v>
      </c>
      <c r="U61" s="29">
        <v>0</v>
      </c>
      <c r="V61" s="26">
        <f t="shared" si="55"/>
        <v>54664.160000000003</v>
      </c>
      <c r="W61" s="138">
        <v>54664.160000000003</v>
      </c>
      <c r="X61" s="29">
        <v>0</v>
      </c>
      <c r="Y61" s="26">
        <f t="shared" ref="Y61:Y65" si="88">Z61+AA61</f>
        <v>8409.8700000000008</v>
      </c>
      <c r="Z61" s="138">
        <v>8409.8700000000008</v>
      </c>
      <c r="AA61" s="163">
        <v>0</v>
      </c>
      <c r="AB61" s="25">
        <f t="shared" si="56"/>
        <v>0</v>
      </c>
      <c r="AC61" s="27"/>
      <c r="AD61" s="27"/>
      <c r="AE61" s="27">
        <f>S61+V61+Y61+AB61</f>
        <v>420493.55000000005</v>
      </c>
      <c r="AF61" s="27">
        <v>0</v>
      </c>
      <c r="AG61" s="25">
        <f t="shared" si="57"/>
        <v>420493.55000000005</v>
      </c>
      <c r="AH61" s="28" t="s">
        <v>628</v>
      </c>
      <c r="AI61" s="38" t="s">
        <v>187</v>
      </c>
      <c r="AJ61" s="40">
        <v>0</v>
      </c>
      <c r="AK61" s="29">
        <v>0</v>
      </c>
    </row>
    <row r="62" spans="1:37" ht="330.75" x14ac:dyDescent="0.25">
      <c r="A62" s="2">
        <v>56</v>
      </c>
      <c r="B62" s="113">
        <v>119288</v>
      </c>
      <c r="C62" s="127">
        <v>487</v>
      </c>
      <c r="D62" s="113" t="s">
        <v>178</v>
      </c>
      <c r="E62" s="13" t="s">
        <v>1094</v>
      </c>
      <c r="F62" s="13" t="s">
        <v>585</v>
      </c>
      <c r="G62" s="165" t="s">
        <v>688</v>
      </c>
      <c r="H62" s="7" t="s">
        <v>687</v>
      </c>
      <c r="I62" s="113" t="s">
        <v>187</v>
      </c>
      <c r="J62" s="118" t="s">
        <v>689</v>
      </c>
      <c r="K62" s="105">
        <v>43272</v>
      </c>
      <c r="L62" s="8">
        <v>43667</v>
      </c>
      <c r="M62" s="16">
        <f t="shared" ref="M62:M66" si="89">S62/AE62*100</f>
        <v>85</v>
      </c>
      <c r="N62" s="13">
        <v>4</v>
      </c>
      <c r="O62" s="13" t="s">
        <v>297</v>
      </c>
      <c r="P62" s="13" t="s">
        <v>459</v>
      </c>
      <c r="Q62" s="23" t="s">
        <v>216</v>
      </c>
      <c r="R62" s="13" t="s">
        <v>36</v>
      </c>
      <c r="S62" s="27">
        <f t="shared" si="87"/>
        <v>360400</v>
      </c>
      <c r="T62" s="29">
        <v>360400</v>
      </c>
      <c r="U62" s="29">
        <v>0</v>
      </c>
      <c r="V62" s="26">
        <f t="shared" si="55"/>
        <v>55120</v>
      </c>
      <c r="W62" s="25">
        <v>55120</v>
      </c>
      <c r="X62" s="68">
        <v>0</v>
      </c>
      <c r="Y62" s="26">
        <f t="shared" si="88"/>
        <v>8480</v>
      </c>
      <c r="Z62" s="18">
        <v>8480</v>
      </c>
      <c r="AA62" s="29">
        <v>0</v>
      </c>
      <c r="AB62" s="25">
        <f t="shared" si="56"/>
        <v>0</v>
      </c>
      <c r="AC62" s="18">
        <v>0</v>
      </c>
      <c r="AD62" s="18">
        <v>0</v>
      </c>
      <c r="AE62" s="27">
        <f t="shared" ref="AE62:AE65" si="90">S62+V62+Y62+AB62</f>
        <v>424000</v>
      </c>
      <c r="AF62" s="32"/>
      <c r="AG62" s="25">
        <f t="shared" si="57"/>
        <v>424000</v>
      </c>
      <c r="AH62" s="28" t="s">
        <v>628</v>
      </c>
      <c r="AI62" s="38" t="s">
        <v>187</v>
      </c>
      <c r="AJ62" s="40">
        <v>37115.760000000002</v>
      </c>
      <c r="AK62" s="29">
        <v>5676.53</v>
      </c>
    </row>
    <row r="63" spans="1:37" s="169" customFormat="1" ht="378" x14ac:dyDescent="0.25">
      <c r="A63" s="5">
        <v>57</v>
      </c>
      <c r="B63" s="166">
        <v>118780</v>
      </c>
      <c r="C63" s="167">
        <v>443</v>
      </c>
      <c r="D63" s="167" t="s">
        <v>893</v>
      </c>
      <c r="E63" s="96" t="s">
        <v>749</v>
      </c>
      <c r="F63" s="96" t="s">
        <v>654</v>
      </c>
      <c r="G63" s="168" t="s">
        <v>905</v>
      </c>
      <c r="H63" s="96" t="s">
        <v>284</v>
      </c>
      <c r="I63" s="13" t="s">
        <v>906</v>
      </c>
      <c r="J63" s="7" t="s">
        <v>907</v>
      </c>
      <c r="K63" s="8">
        <v>43312</v>
      </c>
      <c r="L63" s="8">
        <v>43677</v>
      </c>
      <c r="M63" s="16">
        <f t="shared" si="89"/>
        <v>84.150233941460755</v>
      </c>
      <c r="N63" s="13">
        <v>4</v>
      </c>
      <c r="O63" s="13" t="s">
        <v>642</v>
      </c>
      <c r="P63" s="13" t="s">
        <v>908</v>
      </c>
      <c r="Q63" s="23" t="s">
        <v>216</v>
      </c>
      <c r="R63" s="13" t="s">
        <v>36</v>
      </c>
      <c r="S63" s="27">
        <f t="shared" si="87"/>
        <v>230233.66</v>
      </c>
      <c r="T63" s="40">
        <v>230233.66</v>
      </c>
      <c r="U63" s="40">
        <v>0</v>
      </c>
      <c r="V63" s="26">
        <f t="shared" si="55"/>
        <v>37892.730000000003</v>
      </c>
      <c r="W63" s="40">
        <v>37892.730000000003</v>
      </c>
      <c r="X63" s="40">
        <v>0</v>
      </c>
      <c r="Y63" s="26">
        <f t="shared" si="88"/>
        <v>2736.73</v>
      </c>
      <c r="Z63" s="40">
        <v>2736.73</v>
      </c>
      <c r="AA63" s="40">
        <v>0</v>
      </c>
      <c r="AB63" s="25">
        <f t="shared" si="56"/>
        <v>2735.24</v>
      </c>
      <c r="AC63" s="40">
        <v>2735.24</v>
      </c>
      <c r="AD63" s="75">
        <v>0</v>
      </c>
      <c r="AE63" s="27">
        <f t="shared" si="90"/>
        <v>273598.36</v>
      </c>
      <c r="AF63" s="28">
        <v>0</v>
      </c>
      <c r="AG63" s="25">
        <f t="shared" si="57"/>
        <v>273598.36</v>
      </c>
      <c r="AH63" s="28" t="s">
        <v>628</v>
      </c>
      <c r="AI63" s="38" t="s">
        <v>187</v>
      </c>
      <c r="AJ63" s="78">
        <v>20000</v>
      </c>
      <c r="AK63" s="40">
        <v>0</v>
      </c>
    </row>
    <row r="64" spans="1:37" ht="409.5" x14ac:dyDescent="0.25">
      <c r="A64" s="5">
        <v>58</v>
      </c>
      <c r="B64" s="132">
        <v>119830</v>
      </c>
      <c r="C64" s="13">
        <v>474</v>
      </c>
      <c r="D64" s="13" t="s">
        <v>742</v>
      </c>
      <c r="E64" s="13" t="s">
        <v>1094</v>
      </c>
      <c r="F64" s="13" t="s">
        <v>585</v>
      </c>
      <c r="G64" s="170" t="s">
        <v>974</v>
      </c>
      <c r="H64" s="13" t="s">
        <v>975</v>
      </c>
      <c r="I64" s="113" t="s">
        <v>187</v>
      </c>
      <c r="J64" s="7" t="s">
        <v>976</v>
      </c>
      <c r="K64" s="105">
        <v>43322</v>
      </c>
      <c r="L64" s="8">
        <v>43779</v>
      </c>
      <c r="M64" s="16">
        <f t="shared" si="89"/>
        <v>84.999997553055863</v>
      </c>
      <c r="N64" s="13">
        <v>4</v>
      </c>
      <c r="O64" s="13" t="s">
        <v>642</v>
      </c>
      <c r="P64" s="13" t="s">
        <v>977</v>
      </c>
      <c r="Q64" s="23" t="s">
        <v>216</v>
      </c>
      <c r="R64" s="13" t="s">
        <v>36</v>
      </c>
      <c r="S64" s="27">
        <f t="shared" si="87"/>
        <v>347372.04</v>
      </c>
      <c r="T64" s="40">
        <v>347372.04</v>
      </c>
      <c r="U64" s="40">
        <v>0</v>
      </c>
      <c r="V64" s="26">
        <f t="shared" si="55"/>
        <v>53127.519999999997</v>
      </c>
      <c r="W64" s="75">
        <v>53127.519999999997</v>
      </c>
      <c r="X64" s="75">
        <v>0</v>
      </c>
      <c r="Y64" s="26">
        <f t="shared" si="88"/>
        <v>8173.4400000000005</v>
      </c>
      <c r="Z64" s="40">
        <v>8173.4400000000005</v>
      </c>
      <c r="AA64" s="40">
        <v>0</v>
      </c>
      <c r="AB64" s="27">
        <f t="shared" si="56"/>
        <v>0</v>
      </c>
      <c r="AC64" s="171">
        <v>0</v>
      </c>
      <c r="AD64" s="171">
        <v>0</v>
      </c>
      <c r="AE64" s="27">
        <f>S64+V64+Y64+AB64</f>
        <v>408673</v>
      </c>
      <c r="AF64" s="27">
        <v>0</v>
      </c>
      <c r="AG64" s="25">
        <f t="shared" si="57"/>
        <v>408673</v>
      </c>
      <c r="AH64" s="30" t="s">
        <v>628</v>
      </c>
      <c r="AI64" s="38" t="s">
        <v>1133</v>
      </c>
      <c r="AJ64" s="78">
        <v>35636.51</v>
      </c>
      <c r="AK64" s="29">
        <v>0</v>
      </c>
    </row>
    <row r="65" spans="1:37" ht="241.15" customHeight="1" x14ac:dyDescent="0.25">
      <c r="A65" s="2">
        <v>59</v>
      </c>
      <c r="B65" s="132">
        <v>118793</v>
      </c>
      <c r="C65" s="13">
        <v>446</v>
      </c>
      <c r="D65" s="132" t="s">
        <v>742</v>
      </c>
      <c r="E65" s="7" t="s">
        <v>749</v>
      </c>
      <c r="F65" s="13" t="s">
        <v>654</v>
      </c>
      <c r="G65" s="7" t="s">
        <v>978</v>
      </c>
      <c r="H65" s="13" t="s">
        <v>975</v>
      </c>
      <c r="I65" s="113"/>
      <c r="J65" s="76" t="s">
        <v>979</v>
      </c>
      <c r="K65" s="105">
        <v>43322</v>
      </c>
      <c r="L65" s="8">
        <v>43687</v>
      </c>
      <c r="M65" s="16">
        <f t="shared" si="89"/>
        <v>85.000000000000014</v>
      </c>
      <c r="N65" s="13">
        <v>4</v>
      </c>
      <c r="O65" s="13" t="s">
        <v>642</v>
      </c>
      <c r="P65" s="13" t="s">
        <v>977</v>
      </c>
      <c r="Q65" s="13" t="s">
        <v>216</v>
      </c>
      <c r="R65" s="13" t="s">
        <v>36</v>
      </c>
      <c r="S65" s="27">
        <f t="shared" si="87"/>
        <v>239897.2</v>
      </c>
      <c r="T65" s="75">
        <v>239897.2</v>
      </c>
      <c r="U65" s="75">
        <v>0</v>
      </c>
      <c r="V65" s="26">
        <f t="shared" si="55"/>
        <v>36690.160000000003</v>
      </c>
      <c r="W65" s="75">
        <v>36690.160000000003</v>
      </c>
      <c r="X65" s="75">
        <v>0</v>
      </c>
      <c r="Y65" s="26">
        <f t="shared" si="88"/>
        <v>5644.6399999999994</v>
      </c>
      <c r="Z65" s="40">
        <v>5644.6399999999994</v>
      </c>
      <c r="AA65" s="40">
        <v>0</v>
      </c>
      <c r="AB65" s="27">
        <f t="shared" si="56"/>
        <v>0</v>
      </c>
      <c r="AC65" s="75"/>
      <c r="AD65" s="75"/>
      <c r="AE65" s="27">
        <f t="shared" si="90"/>
        <v>282232</v>
      </c>
      <c r="AF65" s="28"/>
      <c r="AG65" s="27">
        <f t="shared" si="57"/>
        <v>282232</v>
      </c>
      <c r="AH65" s="28" t="s">
        <v>921</v>
      </c>
      <c r="AI65" s="32"/>
      <c r="AJ65" s="78">
        <v>28223.200000000001</v>
      </c>
      <c r="AK65" s="40">
        <v>0</v>
      </c>
    </row>
    <row r="66" spans="1:37" s="177" customFormat="1" ht="241.15" customHeight="1" x14ac:dyDescent="0.25">
      <c r="A66" s="5">
        <v>60</v>
      </c>
      <c r="B66" s="172">
        <v>126292</v>
      </c>
      <c r="C66" s="107">
        <v>514</v>
      </c>
      <c r="D66" s="173" t="s">
        <v>178</v>
      </c>
      <c r="E66" s="174" t="s">
        <v>1019</v>
      </c>
      <c r="F66" s="97" t="s">
        <v>1192</v>
      </c>
      <c r="G66" s="175" t="s">
        <v>1214</v>
      </c>
      <c r="H66" s="97" t="s">
        <v>1215</v>
      </c>
      <c r="I66" s="176" t="s">
        <v>187</v>
      </c>
      <c r="J66" s="104" t="s">
        <v>1216</v>
      </c>
      <c r="K66" s="105">
        <v>43439</v>
      </c>
      <c r="L66" s="8">
        <v>43926</v>
      </c>
      <c r="M66" s="16">
        <f t="shared" si="89"/>
        <v>84.999999635678833</v>
      </c>
      <c r="N66" s="107">
        <v>4</v>
      </c>
      <c r="O66" s="97" t="s">
        <v>642</v>
      </c>
      <c r="P66" s="97" t="s">
        <v>459</v>
      </c>
      <c r="Q66" s="97" t="s">
        <v>216</v>
      </c>
      <c r="R66" s="97" t="s">
        <v>1217</v>
      </c>
      <c r="S66" s="27">
        <f>T66+U66</f>
        <v>2333106.34</v>
      </c>
      <c r="T66" s="40">
        <v>2333106.34</v>
      </c>
      <c r="U66" s="40">
        <v>0</v>
      </c>
      <c r="V66" s="26">
        <f>W66+X66</f>
        <v>356828.04</v>
      </c>
      <c r="W66" s="40">
        <v>356828.04</v>
      </c>
      <c r="X66" s="40">
        <v>0</v>
      </c>
      <c r="Y66" s="26">
        <f>Z66+AA66</f>
        <v>54896.62</v>
      </c>
      <c r="Z66" s="40">
        <v>54896.62</v>
      </c>
      <c r="AA66" s="40">
        <v>0</v>
      </c>
      <c r="AB66" s="26">
        <v>0</v>
      </c>
      <c r="AC66" s="40">
        <v>0</v>
      </c>
      <c r="AD66" s="40">
        <v>0</v>
      </c>
      <c r="AE66" s="27">
        <f>S66+V66+Y66+AB66</f>
        <v>2744831</v>
      </c>
      <c r="AF66" s="40"/>
      <c r="AG66" s="27">
        <f>AE66+AF66</f>
        <v>2744831</v>
      </c>
      <c r="AH66" s="28" t="s">
        <v>921</v>
      </c>
      <c r="AI66" s="39"/>
      <c r="AJ66" s="78">
        <v>0</v>
      </c>
      <c r="AK66" s="40">
        <v>0</v>
      </c>
    </row>
    <row r="67" spans="1:37" ht="267.75" x14ac:dyDescent="0.25">
      <c r="A67" s="5">
        <v>61</v>
      </c>
      <c r="B67" s="68">
        <v>120590</v>
      </c>
      <c r="C67" s="127">
        <v>69</v>
      </c>
      <c r="D67" s="2" t="s">
        <v>175</v>
      </c>
      <c r="E67" s="7" t="s">
        <v>1019</v>
      </c>
      <c r="F67" s="128" t="s">
        <v>366</v>
      </c>
      <c r="G67" s="6" t="s">
        <v>217</v>
      </c>
      <c r="H67" s="6" t="s">
        <v>220</v>
      </c>
      <c r="I67" s="2" t="s">
        <v>187</v>
      </c>
      <c r="J67" s="3" t="s">
        <v>223</v>
      </c>
      <c r="K67" s="105">
        <v>43129</v>
      </c>
      <c r="L67" s="8">
        <v>43553</v>
      </c>
      <c r="M67" s="4">
        <f t="shared" ref="M67:M68" si="91">S67/AE67*100</f>
        <v>85</v>
      </c>
      <c r="N67" s="2">
        <v>2</v>
      </c>
      <c r="O67" s="2" t="s">
        <v>230</v>
      </c>
      <c r="P67" s="2" t="s">
        <v>228</v>
      </c>
      <c r="Q67" s="18" t="s">
        <v>216</v>
      </c>
      <c r="R67" s="2" t="s">
        <v>36</v>
      </c>
      <c r="S67" s="25">
        <f t="shared" ref="S67:S68" si="92">T67+U67</f>
        <v>312939.57</v>
      </c>
      <c r="T67" s="25">
        <v>312939.57</v>
      </c>
      <c r="U67" s="25">
        <v>0</v>
      </c>
      <c r="V67" s="26">
        <f t="shared" si="55"/>
        <v>47861.35</v>
      </c>
      <c r="W67" s="25">
        <v>47861.35</v>
      </c>
      <c r="X67" s="25">
        <v>0</v>
      </c>
      <c r="Y67" s="25">
        <f t="shared" ref="Y67:Y68" si="93">Z67+AA67</f>
        <v>7363.28</v>
      </c>
      <c r="Z67" s="25">
        <v>7363.28</v>
      </c>
      <c r="AA67" s="25">
        <v>0</v>
      </c>
      <c r="AB67" s="25">
        <f t="shared" si="56"/>
        <v>0</v>
      </c>
      <c r="AC67" s="25"/>
      <c r="AD67" s="25"/>
      <c r="AE67" s="25">
        <f>S67+V67+Y67+AB67</f>
        <v>368164.2</v>
      </c>
      <c r="AF67" s="25">
        <v>0</v>
      </c>
      <c r="AG67" s="25">
        <f t="shared" si="57"/>
        <v>368164.2</v>
      </c>
      <c r="AH67" s="28" t="s">
        <v>628</v>
      </c>
      <c r="AI67" s="73" t="s">
        <v>187</v>
      </c>
      <c r="AJ67" s="40">
        <f>9308-1234.73+160612.06</f>
        <v>168685.33</v>
      </c>
      <c r="AK67" s="35">
        <f>1234.73+24564.19</f>
        <v>25798.92</v>
      </c>
    </row>
    <row r="68" spans="1:37" s="178" customFormat="1" ht="409.5" x14ac:dyDescent="0.25">
      <c r="A68" s="2">
        <v>62</v>
      </c>
      <c r="B68" s="132">
        <v>118013</v>
      </c>
      <c r="C68" s="13">
        <v>419</v>
      </c>
      <c r="D68" s="13"/>
      <c r="E68" s="7" t="s">
        <v>749</v>
      </c>
      <c r="F68" s="13" t="s">
        <v>654</v>
      </c>
      <c r="G68" s="7" t="s">
        <v>1020</v>
      </c>
      <c r="H68" s="7" t="s">
        <v>1021</v>
      </c>
      <c r="I68" s="13" t="s">
        <v>187</v>
      </c>
      <c r="J68" s="7" t="s">
        <v>1022</v>
      </c>
      <c r="K68" s="8">
        <v>43336</v>
      </c>
      <c r="L68" s="8">
        <v>43762</v>
      </c>
      <c r="M68" s="16">
        <f t="shared" si="91"/>
        <v>84.999998597642829</v>
      </c>
      <c r="N68" s="13">
        <v>2</v>
      </c>
      <c r="O68" s="2" t="s">
        <v>230</v>
      </c>
      <c r="P68" s="2" t="s">
        <v>228</v>
      </c>
      <c r="Q68" s="18" t="s">
        <v>216</v>
      </c>
      <c r="R68" s="2" t="s">
        <v>36</v>
      </c>
      <c r="S68" s="27">
        <f t="shared" si="92"/>
        <v>242448.93</v>
      </c>
      <c r="T68" s="40">
        <v>242448.93</v>
      </c>
      <c r="U68" s="40">
        <v>0</v>
      </c>
      <c r="V68" s="26">
        <f t="shared" si="55"/>
        <v>37080.43</v>
      </c>
      <c r="W68" s="40">
        <v>37080.43</v>
      </c>
      <c r="X68" s="75">
        <v>0</v>
      </c>
      <c r="Y68" s="25">
        <f t="shared" si="93"/>
        <v>5704.68</v>
      </c>
      <c r="Z68" s="40">
        <v>5704.68</v>
      </c>
      <c r="AA68" s="40">
        <v>0</v>
      </c>
      <c r="AB68" s="27">
        <f t="shared" si="56"/>
        <v>0</v>
      </c>
      <c r="AC68" s="40">
        <v>0</v>
      </c>
      <c r="AD68" s="40">
        <v>0</v>
      </c>
      <c r="AE68" s="27">
        <f t="shared" ref="AE68:AE106" si="94">S68+V68+Y68+AB68</f>
        <v>285234.03999999998</v>
      </c>
      <c r="AF68" s="28">
        <v>0</v>
      </c>
      <c r="AG68" s="27">
        <f t="shared" si="57"/>
        <v>285234.03999999998</v>
      </c>
      <c r="AH68" s="28" t="s">
        <v>628</v>
      </c>
      <c r="AI68" s="73" t="s">
        <v>187</v>
      </c>
      <c r="AJ68" s="78">
        <v>0</v>
      </c>
      <c r="AK68" s="40">
        <v>0</v>
      </c>
    </row>
    <row r="69" spans="1:37" ht="204.75" x14ac:dyDescent="0.25">
      <c r="A69" s="5">
        <v>63</v>
      </c>
      <c r="B69" s="68">
        <v>126419</v>
      </c>
      <c r="C69" s="152">
        <v>561</v>
      </c>
      <c r="D69" s="68" t="s">
        <v>175</v>
      </c>
      <c r="E69" s="13" t="s">
        <v>1019</v>
      </c>
      <c r="F69" s="128" t="s">
        <v>1192</v>
      </c>
      <c r="G69" s="7" t="s">
        <v>1197</v>
      </c>
      <c r="H69" s="20" t="s">
        <v>1021</v>
      </c>
      <c r="I69" s="13" t="s">
        <v>187</v>
      </c>
      <c r="J69" s="93" t="s">
        <v>1198</v>
      </c>
      <c r="K69" s="8">
        <v>43432</v>
      </c>
      <c r="L69" s="8">
        <v>44283</v>
      </c>
      <c r="M69" s="4">
        <f t="shared" ref="M69:M70" si="95">S69/AE69*100</f>
        <v>85</v>
      </c>
      <c r="N69" s="68">
        <v>2</v>
      </c>
      <c r="O69" s="13" t="s">
        <v>230</v>
      </c>
      <c r="P69" s="2" t="s">
        <v>228</v>
      </c>
      <c r="Q69" s="84" t="s">
        <v>216</v>
      </c>
      <c r="R69" s="85" t="s">
        <v>36</v>
      </c>
      <c r="S69" s="157">
        <f t="shared" ref="S69:S70" si="96">T69+U69</f>
        <v>2627225.9</v>
      </c>
      <c r="T69" s="29">
        <v>2627225.9</v>
      </c>
      <c r="U69" s="29">
        <v>0</v>
      </c>
      <c r="V69" s="26">
        <f t="shared" ref="V69:V70" si="97">W69+X69</f>
        <v>401811.02</v>
      </c>
      <c r="W69" s="25">
        <v>401811.02</v>
      </c>
      <c r="X69" s="29">
        <v>0</v>
      </c>
      <c r="Y69" s="97">
        <f t="shared" ref="Y69:Y70" si="98">Z69+AA69</f>
        <v>61817.079999999994</v>
      </c>
      <c r="Z69" s="158">
        <v>61817.079999999994</v>
      </c>
      <c r="AA69" s="29">
        <v>0</v>
      </c>
      <c r="AB69" s="27">
        <f t="shared" si="56"/>
        <v>0</v>
      </c>
      <c r="AC69" s="29">
        <v>0</v>
      </c>
      <c r="AD69" s="29">
        <v>0</v>
      </c>
      <c r="AE69" s="25">
        <f t="shared" ref="AE69:AE70" si="99">S69+V69+Y69+AB69</f>
        <v>3090854</v>
      </c>
      <c r="AF69" s="68">
        <v>0</v>
      </c>
      <c r="AG69" s="25">
        <f t="shared" ref="AG69:AG70" si="100">AE69+AF69</f>
        <v>3090854</v>
      </c>
      <c r="AH69" s="68" t="s">
        <v>628</v>
      </c>
      <c r="AI69" s="32" t="s">
        <v>187</v>
      </c>
      <c r="AJ69" s="98">
        <v>0</v>
      </c>
      <c r="AK69" s="39">
        <v>0</v>
      </c>
    </row>
    <row r="70" spans="1:37" ht="189" x14ac:dyDescent="0.25">
      <c r="A70" s="5">
        <v>64</v>
      </c>
      <c r="B70" s="68">
        <v>125256</v>
      </c>
      <c r="C70" s="152">
        <v>562</v>
      </c>
      <c r="D70" s="68" t="s">
        <v>177</v>
      </c>
      <c r="E70" s="13" t="s">
        <v>1019</v>
      </c>
      <c r="F70" s="128" t="s">
        <v>1192</v>
      </c>
      <c r="G70" s="7" t="s">
        <v>1230</v>
      </c>
      <c r="H70" s="6" t="s">
        <v>1231</v>
      </c>
      <c r="I70" s="13" t="s">
        <v>187</v>
      </c>
      <c r="J70" s="93" t="s">
        <v>1229</v>
      </c>
      <c r="K70" s="8">
        <v>43444</v>
      </c>
      <c r="L70" s="8">
        <v>43809</v>
      </c>
      <c r="M70" s="4">
        <f t="shared" si="95"/>
        <v>84.999999921204406</v>
      </c>
      <c r="N70" s="68">
        <v>2</v>
      </c>
      <c r="O70" s="13" t="s">
        <v>230</v>
      </c>
      <c r="P70" s="13" t="s">
        <v>230</v>
      </c>
      <c r="Q70" s="84" t="s">
        <v>216</v>
      </c>
      <c r="R70" s="85" t="s">
        <v>36</v>
      </c>
      <c r="S70" s="157">
        <f t="shared" si="96"/>
        <v>3236221.13</v>
      </c>
      <c r="T70" s="29">
        <v>3236221.13</v>
      </c>
      <c r="U70" s="29">
        <v>0</v>
      </c>
      <c r="V70" s="26">
        <f t="shared" si="97"/>
        <v>494951.47</v>
      </c>
      <c r="W70" s="25">
        <v>494951.47</v>
      </c>
      <c r="X70" s="29">
        <v>0</v>
      </c>
      <c r="Y70" s="97">
        <f t="shared" si="98"/>
        <v>76146.38</v>
      </c>
      <c r="Z70" s="158">
        <v>76146.38</v>
      </c>
      <c r="AA70" s="29">
        <v>0</v>
      </c>
      <c r="AB70" s="27">
        <f t="shared" si="56"/>
        <v>0</v>
      </c>
      <c r="AC70" s="29">
        <v>0</v>
      </c>
      <c r="AD70" s="29">
        <v>0</v>
      </c>
      <c r="AE70" s="25">
        <f t="shared" si="99"/>
        <v>3807318.9799999995</v>
      </c>
      <c r="AF70" s="68">
        <v>630578.23</v>
      </c>
      <c r="AG70" s="25">
        <f t="shared" si="100"/>
        <v>4437897.209999999</v>
      </c>
      <c r="AH70" s="68"/>
      <c r="AI70" s="32"/>
      <c r="AJ70" s="98"/>
      <c r="AK70" s="39"/>
    </row>
    <row r="71" spans="1:37" ht="141.75" x14ac:dyDescent="0.25">
      <c r="A71" s="2">
        <v>65</v>
      </c>
      <c r="B71" s="2">
        <v>111029</v>
      </c>
      <c r="C71" s="127">
        <v>126</v>
      </c>
      <c r="D71" s="2" t="s">
        <v>178</v>
      </c>
      <c r="E71" s="7" t="s">
        <v>1019</v>
      </c>
      <c r="F71" s="128" t="s">
        <v>366</v>
      </c>
      <c r="G71" s="21" t="s">
        <v>428</v>
      </c>
      <c r="H71" s="20" t="s">
        <v>429</v>
      </c>
      <c r="I71" s="13" t="s">
        <v>187</v>
      </c>
      <c r="J71" s="11" t="s">
        <v>430</v>
      </c>
      <c r="K71" s="105">
        <v>43208</v>
      </c>
      <c r="L71" s="8">
        <v>43695</v>
      </c>
      <c r="M71" s="4">
        <f t="shared" ref="M71" si="101">S71/AE71*100</f>
        <v>85.000001177275294</v>
      </c>
      <c r="N71" s="2">
        <v>3</v>
      </c>
      <c r="O71" s="2" t="s">
        <v>427</v>
      </c>
      <c r="P71" s="2" t="s">
        <v>427</v>
      </c>
      <c r="Q71" s="23" t="s">
        <v>216</v>
      </c>
      <c r="R71" s="2" t="s">
        <v>36</v>
      </c>
      <c r="S71" s="26">
        <f t="shared" ref="S71" si="102">T71+U71</f>
        <v>361003.08</v>
      </c>
      <c r="T71" s="25">
        <v>361003.08</v>
      </c>
      <c r="U71" s="25">
        <v>0</v>
      </c>
      <c r="V71" s="26">
        <f t="shared" si="55"/>
        <v>55212.23</v>
      </c>
      <c r="W71" s="25">
        <v>55212.23</v>
      </c>
      <c r="X71" s="25"/>
      <c r="Y71" s="26">
        <f>Z71+AA71</f>
        <v>8494.19</v>
      </c>
      <c r="Z71" s="25">
        <v>8494.19</v>
      </c>
      <c r="AA71" s="25">
        <v>0</v>
      </c>
      <c r="AB71" s="25">
        <f t="shared" si="56"/>
        <v>0</v>
      </c>
      <c r="AC71" s="25"/>
      <c r="AD71" s="25"/>
      <c r="AE71" s="25">
        <f t="shared" si="94"/>
        <v>424709.5</v>
      </c>
      <c r="AF71" s="25">
        <v>0</v>
      </c>
      <c r="AG71" s="25">
        <f t="shared" si="57"/>
        <v>424709.5</v>
      </c>
      <c r="AH71" s="28" t="s">
        <v>628</v>
      </c>
      <c r="AI71" s="73" t="s">
        <v>187</v>
      </c>
      <c r="AJ71" s="40">
        <f>42470.95-5481.19+41319.73-5371.57</f>
        <v>72937.919999999984</v>
      </c>
      <c r="AK71" s="29">
        <f>5481.19+5371.57</f>
        <v>10852.759999999998</v>
      </c>
    </row>
    <row r="72" spans="1:37" ht="141.75" x14ac:dyDescent="0.25">
      <c r="A72" s="5">
        <v>66</v>
      </c>
      <c r="B72" s="2">
        <v>116685</v>
      </c>
      <c r="C72" s="127">
        <v>407</v>
      </c>
      <c r="D72" s="2" t="s">
        <v>1136</v>
      </c>
      <c r="E72" s="7" t="s">
        <v>749</v>
      </c>
      <c r="F72" s="128" t="s">
        <v>654</v>
      </c>
      <c r="G72" s="21" t="s">
        <v>844</v>
      </c>
      <c r="H72" s="20" t="s">
        <v>847</v>
      </c>
      <c r="I72" s="13" t="s">
        <v>845</v>
      </c>
      <c r="J72" s="11" t="s">
        <v>846</v>
      </c>
      <c r="K72" s="105">
        <v>43298</v>
      </c>
      <c r="L72" s="8">
        <v>43755</v>
      </c>
      <c r="M72" s="4">
        <f>S72/AE72*100</f>
        <v>84.519596871951833</v>
      </c>
      <c r="N72" s="2">
        <v>3</v>
      </c>
      <c r="O72" s="2" t="s">
        <v>427</v>
      </c>
      <c r="P72" s="2" t="s">
        <v>427</v>
      </c>
      <c r="Q72" s="23" t="s">
        <v>216</v>
      </c>
      <c r="R72" s="2" t="s">
        <v>36</v>
      </c>
      <c r="S72" s="26">
        <v>335386.32</v>
      </c>
      <c r="T72" s="25">
        <v>335386.32</v>
      </c>
      <c r="U72" s="25">
        <v>0</v>
      </c>
      <c r="V72" s="26">
        <v>53492.24</v>
      </c>
      <c r="W72" s="25">
        <v>53492.24</v>
      </c>
      <c r="X72" s="25"/>
      <c r="Y72" s="26">
        <v>5693.57</v>
      </c>
      <c r="Z72" s="25">
        <v>5693.57</v>
      </c>
      <c r="AA72" s="25">
        <v>0</v>
      </c>
      <c r="AB72" s="25">
        <f>AC72+AD72</f>
        <v>2242.73</v>
      </c>
      <c r="AC72" s="25">
        <v>2242.73</v>
      </c>
      <c r="AD72" s="25">
        <v>0</v>
      </c>
      <c r="AE72" s="25">
        <f>S72+V72+Y72+AB72</f>
        <v>396814.86</v>
      </c>
      <c r="AF72" s="25">
        <v>0</v>
      </c>
      <c r="AG72" s="25">
        <f>AE72+AF72</f>
        <v>396814.86</v>
      </c>
      <c r="AH72" s="28" t="s">
        <v>628</v>
      </c>
      <c r="AI72" s="73" t="s">
        <v>187</v>
      </c>
      <c r="AJ72" s="40">
        <f>39681.48+14195.1</f>
        <v>53876.58</v>
      </c>
      <c r="AK72" s="29">
        <v>7488.22</v>
      </c>
    </row>
    <row r="73" spans="1:37" ht="409.5" x14ac:dyDescent="0.25">
      <c r="A73" s="5">
        <v>67</v>
      </c>
      <c r="B73" s="2">
        <v>118751</v>
      </c>
      <c r="C73" s="127">
        <v>437</v>
      </c>
      <c r="D73" s="2" t="s">
        <v>1136</v>
      </c>
      <c r="E73" s="7" t="s">
        <v>749</v>
      </c>
      <c r="F73" s="128" t="s">
        <v>654</v>
      </c>
      <c r="G73" s="21" t="s">
        <v>1028</v>
      </c>
      <c r="H73" s="20" t="s">
        <v>429</v>
      </c>
      <c r="I73" s="13" t="s">
        <v>187</v>
      </c>
      <c r="J73" s="11" t="s">
        <v>1135</v>
      </c>
      <c r="K73" s="105">
        <v>43340</v>
      </c>
      <c r="L73" s="8">
        <v>43644</v>
      </c>
      <c r="M73" s="4">
        <f t="shared" ref="M73:M74" si="103">S73/AE73*100</f>
        <v>85.000001668371198</v>
      </c>
      <c r="N73" s="2">
        <v>3</v>
      </c>
      <c r="O73" s="2" t="s">
        <v>427</v>
      </c>
      <c r="P73" s="2" t="s">
        <v>427</v>
      </c>
      <c r="Q73" s="23" t="s">
        <v>216</v>
      </c>
      <c r="R73" s="2" t="s">
        <v>36</v>
      </c>
      <c r="S73" s="26">
        <v>254739.48</v>
      </c>
      <c r="T73" s="29">
        <v>254739.48</v>
      </c>
      <c r="U73" s="25">
        <v>0</v>
      </c>
      <c r="V73" s="26">
        <v>38960.15</v>
      </c>
      <c r="W73" s="25">
        <v>38960.15</v>
      </c>
      <c r="X73" s="25">
        <v>0</v>
      </c>
      <c r="Y73" s="26">
        <f>Z73+AA73</f>
        <v>5993.87</v>
      </c>
      <c r="Z73" s="25">
        <v>5993.87</v>
      </c>
      <c r="AA73" s="25">
        <v>0</v>
      </c>
      <c r="AB73" s="25">
        <f t="shared" si="56"/>
        <v>0</v>
      </c>
      <c r="AC73" s="25">
        <v>0</v>
      </c>
      <c r="AD73" s="25">
        <v>0</v>
      </c>
      <c r="AE73" s="25">
        <f t="shared" si="94"/>
        <v>299693.5</v>
      </c>
      <c r="AF73" s="25">
        <v>0</v>
      </c>
      <c r="AG73" s="25">
        <f t="shared" si="57"/>
        <v>299693.5</v>
      </c>
      <c r="AH73" s="28" t="s">
        <v>628</v>
      </c>
      <c r="AI73" s="73" t="s">
        <v>187</v>
      </c>
      <c r="AJ73" s="40">
        <v>29969</v>
      </c>
      <c r="AK73" s="29">
        <v>0</v>
      </c>
    </row>
    <row r="74" spans="1:37" ht="210" x14ac:dyDescent="0.25">
      <c r="A74" s="2">
        <v>68</v>
      </c>
      <c r="B74" s="132">
        <v>126535</v>
      </c>
      <c r="C74" s="127">
        <v>564</v>
      </c>
      <c r="D74" s="113" t="s">
        <v>175</v>
      </c>
      <c r="E74" s="7" t="s">
        <v>749</v>
      </c>
      <c r="F74" s="128" t="s">
        <v>1192</v>
      </c>
      <c r="G74" s="132" t="s">
        <v>1253</v>
      </c>
      <c r="H74" s="85" t="s">
        <v>429</v>
      </c>
      <c r="I74" s="113" t="s">
        <v>187</v>
      </c>
      <c r="J74" s="108" t="s">
        <v>1254</v>
      </c>
      <c r="K74" s="105">
        <v>43447</v>
      </c>
      <c r="L74" s="8">
        <v>44178</v>
      </c>
      <c r="M74" s="4">
        <f t="shared" si="103"/>
        <v>85</v>
      </c>
      <c r="N74" s="2">
        <v>3</v>
      </c>
      <c r="O74" s="2" t="s">
        <v>427</v>
      </c>
      <c r="P74" s="2" t="s">
        <v>427</v>
      </c>
      <c r="Q74" s="23" t="s">
        <v>216</v>
      </c>
      <c r="R74" s="2" t="s">
        <v>36</v>
      </c>
      <c r="S74" s="26">
        <f>T74+U74</f>
        <v>3199377.9</v>
      </c>
      <c r="T74" s="29">
        <v>3199377.9</v>
      </c>
      <c r="U74" s="29">
        <v>0</v>
      </c>
      <c r="V74" s="179">
        <f>W74+X74</f>
        <v>489316.62</v>
      </c>
      <c r="W74" s="29">
        <v>489316.62</v>
      </c>
      <c r="X74" s="29">
        <v>0</v>
      </c>
      <c r="Y74" s="26">
        <f t="shared" ref="Y74" si="104">Z74+AA74</f>
        <v>75279.48</v>
      </c>
      <c r="Z74" s="25">
        <v>75279.48</v>
      </c>
      <c r="AA74" s="25">
        <v>0</v>
      </c>
      <c r="AB74" s="25">
        <f t="shared" si="56"/>
        <v>0</v>
      </c>
      <c r="AC74" s="29"/>
      <c r="AD74" s="29"/>
      <c r="AE74" s="25">
        <f t="shared" si="94"/>
        <v>3763974</v>
      </c>
      <c r="AF74" s="32"/>
      <c r="AG74" s="25">
        <f t="shared" si="57"/>
        <v>3763974</v>
      </c>
      <c r="AH74" s="28" t="s">
        <v>628</v>
      </c>
      <c r="AI74" s="73"/>
      <c r="AJ74" s="31"/>
      <c r="AK74" s="31"/>
    </row>
    <row r="75" spans="1:37" ht="141.75" x14ac:dyDescent="0.25">
      <c r="A75" s="5">
        <v>69</v>
      </c>
      <c r="B75" s="2">
        <v>120638</v>
      </c>
      <c r="C75" s="127">
        <v>97</v>
      </c>
      <c r="D75" s="2" t="s">
        <v>177</v>
      </c>
      <c r="E75" s="7" t="s">
        <v>1019</v>
      </c>
      <c r="F75" s="128" t="s">
        <v>366</v>
      </c>
      <c r="G75" s="6" t="s">
        <v>312</v>
      </c>
      <c r="H75" s="6" t="s">
        <v>311</v>
      </c>
      <c r="I75" s="2" t="s">
        <v>187</v>
      </c>
      <c r="J75" s="3" t="s">
        <v>313</v>
      </c>
      <c r="K75" s="105">
        <v>43145</v>
      </c>
      <c r="L75" s="8">
        <v>43630</v>
      </c>
      <c r="M75" s="4">
        <f t="shared" ref="M75:M77" si="105">S75/AE75*100</f>
        <v>84.999998641808133</v>
      </c>
      <c r="N75" s="2">
        <v>4</v>
      </c>
      <c r="O75" s="2" t="s">
        <v>309</v>
      </c>
      <c r="P75" s="2" t="s">
        <v>310</v>
      </c>
      <c r="Q75" s="18" t="s">
        <v>216</v>
      </c>
      <c r="R75" s="2" t="s">
        <v>36</v>
      </c>
      <c r="S75" s="25">
        <f t="shared" ref="S75:S77" si="106">T75+U75</f>
        <v>312916.02</v>
      </c>
      <c r="T75" s="129">
        <v>312916.02</v>
      </c>
      <c r="U75" s="103">
        <v>0</v>
      </c>
      <c r="V75" s="26">
        <f t="shared" si="55"/>
        <v>47857.75</v>
      </c>
      <c r="W75" s="25">
        <v>47857.75</v>
      </c>
      <c r="X75" s="25">
        <v>0</v>
      </c>
      <c r="Y75" s="25">
        <f t="shared" ref="Y75:Y77" si="107">Z75+AA75</f>
        <v>7362.73</v>
      </c>
      <c r="Z75" s="25">
        <v>7362.73</v>
      </c>
      <c r="AA75" s="25">
        <v>0</v>
      </c>
      <c r="AB75" s="25">
        <f t="shared" si="56"/>
        <v>0</v>
      </c>
      <c r="AC75" s="25"/>
      <c r="AD75" s="25"/>
      <c r="AE75" s="25">
        <f t="shared" si="94"/>
        <v>368136.5</v>
      </c>
      <c r="AF75" s="25">
        <v>0</v>
      </c>
      <c r="AG75" s="25">
        <f t="shared" si="57"/>
        <v>368136.5</v>
      </c>
      <c r="AH75" s="28" t="s">
        <v>628</v>
      </c>
      <c r="AI75" s="73"/>
      <c r="AJ75" s="40">
        <v>52755.63</v>
      </c>
      <c r="AK75" s="29">
        <v>8068.51</v>
      </c>
    </row>
    <row r="76" spans="1:37" ht="157.5" x14ac:dyDescent="0.25">
      <c r="A76" s="5">
        <v>70</v>
      </c>
      <c r="B76" s="82">
        <v>120714</v>
      </c>
      <c r="C76" s="127">
        <v>111</v>
      </c>
      <c r="D76" s="127" t="s">
        <v>177</v>
      </c>
      <c r="E76" s="7" t="s">
        <v>1019</v>
      </c>
      <c r="F76" s="128" t="s">
        <v>366</v>
      </c>
      <c r="G76" s="6" t="s">
        <v>332</v>
      </c>
      <c r="H76" s="6" t="s">
        <v>330</v>
      </c>
      <c r="I76" s="2" t="s">
        <v>331</v>
      </c>
      <c r="J76" s="11" t="s">
        <v>557</v>
      </c>
      <c r="K76" s="105">
        <v>43166</v>
      </c>
      <c r="L76" s="8">
        <v>43653</v>
      </c>
      <c r="M76" s="4">
        <f t="shared" si="105"/>
        <v>85</v>
      </c>
      <c r="N76" s="2">
        <v>4</v>
      </c>
      <c r="O76" s="2" t="s">
        <v>309</v>
      </c>
      <c r="P76" s="2" t="s">
        <v>310</v>
      </c>
      <c r="Q76" s="18" t="s">
        <v>216</v>
      </c>
      <c r="R76" s="2" t="s">
        <v>36</v>
      </c>
      <c r="S76" s="25">
        <f t="shared" si="106"/>
        <v>355906.39</v>
      </c>
      <c r="T76" s="138">
        <v>355906.39</v>
      </c>
      <c r="U76" s="138">
        <v>0</v>
      </c>
      <c r="V76" s="26">
        <f t="shared" si="55"/>
        <v>54432.74</v>
      </c>
      <c r="W76" s="25">
        <v>54432.74</v>
      </c>
      <c r="X76" s="25">
        <v>0</v>
      </c>
      <c r="Y76" s="25">
        <f t="shared" si="107"/>
        <v>8374.27</v>
      </c>
      <c r="Z76" s="25">
        <v>8374.27</v>
      </c>
      <c r="AA76" s="25">
        <v>0</v>
      </c>
      <c r="AB76" s="25">
        <f t="shared" si="56"/>
        <v>0</v>
      </c>
      <c r="AC76" s="25"/>
      <c r="AD76" s="25"/>
      <c r="AE76" s="25">
        <f t="shared" si="94"/>
        <v>418713.4</v>
      </c>
      <c r="AF76" s="25">
        <v>0</v>
      </c>
      <c r="AG76" s="25">
        <f t="shared" si="57"/>
        <v>418713.4</v>
      </c>
      <c r="AH76" s="28" t="s">
        <v>628</v>
      </c>
      <c r="AI76" s="73" t="s">
        <v>187</v>
      </c>
      <c r="AJ76" s="40">
        <f>3489.68+25692.1</f>
        <v>29181.78</v>
      </c>
      <c r="AK76" s="29">
        <f>533.71+3929.38</f>
        <v>4463.09</v>
      </c>
    </row>
    <row r="77" spans="1:37" ht="141.75" x14ac:dyDescent="0.25">
      <c r="A77" s="2">
        <v>71</v>
      </c>
      <c r="B77" s="82">
        <v>119758</v>
      </c>
      <c r="C77" s="127">
        <v>460</v>
      </c>
      <c r="D77" s="127" t="s">
        <v>178</v>
      </c>
      <c r="E77" s="13" t="s">
        <v>1094</v>
      </c>
      <c r="F77" s="128" t="s">
        <v>585</v>
      </c>
      <c r="G77" s="180" t="s">
        <v>616</v>
      </c>
      <c r="H77" s="6" t="s">
        <v>617</v>
      </c>
      <c r="I77" s="2" t="s">
        <v>187</v>
      </c>
      <c r="J77" s="11" t="s">
        <v>618</v>
      </c>
      <c r="K77" s="105">
        <v>43264</v>
      </c>
      <c r="L77" s="8">
        <v>43751</v>
      </c>
      <c r="M77" s="4">
        <f t="shared" si="105"/>
        <v>85</v>
      </c>
      <c r="N77" s="2">
        <v>4</v>
      </c>
      <c r="O77" s="2" t="s">
        <v>309</v>
      </c>
      <c r="P77" s="2" t="s">
        <v>619</v>
      </c>
      <c r="Q77" s="18" t="s">
        <v>216</v>
      </c>
      <c r="R77" s="2" t="s">
        <v>36</v>
      </c>
      <c r="S77" s="25">
        <f t="shared" si="106"/>
        <v>356536.75</v>
      </c>
      <c r="T77" s="138">
        <v>356536.75</v>
      </c>
      <c r="U77" s="138">
        <v>0</v>
      </c>
      <c r="V77" s="26">
        <f t="shared" si="55"/>
        <v>54529.15</v>
      </c>
      <c r="W77" s="25">
        <v>54529.15</v>
      </c>
      <c r="X77" s="25"/>
      <c r="Y77" s="25">
        <f t="shared" si="107"/>
        <v>8389.1</v>
      </c>
      <c r="Z77" s="25">
        <v>8389.1</v>
      </c>
      <c r="AA77" s="25">
        <v>0</v>
      </c>
      <c r="AB77" s="25">
        <f t="shared" ref="AB77" si="108">AC77+AD77</f>
        <v>0</v>
      </c>
      <c r="AC77" s="25"/>
      <c r="AD77" s="25"/>
      <c r="AE77" s="25">
        <f t="shared" si="94"/>
        <v>419455</v>
      </c>
      <c r="AF77" s="25"/>
      <c r="AG77" s="25">
        <f t="shared" si="57"/>
        <v>419455</v>
      </c>
      <c r="AH77" s="28" t="s">
        <v>628</v>
      </c>
      <c r="AI77" s="73"/>
      <c r="AJ77" s="78">
        <f>41000-4123.49</f>
        <v>36876.51</v>
      </c>
      <c r="AK77" s="29">
        <v>5639.94</v>
      </c>
    </row>
    <row r="78" spans="1:37" ht="173.25" x14ac:dyDescent="0.25">
      <c r="A78" s="5">
        <v>72</v>
      </c>
      <c r="B78" s="82">
        <v>116766</v>
      </c>
      <c r="C78" s="127">
        <v>409</v>
      </c>
      <c r="D78" s="127" t="s">
        <v>644</v>
      </c>
      <c r="E78" s="7" t="s">
        <v>749</v>
      </c>
      <c r="F78" s="91" t="s">
        <v>654</v>
      </c>
      <c r="G78" s="181" t="s">
        <v>700</v>
      </c>
      <c r="H78" s="6" t="s">
        <v>331</v>
      </c>
      <c r="I78" s="113" t="s">
        <v>187</v>
      </c>
      <c r="J78" s="6" t="s">
        <v>701</v>
      </c>
      <c r="K78" s="105">
        <v>43278</v>
      </c>
      <c r="L78" s="8">
        <v>43765</v>
      </c>
      <c r="M78" s="4">
        <f>S78/AE78*100</f>
        <v>85.000000275422053</v>
      </c>
      <c r="N78" s="2">
        <v>4</v>
      </c>
      <c r="O78" s="2" t="s">
        <v>309</v>
      </c>
      <c r="P78" s="113" t="s">
        <v>702</v>
      </c>
      <c r="Q78" s="101" t="s">
        <v>216</v>
      </c>
      <c r="R78" s="2" t="s">
        <v>36</v>
      </c>
      <c r="S78" s="25">
        <v>308617.27</v>
      </c>
      <c r="T78" s="138">
        <v>308617.28000000003</v>
      </c>
      <c r="U78" s="138">
        <v>0</v>
      </c>
      <c r="V78" s="26">
        <v>47200.29</v>
      </c>
      <c r="W78" s="25">
        <v>47200.29</v>
      </c>
      <c r="X78" s="25">
        <v>0</v>
      </c>
      <c r="Y78" s="25">
        <v>7261.58</v>
      </c>
      <c r="Z78" s="25">
        <v>7261.58</v>
      </c>
      <c r="AA78" s="90">
        <v>0</v>
      </c>
      <c r="AB78" s="25">
        <f>AC78+AD78</f>
        <v>0</v>
      </c>
      <c r="AC78" s="90">
        <v>0</v>
      </c>
      <c r="AD78" s="90">
        <v>0</v>
      </c>
      <c r="AE78" s="25">
        <f>S78+V78+Y78+AB78</f>
        <v>363079.14</v>
      </c>
      <c r="AF78" s="102">
        <v>0</v>
      </c>
      <c r="AG78" s="25">
        <f>AE78+AF78</f>
        <v>363079.14</v>
      </c>
      <c r="AH78" s="28" t="s">
        <v>628</v>
      </c>
      <c r="AI78" s="92" t="s">
        <v>187</v>
      </c>
      <c r="AJ78" s="78">
        <v>0</v>
      </c>
      <c r="AK78" s="31">
        <v>0</v>
      </c>
    </row>
    <row r="79" spans="1:37" ht="141.75" x14ac:dyDescent="0.25">
      <c r="A79" s="5">
        <v>73</v>
      </c>
      <c r="B79" s="82">
        <v>126293</v>
      </c>
      <c r="C79" s="127">
        <v>523</v>
      </c>
      <c r="D79" s="113" t="s">
        <v>178</v>
      </c>
      <c r="E79" s="7" t="s">
        <v>1019</v>
      </c>
      <c r="F79" s="13" t="s">
        <v>1192</v>
      </c>
      <c r="G79" s="7" t="s">
        <v>1239</v>
      </c>
      <c r="H79" s="7" t="s">
        <v>1208</v>
      </c>
      <c r="I79" s="113" t="s">
        <v>187</v>
      </c>
      <c r="J79" s="7" t="s">
        <v>1209</v>
      </c>
      <c r="K79" s="105">
        <v>43437</v>
      </c>
      <c r="L79" s="8">
        <v>44289</v>
      </c>
      <c r="M79" s="4">
        <f>S79/AE79*100</f>
        <v>85.000000538702352</v>
      </c>
      <c r="N79" s="2">
        <v>4</v>
      </c>
      <c r="O79" s="2" t="s">
        <v>309</v>
      </c>
      <c r="P79" s="113" t="s">
        <v>702</v>
      </c>
      <c r="Q79" s="113" t="s">
        <v>216</v>
      </c>
      <c r="R79" s="2" t="s">
        <v>36</v>
      </c>
      <c r="S79" s="25">
        <f>T79+U79</f>
        <v>2366798.75</v>
      </c>
      <c r="T79" s="138">
        <v>2366798.75</v>
      </c>
      <c r="U79" s="138">
        <v>0</v>
      </c>
      <c r="V79" s="26">
        <f>W79+X79</f>
        <v>361980.97</v>
      </c>
      <c r="W79" s="25">
        <v>361980.97</v>
      </c>
      <c r="X79" s="25">
        <v>0</v>
      </c>
      <c r="Y79" s="25">
        <f>Z79+AA79</f>
        <v>55689.38</v>
      </c>
      <c r="Z79" s="25">
        <v>55689.38</v>
      </c>
      <c r="AA79" s="29">
        <v>0</v>
      </c>
      <c r="AB79" s="25">
        <f>AC79+AD79</f>
        <v>129948</v>
      </c>
      <c r="AC79" s="29">
        <v>129948</v>
      </c>
      <c r="AD79" s="29">
        <v>0</v>
      </c>
      <c r="AE79" s="25">
        <f>S79+V79+Y79</f>
        <v>2784469.0999999996</v>
      </c>
      <c r="AF79" s="32">
        <v>0</v>
      </c>
      <c r="AG79" s="25">
        <f>AE79+AF79+AB79</f>
        <v>2914417.0999999996</v>
      </c>
      <c r="AH79" s="28" t="s">
        <v>628</v>
      </c>
      <c r="AI79" s="92" t="s">
        <v>187</v>
      </c>
      <c r="AJ79" s="31">
        <v>0</v>
      </c>
      <c r="AK79" s="31">
        <v>0</v>
      </c>
    </row>
    <row r="80" spans="1:37" ht="141.75" x14ac:dyDescent="0.25">
      <c r="A80" s="2">
        <v>74</v>
      </c>
      <c r="B80" s="82">
        <v>126212</v>
      </c>
      <c r="C80" s="127">
        <v>516</v>
      </c>
      <c r="D80" s="113" t="s">
        <v>178</v>
      </c>
      <c r="E80" s="7" t="s">
        <v>1019</v>
      </c>
      <c r="F80" s="13" t="s">
        <v>1192</v>
      </c>
      <c r="G80" s="7" t="s">
        <v>1238</v>
      </c>
      <c r="H80" s="7" t="s">
        <v>617</v>
      </c>
      <c r="I80" s="113" t="s">
        <v>187</v>
      </c>
      <c r="J80" s="7" t="s">
        <v>1237</v>
      </c>
      <c r="K80" s="105">
        <v>43445</v>
      </c>
      <c r="L80" s="8">
        <v>43993</v>
      </c>
      <c r="M80" s="4">
        <f t="shared" ref="M80" si="109">S80/AE80*100</f>
        <v>85.000000138721092</v>
      </c>
      <c r="N80" s="2">
        <v>4</v>
      </c>
      <c r="O80" s="2" t="s">
        <v>309</v>
      </c>
      <c r="P80" s="2" t="s">
        <v>619</v>
      </c>
      <c r="Q80" s="2" t="s">
        <v>216</v>
      </c>
      <c r="R80" s="2" t="s">
        <v>36</v>
      </c>
      <c r="S80" s="25">
        <f t="shared" ref="S80" si="110">T80+U80</f>
        <v>3063701.5</v>
      </c>
      <c r="T80" s="138">
        <v>3063701.5</v>
      </c>
      <c r="U80" s="138">
        <v>0</v>
      </c>
      <c r="V80" s="26">
        <f t="shared" ref="V80" si="111">W80+X80</f>
        <v>468566.11</v>
      </c>
      <c r="W80" s="25">
        <v>468566.11</v>
      </c>
      <c r="X80" s="25">
        <v>0</v>
      </c>
      <c r="Y80" s="25">
        <f t="shared" ref="Y80" si="112">Z80+AA80</f>
        <v>72087.09</v>
      </c>
      <c r="Z80" s="25">
        <v>72087.09</v>
      </c>
      <c r="AA80" s="29">
        <v>0</v>
      </c>
      <c r="AB80" s="25">
        <f t="shared" ref="AB80" si="113">AC80+AD80</f>
        <v>0</v>
      </c>
      <c r="AC80" s="29">
        <v>0</v>
      </c>
      <c r="AD80" s="29">
        <v>0</v>
      </c>
      <c r="AE80" s="25">
        <f t="shared" ref="AE80" si="114">S80+V80+Y80</f>
        <v>3604354.6999999997</v>
      </c>
      <c r="AF80" s="32">
        <v>0</v>
      </c>
      <c r="AG80" s="25">
        <f t="shared" ref="AG80" si="115">AE80+AF80+AB80</f>
        <v>3604354.6999999997</v>
      </c>
      <c r="AH80" s="28" t="s">
        <v>628</v>
      </c>
      <c r="AI80" s="92" t="s">
        <v>187</v>
      </c>
      <c r="AJ80" s="31"/>
      <c r="AK80" s="31"/>
    </row>
    <row r="81" spans="1:37" ht="141.75" x14ac:dyDescent="0.25">
      <c r="A81" s="5">
        <v>75</v>
      </c>
      <c r="B81" s="68">
        <v>111237</v>
      </c>
      <c r="C81" s="127">
        <v>124</v>
      </c>
      <c r="D81" s="2" t="s">
        <v>178</v>
      </c>
      <c r="E81" s="7" t="s">
        <v>1019</v>
      </c>
      <c r="F81" s="128" t="s">
        <v>366</v>
      </c>
      <c r="G81" s="6" t="s">
        <v>558</v>
      </c>
      <c r="H81" s="6" t="s">
        <v>295</v>
      </c>
      <c r="I81" s="13" t="s">
        <v>187</v>
      </c>
      <c r="J81" s="11" t="s">
        <v>559</v>
      </c>
      <c r="K81" s="105">
        <v>43145</v>
      </c>
      <c r="L81" s="8">
        <v>43510</v>
      </c>
      <c r="M81" s="4">
        <f t="shared" ref="M81:M82" si="116">S81/AE81*100</f>
        <v>85.000000000000014</v>
      </c>
      <c r="N81" s="2">
        <v>7</v>
      </c>
      <c r="O81" s="182" t="s">
        <v>300</v>
      </c>
      <c r="P81" s="2" t="s">
        <v>294</v>
      </c>
      <c r="Q81" s="23" t="s">
        <v>216</v>
      </c>
      <c r="R81" s="13" t="s">
        <v>36</v>
      </c>
      <c r="S81" s="41">
        <f t="shared" ref="S81:S82" si="117">T81+U81</f>
        <v>306686.8</v>
      </c>
      <c r="T81" s="138">
        <v>306686.8</v>
      </c>
      <c r="U81" s="183">
        <v>0</v>
      </c>
      <c r="V81" s="26">
        <f t="shared" ref="V81:V110" si="118">W81+X81</f>
        <v>46905.04</v>
      </c>
      <c r="W81" s="25">
        <v>46905.04</v>
      </c>
      <c r="X81" s="25">
        <v>0</v>
      </c>
      <c r="Y81" s="25">
        <f t="shared" ref="Y81:Y82" si="119">Z81+AA81</f>
        <v>7216.16</v>
      </c>
      <c r="Z81" s="25">
        <v>7216.16</v>
      </c>
      <c r="AA81" s="25">
        <v>0</v>
      </c>
      <c r="AB81" s="25">
        <f t="shared" ref="AB81:AB110" si="120">AC81+AD81</f>
        <v>0</v>
      </c>
      <c r="AC81" s="25"/>
      <c r="AD81" s="25"/>
      <c r="AE81" s="25">
        <f t="shared" si="94"/>
        <v>360807.99999999994</v>
      </c>
      <c r="AF81" s="25">
        <v>0</v>
      </c>
      <c r="AG81" s="25">
        <f t="shared" ref="AG81:AG111" si="121">AE81+AF81</f>
        <v>360807.99999999994</v>
      </c>
      <c r="AH81" s="28" t="s">
        <v>628</v>
      </c>
      <c r="AI81" s="73" t="s">
        <v>187</v>
      </c>
      <c r="AJ81" s="40">
        <v>0</v>
      </c>
      <c r="AK81" s="29">
        <v>0</v>
      </c>
    </row>
    <row r="82" spans="1:37" ht="204.75" x14ac:dyDescent="0.25">
      <c r="A82" s="5">
        <v>76</v>
      </c>
      <c r="B82" s="82">
        <v>122784</v>
      </c>
      <c r="C82" s="127">
        <v>94</v>
      </c>
      <c r="D82" s="113" t="s">
        <v>177</v>
      </c>
      <c r="E82" s="7" t="s">
        <v>1019</v>
      </c>
      <c r="F82" s="128" t="s">
        <v>366</v>
      </c>
      <c r="G82" s="7" t="s">
        <v>1082</v>
      </c>
      <c r="H82" s="7" t="s">
        <v>1081</v>
      </c>
      <c r="I82" s="7" t="s">
        <v>187</v>
      </c>
      <c r="J82" s="11" t="s">
        <v>1178</v>
      </c>
      <c r="K82" s="8">
        <v>43264</v>
      </c>
      <c r="L82" s="8">
        <v>43751</v>
      </c>
      <c r="M82" s="4">
        <f t="shared" si="116"/>
        <v>85.000002941982572</v>
      </c>
      <c r="N82" s="2">
        <v>7</v>
      </c>
      <c r="O82" s="184" t="s">
        <v>300</v>
      </c>
      <c r="P82" s="2" t="s">
        <v>1083</v>
      </c>
      <c r="Q82" s="23" t="s">
        <v>216</v>
      </c>
      <c r="R82" s="13" t="s">
        <v>36</v>
      </c>
      <c r="S82" s="41">
        <f t="shared" si="117"/>
        <v>361151.03</v>
      </c>
      <c r="T82" s="39">
        <v>361151.03</v>
      </c>
      <c r="U82" s="34">
        <v>0</v>
      </c>
      <c r="V82" s="26">
        <f t="shared" si="118"/>
        <v>55234.85</v>
      </c>
      <c r="W82" s="34">
        <v>55234.85</v>
      </c>
      <c r="X82" s="34">
        <v>0</v>
      </c>
      <c r="Y82" s="25">
        <f t="shared" si="119"/>
        <v>8497.67</v>
      </c>
      <c r="Z82" s="39">
        <v>8497.67</v>
      </c>
      <c r="AA82" s="39">
        <v>0</v>
      </c>
      <c r="AB82" s="25">
        <f t="shared" si="120"/>
        <v>0</v>
      </c>
      <c r="AC82" s="34"/>
      <c r="AD82" s="34"/>
      <c r="AE82" s="25">
        <f t="shared" si="94"/>
        <v>424883.55</v>
      </c>
      <c r="AF82" s="25">
        <v>0</v>
      </c>
      <c r="AG82" s="25">
        <f t="shared" si="121"/>
        <v>424883.55</v>
      </c>
      <c r="AH82" s="28" t="s">
        <v>1084</v>
      </c>
      <c r="AI82" s="32"/>
      <c r="AJ82" s="98">
        <v>0</v>
      </c>
      <c r="AK82" s="39">
        <v>0</v>
      </c>
    </row>
    <row r="83" spans="1:37" ht="173.25" x14ac:dyDescent="0.25">
      <c r="A83" s="2">
        <v>77</v>
      </c>
      <c r="B83" s="68">
        <v>120617</v>
      </c>
      <c r="C83" s="127">
        <v>79</v>
      </c>
      <c r="D83" s="2" t="s">
        <v>178</v>
      </c>
      <c r="E83" s="7" t="s">
        <v>1019</v>
      </c>
      <c r="F83" s="128" t="s">
        <v>366</v>
      </c>
      <c r="G83" s="185" t="s">
        <v>287</v>
      </c>
      <c r="H83" s="83" t="s">
        <v>288</v>
      </c>
      <c r="I83" s="13" t="s">
        <v>187</v>
      </c>
      <c r="J83" s="11" t="s">
        <v>291</v>
      </c>
      <c r="K83" s="105">
        <v>43145</v>
      </c>
      <c r="L83" s="8">
        <v>43630</v>
      </c>
      <c r="M83" s="4">
        <f t="shared" ref="M83:M85" si="122">S83/AE83*100</f>
        <v>84.999999644441075</v>
      </c>
      <c r="N83" s="2">
        <v>5</v>
      </c>
      <c r="O83" s="2" t="s">
        <v>298</v>
      </c>
      <c r="P83" s="2" t="s">
        <v>292</v>
      </c>
      <c r="Q83" s="23" t="s">
        <v>216</v>
      </c>
      <c r="R83" s="13" t="s">
        <v>36</v>
      </c>
      <c r="S83" s="25">
        <f>T83+U83</f>
        <v>358590.34</v>
      </c>
      <c r="T83" s="138">
        <v>358590.34</v>
      </c>
      <c r="U83" s="25">
        <v>0</v>
      </c>
      <c r="V83" s="26">
        <f t="shared" si="118"/>
        <v>54843.23</v>
      </c>
      <c r="W83" s="138">
        <v>54843.23</v>
      </c>
      <c r="X83" s="26">
        <v>0</v>
      </c>
      <c r="Y83" s="26">
        <f t="shared" ref="Y83:Y85" si="123">Z83+AA83</f>
        <v>8437.42</v>
      </c>
      <c r="Z83" s="138">
        <v>8437.42</v>
      </c>
      <c r="AA83" s="26">
        <v>0</v>
      </c>
      <c r="AB83" s="25">
        <f t="shared" si="120"/>
        <v>0</v>
      </c>
      <c r="AC83" s="25"/>
      <c r="AD83" s="25"/>
      <c r="AE83" s="25">
        <f t="shared" si="94"/>
        <v>421870.99</v>
      </c>
      <c r="AF83" s="25">
        <v>0</v>
      </c>
      <c r="AG83" s="25">
        <f t="shared" si="121"/>
        <v>421870.99</v>
      </c>
      <c r="AH83" s="28" t="s">
        <v>628</v>
      </c>
      <c r="AI83" s="73" t="s">
        <v>187</v>
      </c>
      <c r="AJ83" s="40">
        <v>96397.63</v>
      </c>
      <c r="AK83" s="29">
        <v>9960.19</v>
      </c>
    </row>
    <row r="84" spans="1:37" ht="141.75" x14ac:dyDescent="0.25">
      <c r="A84" s="5">
        <v>78</v>
      </c>
      <c r="B84" s="82">
        <v>118193</v>
      </c>
      <c r="C84" s="127">
        <v>424</v>
      </c>
      <c r="D84" s="113" t="s">
        <v>728</v>
      </c>
      <c r="E84" s="7" t="s">
        <v>749</v>
      </c>
      <c r="F84" s="128" t="s">
        <v>654</v>
      </c>
      <c r="G84" s="185" t="s">
        <v>768</v>
      </c>
      <c r="H84" s="69" t="s">
        <v>769</v>
      </c>
      <c r="I84" s="13" t="s">
        <v>187</v>
      </c>
      <c r="J84" s="7" t="s">
        <v>841</v>
      </c>
      <c r="K84" s="105">
        <v>43285</v>
      </c>
      <c r="L84" s="8">
        <v>43773</v>
      </c>
      <c r="M84" s="4">
        <f t="shared" si="122"/>
        <v>85.000000000000014</v>
      </c>
      <c r="N84" s="113">
        <v>5</v>
      </c>
      <c r="O84" s="13" t="s">
        <v>770</v>
      </c>
      <c r="P84" s="13" t="s">
        <v>771</v>
      </c>
      <c r="Q84" s="13" t="s">
        <v>216</v>
      </c>
      <c r="R84" s="2" t="s">
        <v>36</v>
      </c>
      <c r="S84" s="25">
        <v>239111.8</v>
      </c>
      <c r="T84" s="75">
        <v>239111.8</v>
      </c>
      <c r="U84" s="34">
        <v>0</v>
      </c>
      <c r="V84" s="26">
        <v>36570.04</v>
      </c>
      <c r="W84" s="75">
        <v>36570.04</v>
      </c>
      <c r="X84" s="34"/>
      <c r="Y84" s="26">
        <v>5626.16</v>
      </c>
      <c r="Z84" s="40">
        <v>5626.16</v>
      </c>
      <c r="AA84" s="39">
        <v>0</v>
      </c>
      <c r="AB84" s="25">
        <f t="shared" si="120"/>
        <v>0</v>
      </c>
      <c r="AC84" s="34"/>
      <c r="AD84" s="34"/>
      <c r="AE84" s="25">
        <f t="shared" si="94"/>
        <v>281307.99999999994</v>
      </c>
      <c r="AF84" s="32"/>
      <c r="AG84" s="25">
        <f t="shared" si="121"/>
        <v>281307.99999999994</v>
      </c>
      <c r="AH84" s="28" t="s">
        <v>628</v>
      </c>
      <c r="AI84" s="32"/>
      <c r="AJ84" s="31">
        <v>28130</v>
      </c>
      <c r="AK84" s="31">
        <v>0</v>
      </c>
    </row>
    <row r="85" spans="1:37" ht="252" x14ac:dyDescent="0.25">
      <c r="A85" s="5">
        <v>79</v>
      </c>
      <c r="B85" s="132">
        <v>117483</v>
      </c>
      <c r="C85" s="132">
        <v>412</v>
      </c>
      <c r="D85" s="132" t="s">
        <v>742</v>
      </c>
      <c r="E85" s="7" t="s">
        <v>749</v>
      </c>
      <c r="F85" s="128" t="s">
        <v>654</v>
      </c>
      <c r="G85" s="185" t="s">
        <v>916</v>
      </c>
      <c r="H85" s="186" t="s">
        <v>288</v>
      </c>
      <c r="I85" s="13" t="s">
        <v>187</v>
      </c>
      <c r="J85" s="7" t="s">
        <v>917</v>
      </c>
      <c r="K85" s="105">
        <v>43314</v>
      </c>
      <c r="L85" s="8">
        <v>43678</v>
      </c>
      <c r="M85" s="4">
        <f t="shared" si="122"/>
        <v>85.000000000000014</v>
      </c>
      <c r="N85" s="113">
        <v>5</v>
      </c>
      <c r="O85" s="13" t="s">
        <v>770</v>
      </c>
      <c r="P85" s="2" t="s">
        <v>292</v>
      </c>
      <c r="Q85" s="23" t="s">
        <v>216</v>
      </c>
      <c r="R85" s="2" t="s">
        <v>36</v>
      </c>
      <c r="S85" s="25">
        <v>242732.46</v>
      </c>
      <c r="T85" s="129">
        <f>S85</f>
        <v>242732.46</v>
      </c>
      <c r="U85" s="25">
        <v>0</v>
      </c>
      <c r="V85" s="25">
        <f t="shared" si="118"/>
        <v>37123.78</v>
      </c>
      <c r="W85" s="129">
        <v>37123.78</v>
      </c>
      <c r="X85" s="26">
        <v>0</v>
      </c>
      <c r="Y85" s="26">
        <f t="shared" si="123"/>
        <v>5711.36</v>
      </c>
      <c r="Z85" s="129">
        <v>5711.36</v>
      </c>
      <c r="AA85" s="26">
        <v>0</v>
      </c>
      <c r="AB85" s="25">
        <f t="shared" si="120"/>
        <v>0</v>
      </c>
      <c r="AC85" s="25"/>
      <c r="AD85" s="25"/>
      <c r="AE85" s="25">
        <f t="shared" si="94"/>
        <v>285567.59999999998</v>
      </c>
      <c r="AF85" s="25">
        <v>0</v>
      </c>
      <c r="AG85" s="25">
        <f t="shared" si="121"/>
        <v>285567.59999999998</v>
      </c>
      <c r="AH85" s="28" t="s">
        <v>628</v>
      </c>
      <c r="AI85" s="73" t="s">
        <v>187</v>
      </c>
      <c r="AJ85" s="31">
        <f>24768.62+25919.16+26921.69</f>
        <v>77609.47</v>
      </c>
      <c r="AK85" s="31">
        <f>3788.14+2637.6+4760.51</f>
        <v>11186.25</v>
      </c>
    </row>
    <row r="86" spans="1:37" ht="141.75" x14ac:dyDescent="0.25">
      <c r="A86" s="2">
        <v>80</v>
      </c>
      <c r="B86" s="68">
        <v>126237</v>
      </c>
      <c r="C86" s="127">
        <v>529</v>
      </c>
      <c r="D86" s="2" t="s">
        <v>175</v>
      </c>
      <c r="E86" s="7" t="s">
        <v>1019</v>
      </c>
      <c r="F86" s="91" t="s">
        <v>1192</v>
      </c>
      <c r="G86" s="6" t="s">
        <v>1260</v>
      </c>
      <c r="H86" s="6" t="s">
        <v>1240</v>
      </c>
      <c r="I86" s="2" t="s">
        <v>187</v>
      </c>
      <c r="J86" s="3" t="s">
        <v>1261</v>
      </c>
      <c r="K86" s="105">
        <v>43446</v>
      </c>
      <c r="L86" s="8">
        <v>44177</v>
      </c>
      <c r="M86" s="4">
        <f t="shared" ref="M86" si="124">S86/AE86*100</f>
        <v>85.000000000000014</v>
      </c>
      <c r="N86" s="2">
        <v>5</v>
      </c>
      <c r="O86" s="2" t="s">
        <v>770</v>
      </c>
      <c r="P86" s="2" t="s">
        <v>995</v>
      </c>
      <c r="Q86" s="18" t="s">
        <v>216</v>
      </c>
      <c r="R86" s="2" t="s">
        <v>36</v>
      </c>
      <c r="S86" s="25">
        <f>T86+U86</f>
        <v>2072800.65</v>
      </c>
      <c r="T86" s="138">
        <v>2072800.65</v>
      </c>
      <c r="U86" s="25">
        <v>0</v>
      </c>
      <c r="V86" s="26">
        <f t="shared" ref="V86" si="125">W86+X86</f>
        <v>317016.56999999995</v>
      </c>
      <c r="W86" s="25">
        <v>317016.56999999995</v>
      </c>
      <c r="X86" s="25">
        <v>0</v>
      </c>
      <c r="Y86" s="25">
        <f t="shared" ref="Y86" si="126">Z86+AA86</f>
        <v>48771.78</v>
      </c>
      <c r="Z86" s="25">
        <v>48771.78</v>
      </c>
      <c r="AA86" s="25">
        <v>0</v>
      </c>
      <c r="AB86" s="25">
        <f t="shared" ref="AB86" si="127">AC86+AD86</f>
        <v>0</v>
      </c>
      <c r="AC86" s="25"/>
      <c r="AD86" s="25"/>
      <c r="AE86" s="25">
        <f t="shared" ref="AE86" si="128">S86+V86+Y86+AB86</f>
        <v>2438588.9999999995</v>
      </c>
      <c r="AF86" s="25">
        <v>0</v>
      </c>
      <c r="AG86" s="25">
        <f t="shared" ref="AG86" si="129">AE86+AF86</f>
        <v>2438588.9999999995</v>
      </c>
      <c r="AH86" s="28" t="s">
        <v>628</v>
      </c>
      <c r="AI86" s="73" t="s">
        <v>187</v>
      </c>
      <c r="AJ86" s="40">
        <f>24768.62+25919.16+26921.69</f>
        <v>77609.47</v>
      </c>
      <c r="AK86" s="29">
        <f>3788.14+2637.6+4760.51</f>
        <v>11186.25</v>
      </c>
    </row>
    <row r="87" spans="1:37" ht="173.25" x14ac:dyDescent="0.25">
      <c r="A87" s="5">
        <v>81</v>
      </c>
      <c r="B87" s="68">
        <v>120482</v>
      </c>
      <c r="C87" s="127">
        <v>68</v>
      </c>
      <c r="D87" s="2" t="s">
        <v>175</v>
      </c>
      <c r="E87" s="7" t="s">
        <v>1019</v>
      </c>
      <c r="F87" s="128" t="s">
        <v>366</v>
      </c>
      <c r="G87" s="6" t="s">
        <v>314</v>
      </c>
      <c r="H87" s="6" t="s">
        <v>317</v>
      </c>
      <c r="I87" s="2" t="s">
        <v>187</v>
      </c>
      <c r="J87" s="3" t="s">
        <v>320</v>
      </c>
      <c r="K87" s="105">
        <v>43145</v>
      </c>
      <c r="L87" s="8">
        <v>43630</v>
      </c>
      <c r="M87" s="4">
        <f t="shared" ref="M87" si="130">S87/AE87*100</f>
        <v>85</v>
      </c>
      <c r="N87" s="2">
        <v>3</v>
      </c>
      <c r="O87" s="2" t="s">
        <v>321</v>
      </c>
      <c r="P87" s="2" t="s">
        <v>322</v>
      </c>
      <c r="Q87" s="18" t="s">
        <v>216</v>
      </c>
      <c r="R87" s="2" t="s">
        <v>36</v>
      </c>
      <c r="S87" s="25">
        <f>T87+U87</f>
        <v>508342.5</v>
      </c>
      <c r="T87" s="138">
        <v>508342.5</v>
      </c>
      <c r="U87" s="25">
        <v>0</v>
      </c>
      <c r="V87" s="26">
        <f t="shared" si="118"/>
        <v>77746.5</v>
      </c>
      <c r="W87" s="25">
        <v>77746.5</v>
      </c>
      <c r="X87" s="25">
        <v>0</v>
      </c>
      <c r="Y87" s="25">
        <f t="shared" ref="Y87" si="131">Z87+AA87</f>
        <v>11961</v>
      </c>
      <c r="Z87" s="25">
        <v>11961</v>
      </c>
      <c r="AA87" s="25">
        <v>0</v>
      </c>
      <c r="AB87" s="25">
        <f t="shared" si="120"/>
        <v>0</v>
      </c>
      <c r="AC87" s="25"/>
      <c r="AD87" s="25"/>
      <c r="AE87" s="25">
        <f t="shared" si="94"/>
        <v>598050</v>
      </c>
      <c r="AF87" s="25">
        <v>0</v>
      </c>
      <c r="AG87" s="25">
        <f t="shared" si="121"/>
        <v>598050</v>
      </c>
      <c r="AH87" s="28" t="s">
        <v>628</v>
      </c>
      <c r="AI87" s="73"/>
      <c r="AJ87" s="40">
        <f>139474.65+11873.47+58460.39</f>
        <v>209808.51</v>
      </c>
      <c r="AK87" s="29">
        <f>21331.41+1815.94+8941</f>
        <v>32088.35</v>
      </c>
    </row>
    <row r="88" spans="1:37" ht="346.5" x14ac:dyDescent="0.25">
      <c r="A88" s="5">
        <v>82</v>
      </c>
      <c r="B88" s="68">
        <v>122108</v>
      </c>
      <c r="C88" s="127">
        <v>83</v>
      </c>
      <c r="D88" s="2" t="s">
        <v>175</v>
      </c>
      <c r="E88" s="7" t="s">
        <v>1019</v>
      </c>
      <c r="F88" s="128" t="s">
        <v>366</v>
      </c>
      <c r="G88" s="6" t="s">
        <v>507</v>
      </c>
      <c r="H88" s="6" t="s">
        <v>508</v>
      </c>
      <c r="I88" s="2" t="s">
        <v>187</v>
      </c>
      <c r="J88" s="3" t="s">
        <v>560</v>
      </c>
      <c r="K88" s="105">
        <v>43234</v>
      </c>
      <c r="L88" s="8">
        <v>43722</v>
      </c>
      <c r="M88" s="4">
        <f t="shared" ref="M88:M90" si="132">S88/AE88*100</f>
        <v>85.000000383198511</v>
      </c>
      <c r="N88" s="2">
        <v>3</v>
      </c>
      <c r="O88" s="2" t="s">
        <v>321</v>
      </c>
      <c r="P88" s="2" t="s">
        <v>509</v>
      </c>
      <c r="Q88" s="18" t="s">
        <v>216</v>
      </c>
      <c r="R88" s="2" t="s">
        <v>36</v>
      </c>
      <c r="S88" s="25">
        <f>T88+U88</f>
        <v>332725.71000000002</v>
      </c>
      <c r="T88" s="129">
        <v>332725.71000000002</v>
      </c>
      <c r="U88" s="187">
        <v>0</v>
      </c>
      <c r="V88" s="26">
        <f t="shared" ref="V88" si="133">W88+X88</f>
        <v>50887.46</v>
      </c>
      <c r="W88" s="25">
        <v>50887.46</v>
      </c>
      <c r="X88" s="25">
        <v>0</v>
      </c>
      <c r="Y88" s="25">
        <f t="shared" ref="Y88" si="134">Z88+AA88</f>
        <v>7828.8400000000011</v>
      </c>
      <c r="Z88" s="25">
        <v>7828.8400000000011</v>
      </c>
      <c r="AA88" s="25">
        <v>0</v>
      </c>
      <c r="AB88" s="25">
        <f t="shared" ref="AB88" si="135">AC88+AD88</f>
        <v>0</v>
      </c>
      <c r="AC88" s="25"/>
      <c r="AD88" s="25"/>
      <c r="AE88" s="25">
        <f t="shared" ref="AE88" si="136">S88+V88+Y88+AB88</f>
        <v>391442.01000000007</v>
      </c>
      <c r="AF88" s="25">
        <v>73549.58</v>
      </c>
      <c r="AG88" s="25">
        <f t="shared" ref="AG88" si="137">AE88+AF88</f>
        <v>464991.59000000008</v>
      </c>
      <c r="AH88" s="28" t="s">
        <v>628</v>
      </c>
      <c r="AI88" s="73"/>
      <c r="AJ88" s="40">
        <v>33333.97</v>
      </c>
      <c r="AK88" s="29">
        <v>5098.1400000000003</v>
      </c>
    </row>
    <row r="89" spans="1:37" ht="204.75" x14ac:dyDescent="0.25">
      <c r="A89" s="2">
        <v>83</v>
      </c>
      <c r="B89" s="132">
        <v>118782</v>
      </c>
      <c r="C89" s="13">
        <v>444</v>
      </c>
      <c r="D89" s="13" t="s">
        <v>742</v>
      </c>
      <c r="E89" s="7" t="s">
        <v>749</v>
      </c>
      <c r="F89" s="128" t="s">
        <v>654</v>
      </c>
      <c r="G89" s="7" t="s">
        <v>879</v>
      </c>
      <c r="H89" s="7" t="s">
        <v>878</v>
      </c>
      <c r="I89" s="113"/>
      <c r="J89" s="76" t="s">
        <v>877</v>
      </c>
      <c r="K89" s="105">
        <v>43304</v>
      </c>
      <c r="L89" s="8">
        <v>43669</v>
      </c>
      <c r="M89" s="4">
        <f t="shared" si="132"/>
        <v>85</v>
      </c>
      <c r="N89" s="113">
        <v>3</v>
      </c>
      <c r="O89" s="2" t="s">
        <v>321</v>
      </c>
      <c r="P89" s="13" t="s">
        <v>880</v>
      </c>
      <c r="Q89" s="18" t="s">
        <v>216</v>
      </c>
      <c r="R89" s="2" t="s">
        <v>36</v>
      </c>
      <c r="S89" s="25">
        <v>242091.39</v>
      </c>
      <c r="T89" s="188">
        <f>S89</f>
        <v>242091.39</v>
      </c>
      <c r="U89" s="34">
        <v>0</v>
      </c>
      <c r="V89" s="26">
        <v>37025.74</v>
      </c>
      <c r="W89" s="40">
        <f>V89</f>
        <v>37025.74</v>
      </c>
      <c r="X89" s="34">
        <v>0</v>
      </c>
      <c r="Y89" s="40">
        <v>5696.27</v>
      </c>
      <c r="Z89" s="40">
        <f>Y89</f>
        <v>5696.27</v>
      </c>
      <c r="AA89" s="40">
        <v>0</v>
      </c>
      <c r="AB89" s="25">
        <f t="shared" si="120"/>
        <v>0</v>
      </c>
      <c r="AC89" s="34"/>
      <c r="AD89" s="34"/>
      <c r="AE89" s="25">
        <f>S89+V89+Y89+AB89</f>
        <v>284813.40000000002</v>
      </c>
      <c r="AF89" s="32"/>
      <c r="AG89" s="25">
        <f t="shared" si="121"/>
        <v>284813.40000000002</v>
      </c>
      <c r="AH89" s="28" t="s">
        <v>628</v>
      </c>
      <c r="AI89" s="32"/>
      <c r="AJ89" s="25">
        <f>28481.34-3066.97</f>
        <v>25414.37</v>
      </c>
      <c r="AK89" s="25">
        <v>3066.97</v>
      </c>
    </row>
    <row r="90" spans="1:37" s="189" customFormat="1" ht="237.75" customHeight="1" x14ac:dyDescent="0.25">
      <c r="A90" s="5">
        <v>84</v>
      </c>
      <c r="B90" s="132">
        <v>118562</v>
      </c>
      <c r="C90" s="13">
        <v>430</v>
      </c>
      <c r="D90" s="13" t="s">
        <v>893</v>
      </c>
      <c r="E90" s="7" t="s">
        <v>749</v>
      </c>
      <c r="F90" s="128" t="s">
        <v>654</v>
      </c>
      <c r="G90" s="7" t="s">
        <v>939</v>
      </c>
      <c r="H90" s="13" t="s">
        <v>940</v>
      </c>
      <c r="I90" s="113" t="s">
        <v>187</v>
      </c>
      <c r="J90" s="76" t="s">
        <v>941</v>
      </c>
      <c r="K90" s="105">
        <v>43318</v>
      </c>
      <c r="L90" s="8">
        <v>43683</v>
      </c>
      <c r="M90" s="4">
        <f t="shared" si="132"/>
        <v>85</v>
      </c>
      <c r="N90" s="113">
        <v>3</v>
      </c>
      <c r="O90" s="2" t="s">
        <v>321</v>
      </c>
      <c r="P90" s="13" t="s">
        <v>322</v>
      </c>
      <c r="Q90" s="18" t="s">
        <v>216</v>
      </c>
      <c r="R90" s="2" t="s">
        <v>36</v>
      </c>
      <c r="S90" s="25">
        <f>T90+U90</f>
        <v>244199.22</v>
      </c>
      <c r="T90" s="188">
        <v>244199.22</v>
      </c>
      <c r="U90" s="34">
        <v>0</v>
      </c>
      <c r="V90" s="26">
        <f>W90+X90</f>
        <v>37348.11</v>
      </c>
      <c r="W90" s="40">
        <v>37348.11</v>
      </c>
      <c r="X90" s="34">
        <v>0</v>
      </c>
      <c r="Y90" s="40">
        <f>Z90+AA90</f>
        <v>5745.87</v>
      </c>
      <c r="Z90" s="40">
        <v>5745.87</v>
      </c>
      <c r="AA90" s="40">
        <v>0</v>
      </c>
      <c r="AB90" s="25">
        <f>AC90+AD90</f>
        <v>0</v>
      </c>
      <c r="AC90" s="34">
        <v>0</v>
      </c>
      <c r="AD90" s="34">
        <v>0</v>
      </c>
      <c r="AE90" s="25">
        <f>S90+V90+Y90+AB90</f>
        <v>287293.2</v>
      </c>
      <c r="AF90" s="32">
        <v>0</v>
      </c>
      <c r="AG90" s="25">
        <f t="shared" si="121"/>
        <v>287293.2</v>
      </c>
      <c r="AH90" s="28" t="s">
        <v>628</v>
      </c>
      <c r="AI90" s="32"/>
      <c r="AJ90" s="25">
        <v>28906.01</v>
      </c>
      <c r="AK90" s="25">
        <v>4420.92</v>
      </c>
    </row>
    <row r="91" spans="1:37" ht="270" customHeight="1" x14ac:dyDescent="0.25">
      <c r="A91" s="5">
        <v>85</v>
      </c>
      <c r="B91" s="13">
        <v>119895</v>
      </c>
      <c r="C91" s="13">
        <v>458</v>
      </c>
      <c r="D91" s="13" t="s">
        <v>644</v>
      </c>
      <c r="E91" s="13" t="s">
        <v>1094</v>
      </c>
      <c r="F91" s="118" t="s">
        <v>890</v>
      </c>
      <c r="G91" s="190" t="s">
        <v>900</v>
      </c>
      <c r="H91" s="190" t="s">
        <v>901</v>
      </c>
      <c r="I91" s="113" t="s">
        <v>187</v>
      </c>
      <c r="J91" s="7" t="s">
        <v>902</v>
      </c>
      <c r="K91" s="105">
        <v>43312</v>
      </c>
      <c r="L91" s="8">
        <v>43677</v>
      </c>
      <c r="M91" s="4">
        <f t="shared" ref="M91:M92" si="138">S91/AE91*100</f>
        <v>79.999998251321642</v>
      </c>
      <c r="N91" s="13">
        <v>8</v>
      </c>
      <c r="O91" s="2" t="s">
        <v>903</v>
      </c>
      <c r="P91" s="2" t="s">
        <v>904</v>
      </c>
      <c r="Q91" s="2" t="s">
        <v>216</v>
      </c>
      <c r="R91" s="2" t="s">
        <v>36</v>
      </c>
      <c r="S91" s="25">
        <f>T91+U91</f>
        <v>457488.35</v>
      </c>
      <c r="T91" s="191">
        <v>0</v>
      </c>
      <c r="U91" s="192">
        <v>457488.35</v>
      </c>
      <c r="V91" s="26">
        <f t="shared" si="118"/>
        <v>102934.89</v>
      </c>
      <c r="W91" s="192">
        <v>0</v>
      </c>
      <c r="X91" s="193">
        <v>102934.89</v>
      </c>
      <c r="Y91" s="25">
        <f>Z91+AA91</f>
        <v>11437.21</v>
      </c>
      <c r="Z91" s="192">
        <v>0</v>
      </c>
      <c r="AA91" s="194">
        <v>11437.21</v>
      </c>
      <c r="AB91" s="25">
        <f t="shared" si="120"/>
        <v>0</v>
      </c>
      <c r="AC91" s="192">
        <v>0</v>
      </c>
      <c r="AD91" s="194">
        <v>0</v>
      </c>
      <c r="AE91" s="25">
        <f>S91+V91+Y91+AB91</f>
        <v>571860.44999999995</v>
      </c>
      <c r="AF91" s="25">
        <v>0</v>
      </c>
      <c r="AG91" s="25">
        <f t="shared" si="121"/>
        <v>571860.44999999995</v>
      </c>
      <c r="AH91" s="28" t="s">
        <v>628</v>
      </c>
      <c r="AI91" s="32"/>
      <c r="AJ91" s="27">
        <v>0</v>
      </c>
      <c r="AK91" s="25">
        <v>0</v>
      </c>
    </row>
    <row r="92" spans="1:37" ht="142.5" customHeight="1" x14ac:dyDescent="0.25">
      <c r="A92" s="2">
        <v>86</v>
      </c>
      <c r="B92" s="132">
        <v>126391</v>
      </c>
      <c r="C92" s="13">
        <v>508</v>
      </c>
      <c r="D92" s="13" t="s">
        <v>690</v>
      </c>
      <c r="E92" s="13" t="s">
        <v>1019</v>
      </c>
      <c r="F92" s="91" t="s">
        <v>1199</v>
      </c>
      <c r="G92" s="7" t="s">
        <v>1263</v>
      </c>
      <c r="H92" s="190" t="s">
        <v>901</v>
      </c>
      <c r="I92" s="113" t="s">
        <v>187</v>
      </c>
      <c r="J92" s="7" t="s">
        <v>1264</v>
      </c>
      <c r="K92" s="105">
        <v>43452</v>
      </c>
      <c r="L92" s="8">
        <v>44365</v>
      </c>
      <c r="M92" s="4">
        <f t="shared" si="138"/>
        <v>80.000000098352359</v>
      </c>
      <c r="N92" s="13">
        <v>8</v>
      </c>
      <c r="O92" s="2" t="s">
        <v>903</v>
      </c>
      <c r="P92" s="2" t="s">
        <v>904</v>
      </c>
      <c r="Q92" s="2" t="s">
        <v>216</v>
      </c>
      <c r="R92" s="2" t="s">
        <v>36</v>
      </c>
      <c r="S92" s="25">
        <f t="shared" ref="S92" si="139">T92+U92</f>
        <v>1626803.97</v>
      </c>
      <c r="T92" s="195">
        <v>0</v>
      </c>
      <c r="U92" s="40">
        <v>1626803.97</v>
      </c>
      <c r="V92" s="26">
        <f t="shared" si="118"/>
        <v>366030.89</v>
      </c>
      <c r="W92" s="195">
        <v>0</v>
      </c>
      <c r="X92" s="29">
        <v>366030.89</v>
      </c>
      <c r="Y92" s="29">
        <f>Z92+AA92</f>
        <v>40670.1</v>
      </c>
      <c r="Z92" s="196">
        <v>0</v>
      </c>
      <c r="AA92" s="195">
        <v>40670.1</v>
      </c>
      <c r="AB92" s="25">
        <f t="shared" si="120"/>
        <v>0</v>
      </c>
      <c r="AC92" s="196">
        <v>0</v>
      </c>
      <c r="AD92" s="195">
        <v>0</v>
      </c>
      <c r="AE92" s="25">
        <f>S92+V92+Y92+AB92</f>
        <v>2033504.96</v>
      </c>
      <c r="AF92" s="94">
        <v>485522.74</v>
      </c>
      <c r="AG92" s="25">
        <f t="shared" si="121"/>
        <v>2519027.7000000002</v>
      </c>
      <c r="AH92" s="28" t="s">
        <v>628</v>
      </c>
      <c r="AI92" s="32"/>
      <c r="AJ92" s="25"/>
      <c r="AK92" s="25"/>
    </row>
    <row r="93" spans="1:37" ht="141.75" x14ac:dyDescent="0.25">
      <c r="A93" s="5">
        <v>87</v>
      </c>
      <c r="B93" s="68">
        <v>122738</v>
      </c>
      <c r="C93" s="127">
        <v>73</v>
      </c>
      <c r="D93" s="2" t="s">
        <v>178</v>
      </c>
      <c r="E93" s="7" t="s">
        <v>1019</v>
      </c>
      <c r="F93" s="128" t="s">
        <v>366</v>
      </c>
      <c r="G93" s="197" t="s">
        <v>751</v>
      </c>
      <c r="H93" s="7" t="s">
        <v>752</v>
      </c>
      <c r="I93" s="113" t="s">
        <v>187</v>
      </c>
      <c r="J93" s="7" t="s">
        <v>753</v>
      </c>
      <c r="K93" s="105">
        <v>43284</v>
      </c>
      <c r="L93" s="8">
        <v>43772</v>
      </c>
      <c r="M93" s="4">
        <f t="shared" ref="M93" si="140">S93/AE93*100</f>
        <v>85.000002334434541</v>
      </c>
      <c r="N93" s="2">
        <v>6</v>
      </c>
      <c r="O93" s="2" t="s">
        <v>754</v>
      </c>
      <c r="P93" s="2" t="s">
        <v>755</v>
      </c>
      <c r="Q93" s="18" t="s">
        <v>216</v>
      </c>
      <c r="R93" s="2" t="s">
        <v>36</v>
      </c>
      <c r="S93" s="26">
        <f t="shared" ref="S93" si="141">T93+U93</f>
        <v>527965.13</v>
      </c>
      <c r="T93" s="193">
        <v>527965.13</v>
      </c>
      <c r="U93" s="25">
        <v>0</v>
      </c>
      <c r="V93" s="26">
        <f t="shared" ref="V93" si="142">W93+X93</f>
        <v>80747.570000000007</v>
      </c>
      <c r="W93" s="193">
        <v>80747.570000000007</v>
      </c>
      <c r="X93" s="25">
        <v>0</v>
      </c>
      <c r="Y93" s="26">
        <f t="shared" ref="Y93" si="143">Z93+AA93</f>
        <v>12422.73</v>
      </c>
      <c r="Z93" s="198">
        <v>12422.73</v>
      </c>
      <c r="AA93" s="25">
        <v>0</v>
      </c>
      <c r="AB93" s="25">
        <f t="shared" ref="AB93" si="144">AC93+AD93</f>
        <v>0</v>
      </c>
      <c r="AC93" s="25"/>
      <c r="AD93" s="25"/>
      <c r="AE93" s="25">
        <f t="shared" ref="AE93" si="145">S93+V93+Y93+AB93</f>
        <v>621135.42999999993</v>
      </c>
      <c r="AF93" s="25">
        <v>0</v>
      </c>
      <c r="AG93" s="25">
        <f t="shared" ref="AG93" si="146">AE93+AF93</f>
        <v>621135.42999999993</v>
      </c>
      <c r="AH93" s="28" t="s">
        <v>628</v>
      </c>
      <c r="AI93" s="73"/>
      <c r="AJ93" s="27">
        <v>21406.41</v>
      </c>
      <c r="AK93" s="25">
        <v>3273.92</v>
      </c>
    </row>
    <row r="94" spans="1:37" ht="220.5" x14ac:dyDescent="0.25">
      <c r="A94" s="5">
        <v>88</v>
      </c>
      <c r="B94" s="68">
        <v>110238</v>
      </c>
      <c r="C94" s="127">
        <v>120</v>
      </c>
      <c r="D94" s="2" t="s">
        <v>178</v>
      </c>
      <c r="E94" s="7" t="s">
        <v>1019</v>
      </c>
      <c r="F94" s="128" t="s">
        <v>366</v>
      </c>
      <c r="G94" s="199" t="s">
        <v>326</v>
      </c>
      <c r="H94" s="6" t="s">
        <v>327</v>
      </c>
      <c r="I94" s="2" t="s">
        <v>187</v>
      </c>
      <c r="J94" s="11" t="s">
        <v>344</v>
      </c>
      <c r="K94" s="105">
        <v>43166</v>
      </c>
      <c r="L94" s="8">
        <v>43653</v>
      </c>
      <c r="M94" s="4">
        <f t="shared" ref="M94:M95" si="147">S94/AE94*100</f>
        <v>85.000000235397167</v>
      </c>
      <c r="N94" s="2">
        <v>4</v>
      </c>
      <c r="O94" s="2" t="s">
        <v>329</v>
      </c>
      <c r="P94" s="2" t="s">
        <v>328</v>
      </c>
      <c r="Q94" s="18" t="s">
        <v>216</v>
      </c>
      <c r="R94" s="2" t="s">
        <v>36</v>
      </c>
      <c r="S94" s="26">
        <f t="shared" ref="S94:S95" si="148">T94+U94</f>
        <v>361091.85</v>
      </c>
      <c r="T94" s="193">
        <v>361091.85</v>
      </c>
      <c r="U94" s="25">
        <v>0</v>
      </c>
      <c r="V94" s="26">
        <f t="shared" si="118"/>
        <v>55225.82</v>
      </c>
      <c r="W94" s="193">
        <v>55225.82</v>
      </c>
      <c r="X94" s="25">
        <v>0</v>
      </c>
      <c r="Y94" s="26">
        <f t="shared" ref="Y94" si="149">Z94+AA94</f>
        <v>8496.27</v>
      </c>
      <c r="Z94" s="198">
        <v>8496.27</v>
      </c>
      <c r="AA94" s="25">
        <v>0</v>
      </c>
      <c r="AB94" s="25">
        <f t="shared" si="120"/>
        <v>0</v>
      </c>
      <c r="AC94" s="25"/>
      <c r="AD94" s="25"/>
      <c r="AE94" s="25">
        <f t="shared" si="94"/>
        <v>424813.94</v>
      </c>
      <c r="AF94" s="25">
        <v>0</v>
      </c>
      <c r="AG94" s="25">
        <f t="shared" si="121"/>
        <v>424813.94</v>
      </c>
      <c r="AH94" s="28" t="s">
        <v>628</v>
      </c>
      <c r="AI94" s="73"/>
      <c r="AJ94" s="27">
        <v>36851.39</v>
      </c>
      <c r="AK94" s="25">
        <v>5630</v>
      </c>
    </row>
    <row r="95" spans="1:37" ht="204.75" x14ac:dyDescent="0.25">
      <c r="A95" s="2">
        <v>89</v>
      </c>
      <c r="B95" s="68">
        <v>117741</v>
      </c>
      <c r="C95" s="13">
        <v>415</v>
      </c>
      <c r="D95" s="2" t="s">
        <v>893</v>
      </c>
      <c r="E95" s="7" t="s">
        <v>749</v>
      </c>
      <c r="F95" s="6" t="s">
        <v>654</v>
      </c>
      <c r="G95" s="6" t="s">
        <v>894</v>
      </c>
      <c r="H95" s="6" t="s">
        <v>895</v>
      </c>
      <c r="I95" s="2" t="s">
        <v>793</v>
      </c>
      <c r="J95" s="6" t="s">
        <v>896</v>
      </c>
      <c r="K95" s="105">
        <v>43311</v>
      </c>
      <c r="L95" s="8">
        <v>43676</v>
      </c>
      <c r="M95" s="4">
        <f t="shared" si="147"/>
        <v>84.15024511492409</v>
      </c>
      <c r="N95" s="2">
        <v>4</v>
      </c>
      <c r="O95" s="2" t="s">
        <v>329</v>
      </c>
      <c r="P95" s="2" t="s">
        <v>328</v>
      </c>
      <c r="Q95" s="2" t="s">
        <v>216</v>
      </c>
      <c r="R95" s="2" t="s">
        <v>36</v>
      </c>
      <c r="S95" s="26">
        <f t="shared" si="148"/>
        <v>242958.31</v>
      </c>
      <c r="T95" s="29">
        <v>242958.31</v>
      </c>
      <c r="U95" s="133">
        <v>0</v>
      </c>
      <c r="V95" s="26">
        <f t="shared" si="118"/>
        <v>39986.97</v>
      </c>
      <c r="W95" s="29">
        <v>39986.97</v>
      </c>
      <c r="X95" s="133">
        <v>0</v>
      </c>
      <c r="Y95" s="29">
        <f>Z95+AA95</f>
        <v>2888.03</v>
      </c>
      <c r="Z95" s="29">
        <v>2888.03</v>
      </c>
      <c r="AA95" s="29">
        <v>0</v>
      </c>
      <c r="AB95" s="25">
        <f t="shared" si="120"/>
        <v>2886.36</v>
      </c>
      <c r="AC95" s="29">
        <v>2886.36</v>
      </c>
      <c r="AD95" s="133">
        <v>0</v>
      </c>
      <c r="AE95" s="25">
        <f t="shared" si="94"/>
        <v>288719.67000000004</v>
      </c>
      <c r="AF95" s="30"/>
      <c r="AG95" s="25">
        <f t="shared" si="121"/>
        <v>288719.67000000004</v>
      </c>
      <c r="AH95" s="28" t="s">
        <v>628</v>
      </c>
      <c r="AI95" s="30"/>
      <c r="AJ95" s="25">
        <v>28871.96</v>
      </c>
      <c r="AK95" s="25">
        <v>0</v>
      </c>
    </row>
    <row r="96" spans="1:37" s="140" customFormat="1" ht="189" x14ac:dyDescent="0.25">
      <c r="A96" s="5">
        <v>90</v>
      </c>
      <c r="B96" s="68">
        <v>120531</v>
      </c>
      <c r="C96" s="127">
        <v>76</v>
      </c>
      <c r="D96" s="7" t="s">
        <v>178</v>
      </c>
      <c r="E96" s="7" t="s">
        <v>1019</v>
      </c>
      <c r="F96" s="128" t="s">
        <v>366</v>
      </c>
      <c r="G96" s="137" t="s">
        <v>265</v>
      </c>
      <c r="H96" s="137" t="s">
        <v>266</v>
      </c>
      <c r="I96" s="13" t="s">
        <v>187</v>
      </c>
      <c r="J96" s="7" t="s">
        <v>267</v>
      </c>
      <c r="K96" s="105">
        <v>43129</v>
      </c>
      <c r="L96" s="8">
        <v>43614</v>
      </c>
      <c r="M96" s="4">
        <f t="shared" ref="M96:M99" si="150">S96/AE96*100</f>
        <v>85.000000405063261</v>
      </c>
      <c r="N96" s="13">
        <v>3</v>
      </c>
      <c r="O96" s="13" t="s">
        <v>269</v>
      </c>
      <c r="P96" s="13" t="s">
        <v>268</v>
      </c>
      <c r="Q96" s="23" t="s">
        <v>216</v>
      </c>
      <c r="R96" s="13" t="s">
        <v>36</v>
      </c>
      <c r="S96" s="25">
        <f t="shared" ref="S96:S99" si="151">T96+U96</f>
        <v>524609.42000000004</v>
      </c>
      <c r="T96" s="138">
        <v>524609.42000000004</v>
      </c>
      <c r="U96" s="27">
        <v>0</v>
      </c>
      <c r="V96" s="26">
        <f t="shared" si="118"/>
        <v>80234.38</v>
      </c>
      <c r="W96" s="138">
        <v>80234.38</v>
      </c>
      <c r="X96" s="27">
        <v>0</v>
      </c>
      <c r="Y96" s="25">
        <f t="shared" ref="Y96:Y99" si="152">Z96+AA96</f>
        <v>12343.75</v>
      </c>
      <c r="Z96" s="138">
        <v>12343.75</v>
      </c>
      <c r="AA96" s="27">
        <v>0</v>
      </c>
      <c r="AB96" s="25">
        <f t="shared" si="120"/>
        <v>0</v>
      </c>
      <c r="AC96" s="27"/>
      <c r="AD96" s="27"/>
      <c r="AE96" s="25">
        <f t="shared" si="94"/>
        <v>617187.55000000005</v>
      </c>
      <c r="AF96" s="27">
        <v>0</v>
      </c>
      <c r="AG96" s="25">
        <f t="shared" si="121"/>
        <v>617187.55000000005</v>
      </c>
      <c r="AH96" s="28" t="s">
        <v>628</v>
      </c>
      <c r="AI96" s="38" t="s">
        <v>187</v>
      </c>
      <c r="AJ96" s="40">
        <v>40294.21</v>
      </c>
      <c r="AK96" s="40">
        <v>6162.64</v>
      </c>
    </row>
    <row r="97" spans="1:37" s="202" customFormat="1" ht="157.5" x14ac:dyDescent="0.25">
      <c r="A97" s="5">
        <v>91</v>
      </c>
      <c r="B97" s="132">
        <v>119702</v>
      </c>
      <c r="C97" s="127">
        <v>462</v>
      </c>
      <c r="D97" s="7" t="s">
        <v>175</v>
      </c>
      <c r="E97" s="13" t="s">
        <v>1094</v>
      </c>
      <c r="F97" s="200" t="s">
        <v>585</v>
      </c>
      <c r="G97" s="181" t="s">
        <v>647</v>
      </c>
      <c r="H97" s="181" t="s">
        <v>266</v>
      </c>
      <c r="I97" s="13" t="s">
        <v>187</v>
      </c>
      <c r="J97" s="7" t="s">
        <v>649</v>
      </c>
      <c r="K97" s="105">
        <v>43269</v>
      </c>
      <c r="L97" s="8">
        <v>43756</v>
      </c>
      <c r="M97" s="16">
        <f t="shared" si="150"/>
        <v>85.000000000000014</v>
      </c>
      <c r="N97" s="13">
        <v>3</v>
      </c>
      <c r="O97" s="13" t="s">
        <v>269</v>
      </c>
      <c r="P97" s="13" t="s">
        <v>268</v>
      </c>
      <c r="Q97" s="201" t="s">
        <v>216</v>
      </c>
      <c r="R97" s="13" t="s">
        <v>589</v>
      </c>
      <c r="S97" s="27">
        <f t="shared" si="151"/>
        <v>289363.96999999997</v>
      </c>
      <c r="T97" s="40">
        <v>289363.96999999997</v>
      </c>
      <c r="U97" s="27">
        <v>0</v>
      </c>
      <c r="V97" s="26">
        <f t="shared" ref="V97" si="153">W97+X97</f>
        <v>44255.67</v>
      </c>
      <c r="W97" s="40">
        <v>44255.67</v>
      </c>
      <c r="X97" s="27">
        <v>0</v>
      </c>
      <c r="Y97" s="27">
        <f t="shared" si="152"/>
        <v>6808.5599999999995</v>
      </c>
      <c r="Z97" s="40">
        <v>6808.5599999999995</v>
      </c>
      <c r="AA97" s="27">
        <v>0</v>
      </c>
      <c r="AB97" s="27">
        <f t="shared" ref="AB97" si="154">AC97+AD97</f>
        <v>0</v>
      </c>
      <c r="AC97" s="27">
        <v>0</v>
      </c>
      <c r="AD97" s="27">
        <v>0</v>
      </c>
      <c r="AE97" s="27">
        <f>S97+V97+Y97+AB97</f>
        <v>340428.19999999995</v>
      </c>
      <c r="AF97" s="27">
        <v>0</v>
      </c>
      <c r="AG97" s="27">
        <f t="shared" ref="AG97" si="155">AE97+AF97</f>
        <v>340428.19999999995</v>
      </c>
      <c r="AH97" s="28" t="s">
        <v>628</v>
      </c>
      <c r="AI97" s="66"/>
      <c r="AJ97" s="40">
        <v>29938.25</v>
      </c>
      <c r="AK97" s="40">
        <v>0</v>
      </c>
    </row>
    <row r="98" spans="1:37" s="204" customFormat="1" ht="283.5" x14ac:dyDescent="0.25">
      <c r="A98" s="2">
        <v>92</v>
      </c>
      <c r="B98" s="132">
        <v>117960</v>
      </c>
      <c r="C98" s="13">
        <v>418</v>
      </c>
      <c r="D98" s="13" t="s">
        <v>893</v>
      </c>
      <c r="E98" s="7" t="s">
        <v>749</v>
      </c>
      <c r="F98" s="7" t="s">
        <v>654</v>
      </c>
      <c r="G98" s="7" t="s">
        <v>943</v>
      </c>
      <c r="H98" s="181" t="s">
        <v>266</v>
      </c>
      <c r="I98" s="13" t="s">
        <v>187</v>
      </c>
      <c r="J98" s="7" t="s">
        <v>944</v>
      </c>
      <c r="K98" s="8">
        <v>43318</v>
      </c>
      <c r="L98" s="8">
        <v>43805</v>
      </c>
      <c r="M98" s="16">
        <f t="shared" si="150"/>
        <v>85</v>
      </c>
      <c r="N98" s="13">
        <v>3</v>
      </c>
      <c r="O98" s="13" t="s">
        <v>269</v>
      </c>
      <c r="P98" s="13" t="s">
        <v>268</v>
      </c>
      <c r="Q98" s="13" t="s">
        <v>216</v>
      </c>
      <c r="R98" s="13" t="s">
        <v>589</v>
      </c>
      <c r="S98" s="27">
        <f t="shared" si="151"/>
        <v>339865.02</v>
      </c>
      <c r="T98" s="40">
        <v>339865.02</v>
      </c>
      <c r="U98" s="203">
        <v>0</v>
      </c>
      <c r="V98" s="26">
        <f t="shared" si="118"/>
        <v>51979.35</v>
      </c>
      <c r="W98" s="40">
        <v>51979.35</v>
      </c>
      <c r="X98" s="203">
        <v>0</v>
      </c>
      <c r="Y98" s="27">
        <f t="shared" si="152"/>
        <v>7996.83</v>
      </c>
      <c r="Z98" s="40">
        <v>7996.83</v>
      </c>
      <c r="AA98" s="40">
        <v>0</v>
      </c>
      <c r="AB98" s="27">
        <f t="shared" si="120"/>
        <v>0</v>
      </c>
      <c r="AC98" s="203">
        <v>0</v>
      </c>
      <c r="AD98" s="203">
        <v>0</v>
      </c>
      <c r="AE98" s="27">
        <f t="shared" si="94"/>
        <v>399841.2</v>
      </c>
      <c r="AF98" s="40">
        <v>0</v>
      </c>
      <c r="AG98" s="27">
        <f t="shared" si="121"/>
        <v>399841.2</v>
      </c>
      <c r="AH98" s="28" t="s">
        <v>628</v>
      </c>
      <c r="AI98" s="28"/>
      <c r="AJ98" s="40">
        <v>0</v>
      </c>
      <c r="AK98" s="40">
        <v>0</v>
      </c>
    </row>
    <row r="99" spans="1:37" s="204" customFormat="1" ht="141.75" x14ac:dyDescent="0.25">
      <c r="A99" s="5">
        <v>93</v>
      </c>
      <c r="B99" s="132">
        <v>126286</v>
      </c>
      <c r="C99" s="13">
        <v>513</v>
      </c>
      <c r="D99" s="13" t="s">
        <v>177</v>
      </c>
      <c r="E99" s="7" t="s">
        <v>1019</v>
      </c>
      <c r="F99" s="7" t="s">
        <v>1192</v>
      </c>
      <c r="G99" s="7" t="s">
        <v>1265</v>
      </c>
      <c r="H99" s="181" t="s">
        <v>1266</v>
      </c>
      <c r="I99" s="13" t="s">
        <v>187</v>
      </c>
      <c r="J99" s="7" t="s">
        <v>1267</v>
      </c>
      <c r="K99" s="8">
        <v>43451</v>
      </c>
      <c r="L99" s="8">
        <v>44182</v>
      </c>
      <c r="M99" s="16">
        <f t="shared" si="150"/>
        <v>85.000000627550136</v>
      </c>
      <c r="N99" s="13">
        <v>3</v>
      </c>
      <c r="O99" s="13" t="s">
        <v>269</v>
      </c>
      <c r="P99" s="13" t="s">
        <v>1268</v>
      </c>
      <c r="Q99" s="13" t="s">
        <v>216</v>
      </c>
      <c r="R99" s="13" t="s">
        <v>589</v>
      </c>
      <c r="S99" s="27">
        <f t="shared" si="151"/>
        <v>2370328.59</v>
      </c>
      <c r="T99" s="40">
        <v>2370328.59</v>
      </c>
      <c r="U99" s="203">
        <v>0</v>
      </c>
      <c r="V99" s="26">
        <f t="shared" ref="V99" si="156">W99+X99</f>
        <v>362520.82</v>
      </c>
      <c r="W99" s="40">
        <v>362520.82</v>
      </c>
      <c r="X99" s="203">
        <v>0</v>
      </c>
      <c r="Y99" s="27">
        <f t="shared" si="152"/>
        <v>55772.44</v>
      </c>
      <c r="Z99" s="40">
        <v>55772.44</v>
      </c>
      <c r="AA99" s="40">
        <v>0</v>
      </c>
      <c r="AB99" s="27">
        <f t="shared" ref="AB99" si="157">AC99+AD99</f>
        <v>0</v>
      </c>
      <c r="AC99" s="203">
        <v>0</v>
      </c>
      <c r="AD99" s="203">
        <v>0</v>
      </c>
      <c r="AE99" s="27">
        <f t="shared" ref="AE99" si="158">S99+V99+Y99+AB99</f>
        <v>2788621.8499999996</v>
      </c>
      <c r="AF99" s="40">
        <v>0</v>
      </c>
      <c r="AG99" s="27">
        <f t="shared" ref="AG99" si="159">AE99+AF99</f>
        <v>2788621.8499999996</v>
      </c>
      <c r="AH99" s="28" t="s">
        <v>628</v>
      </c>
      <c r="AI99" s="28"/>
      <c r="AJ99" s="40"/>
      <c r="AK99" s="40"/>
    </row>
    <row r="100" spans="1:37" ht="126" customHeight="1" x14ac:dyDescent="0.25">
      <c r="A100" s="5">
        <v>94</v>
      </c>
      <c r="B100" s="68">
        <v>119208</v>
      </c>
      <c r="C100" s="127">
        <v>489</v>
      </c>
      <c r="D100" s="2" t="s">
        <v>168</v>
      </c>
      <c r="E100" s="7" t="s">
        <v>1094</v>
      </c>
      <c r="F100" s="128" t="s">
        <v>585</v>
      </c>
      <c r="G100" s="2" t="s">
        <v>1162</v>
      </c>
      <c r="H100" s="2" t="s">
        <v>1163</v>
      </c>
      <c r="I100" s="2" t="s">
        <v>460</v>
      </c>
      <c r="J100" s="11" t="s">
        <v>1164</v>
      </c>
      <c r="K100" s="8">
        <v>43396</v>
      </c>
      <c r="L100" s="8">
        <v>43884</v>
      </c>
      <c r="M100" s="16">
        <v>85</v>
      </c>
      <c r="N100" s="2">
        <v>1</v>
      </c>
      <c r="O100" s="2" t="s">
        <v>1161</v>
      </c>
      <c r="P100" s="2" t="s">
        <v>1165</v>
      </c>
      <c r="Q100" s="23" t="s">
        <v>216</v>
      </c>
      <c r="R100" s="2" t="s">
        <v>36</v>
      </c>
      <c r="S100" s="27">
        <f>T100+U100</f>
        <v>529360.44999999995</v>
      </c>
      <c r="T100" s="25">
        <v>529360.44999999995</v>
      </c>
      <c r="U100" s="25">
        <v>0</v>
      </c>
      <c r="V100" s="26">
        <f>W100+X100</f>
        <v>80961.009999999995</v>
      </c>
      <c r="W100" s="25">
        <v>80961.009999999995</v>
      </c>
      <c r="X100" s="25">
        <v>0</v>
      </c>
      <c r="Y100" s="26">
        <f>Z100+AA100</f>
        <v>12455.54</v>
      </c>
      <c r="Z100" s="25">
        <v>12455.54</v>
      </c>
      <c r="AA100" s="25">
        <v>0</v>
      </c>
      <c r="AB100" s="25">
        <f>AC100+AD100</f>
        <v>0</v>
      </c>
      <c r="AC100" s="25">
        <v>0</v>
      </c>
      <c r="AD100" s="25">
        <v>0</v>
      </c>
      <c r="AE100" s="27">
        <f>S100+V100+Y100+AB100</f>
        <v>622777</v>
      </c>
      <c r="AF100" s="25"/>
      <c r="AG100" s="25">
        <f>AE100+AF100</f>
        <v>622777</v>
      </c>
      <c r="AH100" s="28"/>
      <c r="AI100" s="73"/>
      <c r="AJ100" s="40">
        <v>0</v>
      </c>
      <c r="AK100" s="29">
        <v>0</v>
      </c>
    </row>
    <row r="101" spans="1:37" ht="157.5" x14ac:dyDescent="0.25">
      <c r="A101" s="2">
        <v>95</v>
      </c>
      <c r="B101" s="68">
        <v>122867</v>
      </c>
      <c r="C101" s="152">
        <v>105</v>
      </c>
      <c r="D101" s="68" t="s">
        <v>174</v>
      </c>
      <c r="E101" s="7" t="s">
        <v>1019</v>
      </c>
      <c r="F101" s="128" t="s">
        <v>366</v>
      </c>
      <c r="G101" s="130" t="s">
        <v>1032</v>
      </c>
      <c r="H101" s="20" t="s">
        <v>1031</v>
      </c>
      <c r="I101" s="13" t="s">
        <v>1033</v>
      </c>
      <c r="J101" s="131" t="s">
        <v>1034</v>
      </c>
      <c r="K101" s="105">
        <v>43342</v>
      </c>
      <c r="L101" s="8">
        <v>43707</v>
      </c>
      <c r="M101" s="4">
        <f>S101/AE101*100</f>
        <v>84.194914940710191</v>
      </c>
      <c r="N101" s="2">
        <v>1</v>
      </c>
      <c r="O101" s="2" t="s">
        <v>1035</v>
      </c>
      <c r="P101" s="2" t="s">
        <v>1036</v>
      </c>
      <c r="Q101" s="23" t="s">
        <v>216</v>
      </c>
      <c r="R101" s="2" t="s">
        <v>36</v>
      </c>
      <c r="S101" s="25">
        <f>T101+U101</f>
        <v>351606.78</v>
      </c>
      <c r="T101" s="25">
        <v>351606.78</v>
      </c>
      <c r="U101" s="25">
        <v>0</v>
      </c>
      <c r="V101" s="25">
        <f>W101+X101</f>
        <v>57651.47</v>
      </c>
      <c r="W101" s="25">
        <v>57651.47</v>
      </c>
      <c r="X101" s="25">
        <v>0</v>
      </c>
      <c r="Y101" s="25">
        <f>Z101+AA101</f>
        <v>8352.2199999999993</v>
      </c>
      <c r="Z101" s="25">
        <v>8352.2199999999993</v>
      </c>
      <c r="AA101" s="25">
        <v>0</v>
      </c>
      <c r="AB101" s="25">
        <f>AC101+AD101</f>
        <v>0</v>
      </c>
      <c r="AC101" s="25"/>
      <c r="AD101" s="25"/>
      <c r="AE101" s="25">
        <f>S101+V101+Y101+AB101</f>
        <v>417610.47</v>
      </c>
      <c r="AF101" s="25"/>
      <c r="AG101" s="25">
        <f>AE101+AF101</f>
        <v>417610.47</v>
      </c>
      <c r="AH101" s="28" t="s">
        <v>628</v>
      </c>
      <c r="AI101" s="73" t="s">
        <v>385</v>
      </c>
      <c r="AJ101" s="29">
        <f>41760.02+3682.21</f>
        <v>45442.229999999996</v>
      </c>
      <c r="AK101" s="29">
        <v>6030.95</v>
      </c>
    </row>
    <row r="102" spans="1:37" ht="173.25" x14ac:dyDescent="0.25">
      <c r="A102" s="5">
        <v>96</v>
      </c>
      <c r="B102" s="68">
        <v>126260</v>
      </c>
      <c r="C102" s="127">
        <v>526</v>
      </c>
      <c r="D102" s="2" t="s">
        <v>178</v>
      </c>
      <c r="E102" s="7" t="s">
        <v>1019</v>
      </c>
      <c r="F102" s="128" t="s">
        <v>1192</v>
      </c>
      <c r="G102" s="6" t="s">
        <v>1204</v>
      </c>
      <c r="H102" s="6" t="s">
        <v>1203</v>
      </c>
      <c r="I102" s="2" t="s">
        <v>187</v>
      </c>
      <c r="J102" s="11" t="s">
        <v>1205</v>
      </c>
      <c r="K102" s="105">
        <v>43433</v>
      </c>
      <c r="L102" s="8">
        <v>44164</v>
      </c>
      <c r="M102" s="16">
        <f t="shared" ref="M102" si="160">S102/AE102*100</f>
        <v>84.999999887651384</v>
      </c>
      <c r="N102" s="2">
        <v>1</v>
      </c>
      <c r="O102" s="2" t="s">
        <v>1035</v>
      </c>
      <c r="P102" s="2" t="s">
        <v>1036</v>
      </c>
      <c r="Q102" s="23" t="s">
        <v>216</v>
      </c>
      <c r="R102" s="2" t="s">
        <v>36</v>
      </c>
      <c r="S102" s="27">
        <f t="shared" ref="S102" si="161">T102+U102</f>
        <v>2269720.81</v>
      </c>
      <c r="T102" s="25">
        <v>2269720.81</v>
      </c>
      <c r="U102" s="25">
        <v>0</v>
      </c>
      <c r="V102" s="26">
        <f t="shared" ref="V102" si="162">W102+X102</f>
        <v>347133.77</v>
      </c>
      <c r="W102" s="25">
        <v>347133.77</v>
      </c>
      <c r="X102" s="25">
        <v>0</v>
      </c>
      <c r="Y102" s="26">
        <f t="shared" ref="Y102" si="163">Z102+AA102</f>
        <v>53405.2</v>
      </c>
      <c r="Z102" s="25">
        <v>53405.2</v>
      </c>
      <c r="AA102" s="25">
        <v>0</v>
      </c>
      <c r="AB102" s="25">
        <f t="shared" ref="AB102" si="164">AC102+AD102</f>
        <v>0</v>
      </c>
      <c r="AC102" s="25">
        <v>0</v>
      </c>
      <c r="AD102" s="25">
        <v>0</v>
      </c>
      <c r="AE102" s="27">
        <f t="shared" ref="AE102" si="165">S102+V102+Y102+AB102</f>
        <v>2670259.7800000003</v>
      </c>
      <c r="AF102" s="25">
        <v>57120</v>
      </c>
      <c r="AG102" s="25">
        <f t="shared" ref="AG102" si="166">AE102+AF102</f>
        <v>2727379.7800000003</v>
      </c>
      <c r="AH102" s="28" t="s">
        <v>628</v>
      </c>
      <c r="AI102" s="73"/>
      <c r="AJ102" s="40">
        <v>0</v>
      </c>
      <c r="AK102" s="29">
        <v>0</v>
      </c>
    </row>
    <row r="103" spans="1:37" ht="315" x14ac:dyDescent="0.25">
      <c r="A103" s="5">
        <v>97</v>
      </c>
      <c r="B103" s="68">
        <v>120572</v>
      </c>
      <c r="C103" s="127">
        <v>82</v>
      </c>
      <c r="D103" s="2" t="s">
        <v>175</v>
      </c>
      <c r="E103" s="7" t="s">
        <v>1019</v>
      </c>
      <c r="F103" s="128" t="s">
        <v>366</v>
      </c>
      <c r="G103" s="6" t="s">
        <v>353</v>
      </c>
      <c r="H103" s="6" t="s">
        <v>354</v>
      </c>
      <c r="I103" s="2" t="s">
        <v>187</v>
      </c>
      <c r="J103" s="11" t="s">
        <v>795</v>
      </c>
      <c r="K103" s="105">
        <v>43171</v>
      </c>
      <c r="L103" s="8">
        <v>43658</v>
      </c>
      <c r="M103" s="4">
        <f t="shared" ref="M103:M105" si="167">S103/AE103*100</f>
        <v>85.000000359311386</v>
      </c>
      <c r="N103" s="2">
        <v>4</v>
      </c>
      <c r="O103" s="2" t="s">
        <v>355</v>
      </c>
      <c r="P103" s="2" t="s">
        <v>356</v>
      </c>
      <c r="Q103" s="23" t="s">
        <v>216</v>
      </c>
      <c r="R103" s="2" t="s">
        <v>36</v>
      </c>
      <c r="S103" s="26">
        <f t="shared" ref="S103:S105" si="168">T103+U103</f>
        <v>354845.43</v>
      </c>
      <c r="T103" s="25">
        <v>354845.43</v>
      </c>
      <c r="U103" s="25">
        <v>0</v>
      </c>
      <c r="V103" s="26">
        <f t="shared" si="118"/>
        <v>54270.48</v>
      </c>
      <c r="W103" s="25">
        <v>54270.48</v>
      </c>
      <c r="X103" s="25">
        <v>0</v>
      </c>
      <c r="Y103" s="26">
        <f t="shared" ref="Y103:Y105" si="169">Z103+AA103</f>
        <v>8349.2999999999993</v>
      </c>
      <c r="Z103" s="25">
        <v>8349.2999999999993</v>
      </c>
      <c r="AA103" s="25">
        <v>0</v>
      </c>
      <c r="AB103" s="25">
        <f t="shared" si="120"/>
        <v>0</v>
      </c>
      <c r="AC103" s="25"/>
      <c r="AD103" s="25"/>
      <c r="AE103" s="25">
        <f t="shared" si="94"/>
        <v>417465.20999999996</v>
      </c>
      <c r="AF103" s="25">
        <v>0</v>
      </c>
      <c r="AG103" s="25">
        <f t="shared" si="121"/>
        <v>417465.20999999996</v>
      </c>
      <c r="AH103" s="28" t="s">
        <v>628</v>
      </c>
      <c r="AI103" s="73" t="s">
        <v>187</v>
      </c>
      <c r="AJ103" s="40">
        <f>14375+7002.3+6416.65</f>
        <v>27793.949999999997</v>
      </c>
      <c r="AK103" s="29">
        <f>2198.53+1070.94+981.37</f>
        <v>4250.84</v>
      </c>
    </row>
    <row r="104" spans="1:37" ht="157.5" x14ac:dyDescent="0.25">
      <c r="A104" s="2">
        <v>98</v>
      </c>
      <c r="B104" s="68">
        <v>118183</v>
      </c>
      <c r="C104" s="13">
        <v>422</v>
      </c>
      <c r="D104" s="2" t="s">
        <v>742</v>
      </c>
      <c r="E104" s="7" t="s">
        <v>749</v>
      </c>
      <c r="F104" s="128" t="s">
        <v>654</v>
      </c>
      <c r="G104" s="6" t="s">
        <v>794</v>
      </c>
      <c r="H104" s="6" t="s">
        <v>354</v>
      </c>
      <c r="I104" s="2" t="s">
        <v>793</v>
      </c>
      <c r="J104" s="7" t="s">
        <v>796</v>
      </c>
      <c r="K104" s="105">
        <v>43290</v>
      </c>
      <c r="L104" s="8">
        <v>43655</v>
      </c>
      <c r="M104" s="4">
        <f t="shared" si="167"/>
        <v>84.151395586791139</v>
      </c>
      <c r="N104" s="2">
        <v>4</v>
      </c>
      <c r="O104" s="2" t="s">
        <v>355</v>
      </c>
      <c r="P104" s="2" t="s">
        <v>356</v>
      </c>
      <c r="Q104" s="23" t="s">
        <v>216</v>
      </c>
      <c r="R104" s="13" t="s">
        <v>797</v>
      </c>
      <c r="S104" s="26">
        <f t="shared" si="168"/>
        <v>245240.99</v>
      </c>
      <c r="T104" s="25">
        <v>245240.99</v>
      </c>
      <c r="U104" s="25">
        <v>0</v>
      </c>
      <c r="V104" s="26">
        <f t="shared" si="118"/>
        <v>40358.75</v>
      </c>
      <c r="W104" s="40">
        <v>40358.75</v>
      </c>
      <c r="X104" s="25">
        <v>0</v>
      </c>
      <c r="Y104" s="26">
        <f t="shared" si="169"/>
        <v>5828.57</v>
      </c>
      <c r="Z104" s="40">
        <v>5828.57</v>
      </c>
      <c r="AA104" s="25">
        <v>0</v>
      </c>
      <c r="AB104" s="25">
        <f t="shared" si="120"/>
        <v>0</v>
      </c>
      <c r="AC104" s="34"/>
      <c r="AD104" s="34"/>
      <c r="AE104" s="25">
        <f t="shared" si="94"/>
        <v>291428.31</v>
      </c>
      <c r="AF104" s="25">
        <v>0</v>
      </c>
      <c r="AG104" s="25">
        <f t="shared" si="121"/>
        <v>291428.31</v>
      </c>
      <c r="AH104" s="28" t="s">
        <v>628</v>
      </c>
      <c r="AI104" s="73" t="s">
        <v>187</v>
      </c>
      <c r="AJ104" s="25">
        <v>0</v>
      </c>
      <c r="AK104" s="25">
        <v>0</v>
      </c>
    </row>
    <row r="105" spans="1:37" ht="141.75" x14ac:dyDescent="0.25">
      <c r="A105" s="5">
        <v>99</v>
      </c>
      <c r="B105" s="68">
        <v>126174</v>
      </c>
      <c r="C105" s="13">
        <v>534</v>
      </c>
      <c r="D105" s="13" t="s">
        <v>175</v>
      </c>
      <c r="E105" s="7" t="s">
        <v>749</v>
      </c>
      <c r="F105" s="13" t="s">
        <v>1192</v>
      </c>
      <c r="G105" s="6" t="s">
        <v>1255</v>
      </c>
      <c r="H105" s="6" t="s">
        <v>1256</v>
      </c>
      <c r="I105" s="2" t="s">
        <v>187</v>
      </c>
      <c r="J105" s="11" t="s">
        <v>1257</v>
      </c>
      <c r="K105" s="105">
        <v>43447</v>
      </c>
      <c r="L105" s="8">
        <v>43995</v>
      </c>
      <c r="M105" s="4">
        <f t="shared" si="167"/>
        <v>85.000000333995757</v>
      </c>
      <c r="N105" s="2">
        <v>4</v>
      </c>
      <c r="O105" s="2" t="s">
        <v>355</v>
      </c>
      <c r="P105" s="2" t="s">
        <v>356</v>
      </c>
      <c r="Q105" s="23" t="s">
        <v>216</v>
      </c>
      <c r="R105" s="2" t="s">
        <v>36</v>
      </c>
      <c r="S105" s="26">
        <f t="shared" si="168"/>
        <v>2544942.5099999998</v>
      </c>
      <c r="T105" s="25">
        <v>2544942.5099999998</v>
      </c>
      <c r="U105" s="25">
        <v>0</v>
      </c>
      <c r="V105" s="26">
        <f t="shared" si="118"/>
        <v>389226.49</v>
      </c>
      <c r="W105" s="40">
        <v>389226.49</v>
      </c>
      <c r="X105" s="25">
        <v>0</v>
      </c>
      <c r="Y105" s="26">
        <f t="shared" si="169"/>
        <v>59881</v>
      </c>
      <c r="Z105" s="40">
        <v>59881</v>
      </c>
      <c r="AA105" s="25">
        <v>0</v>
      </c>
      <c r="AB105" s="25">
        <f t="shared" si="120"/>
        <v>0</v>
      </c>
      <c r="AC105" s="34"/>
      <c r="AD105" s="34"/>
      <c r="AE105" s="25">
        <f t="shared" si="94"/>
        <v>2994050</v>
      </c>
      <c r="AF105" s="25">
        <v>0</v>
      </c>
      <c r="AG105" s="25">
        <f t="shared" si="121"/>
        <v>2994050</v>
      </c>
      <c r="AH105" s="28" t="s">
        <v>628</v>
      </c>
      <c r="AI105" s="32"/>
      <c r="AJ105" s="33"/>
      <c r="AK105" s="32"/>
    </row>
    <row r="106" spans="1:37" ht="189" x14ac:dyDescent="0.25">
      <c r="A106" s="5">
        <v>100</v>
      </c>
      <c r="B106" s="68">
        <v>120801</v>
      </c>
      <c r="C106" s="127">
        <v>87</v>
      </c>
      <c r="D106" s="2" t="s">
        <v>174</v>
      </c>
      <c r="E106" s="7" t="s">
        <v>1019</v>
      </c>
      <c r="F106" s="128" t="s">
        <v>366</v>
      </c>
      <c r="G106" s="6" t="s">
        <v>333</v>
      </c>
      <c r="H106" s="6" t="s">
        <v>334</v>
      </c>
      <c r="I106" s="2" t="s">
        <v>335</v>
      </c>
      <c r="J106" s="11" t="s">
        <v>336</v>
      </c>
      <c r="K106" s="105">
        <v>43166</v>
      </c>
      <c r="L106" s="8">
        <v>43653</v>
      </c>
      <c r="M106" s="4">
        <f t="shared" ref="M106:M110" si="170">S106/AE106*100</f>
        <v>84.168038598864953</v>
      </c>
      <c r="N106" s="2">
        <v>3</v>
      </c>
      <c r="O106" s="2" t="s">
        <v>337</v>
      </c>
      <c r="P106" s="2" t="s">
        <v>338</v>
      </c>
      <c r="Q106" s="18" t="s">
        <v>216</v>
      </c>
      <c r="R106" s="2" t="s">
        <v>36</v>
      </c>
      <c r="S106" s="26">
        <f t="shared" ref="S106:S108" si="171">T106+U106</f>
        <v>357481.33</v>
      </c>
      <c r="T106" s="25">
        <v>357481.33</v>
      </c>
      <c r="U106" s="25">
        <v>0</v>
      </c>
      <c r="V106" s="26">
        <f t="shared" si="118"/>
        <v>58747.57</v>
      </c>
      <c r="W106" s="25">
        <v>58747.57</v>
      </c>
      <c r="X106" s="25">
        <v>0</v>
      </c>
      <c r="Y106" s="26">
        <f t="shared" ref="Y106:Y108" si="172">Z106+AA106</f>
        <v>8494.4699999999993</v>
      </c>
      <c r="Z106" s="25">
        <v>8494.4699999999993</v>
      </c>
      <c r="AA106" s="25">
        <v>0</v>
      </c>
      <c r="AB106" s="25">
        <f t="shared" si="120"/>
        <v>0</v>
      </c>
      <c r="AC106" s="25"/>
      <c r="AD106" s="25"/>
      <c r="AE106" s="25">
        <f t="shared" si="94"/>
        <v>424723.37</v>
      </c>
      <c r="AF106" s="25">
        <v>0</v>
      </c>
      <c r="AG106" s="25" t="s">
        <v>593</v>
      </c>
      <c r="AH106" s="28" t="s">
        <v>628</v>
      </c>
      <c r="AI106" s="73" t="s">
        <v>187</v>
      </c>
      <c r="AJ106" s="40">
        <f>70082.64+38337.49</f>
        <v>108420.13</v>
      </c>
      <c r="AK106" s="29">
        <f>4618.03+6264.08</f>
        <v>10882.11</v>
      </c>
    </row>
    <row r="107" spans="1:37" ht="236.25" x14ac:dyDescent="0.25">
      <c r="A107" s="2">
        <v>101</v>
      </c>
      <c r="B107" s="68">
        <v>119511</v>
      </c>
      <c r="C107" s="13">
        <v>464</v>
      </c>
      <c r="D107" s="2" t="s">
        <v>173</v>
      </c>
      <c r="E107" s="13" t="s">
        <v>1094</v>
      </c>
      <c r="F107" s="2" t="s">
        <v>585</v>
      </c>
      <c r="G107" s="6" t="s">
        <v>586</v>
      </c>
      <c r="H107" s="6" t="s">
        <v>587</v>
      </c>
      <c r="I107" s="2" t="s">
        <v>385</v>
      </c>
      <c r="J107" s="6" t="s">
        <v>588</v>
      </c>
      <c r="K107" s="105">
        <v>43257</v>
      </c>
      <c r="L107" s="8">
        <v>43744</v>
      </c>
      <c r="M107" s="4">
        <f t="shared" si="170"/>
        <v>85</v>
      </c>
      <c r="N107" s="113">
        <v>3</v>
      </c>
      <c r="O107" s="113" t="s">
        <v>467</v>
      </c>
      <c r="P107" s="113" t="s">
        <v>338</v>
      </c>
      <c r="Q107" s="113" t="s">
        <v>216</v>
      </c>
      <c r="R107" s="113" t="s">
        <v>589</v>
      </c>
      <c r="S107" s="26">
        <f t="shared" si="171"/>
        <v>501075</v>
      </c>
      <c r="T107" s="25">
        <v>501075</v>
      </c>
      <c r="U107" s="25">
        <v>0</v>
      </c>
      <c r="V107" s="26">
        <f t="shared" si="118"/>
        <v>76635</v>
      </c>
      <c r="W107" s="25">
        <v>76635</v>
      </c>
      <c r="X107" s="25">
        <v>0</v>
      </c>
      <c r="Y107" s="26">
        <f t="shared" si="172"/>
        <v>11790</v>
      </c>
      <c r="Z107" s="29">
        <v>11790</v>
      </c>
      <c r="AA107" s="29">
        <v>0</v>
      </c>
      <c r="AB107" s="25">
        <f t="shared" si="120"/>
        <v>0</v>
      </c>
      <c r="AC107" s="27">
        <v>0</v>
      </c>
      <c r="AD107" s="27">
        <v>0</v>
      </c>
      <c r="AE107" s="25">
        <f>S107+V107+Y107+AB107</f>
        <v>589500</v>
      </c>
      <c r="AF107" s="30">
        <v>0</v>
      </c>
      <c r="AG107" s="25">
        <f t="shared" si="121"/>
        <v>589500</v>
      </c>
      <c r="AH107" s="28" t="s">
        <v>628</v>
      </c>
      <c r="AI107" s="32"/>
      <c r="AJ107" s="78">
        <v>57677.81</v>
      </c>
      <c r="AK107" s="29">
        <v>8821.31</v>
      </c>
    </row>
    <row r="108" spans="1:37" s="206" customFormat="1" ht="220.5" x14ac:dyDescent="0.25">
      <c r="A108" s="5">
        <v>102</v>
      </c>
      <c r="B108" s="132">
        <v>118799</v>
      </c>
      <c r="C108" s="13">
        <v>447</v>
      </c>
      <c r="D108" s="13" t="s">
        <v>893</v>
      </c>
      <c r="E108" s="7" t="s">
        <v>749</v>
      </c>
      <c r="F108" s="7" t="s">
        <v>654</v>
      </c>
      <c r="G108" s="7" t="s">
        <v>1189</v>
      </c>
      <c r="H108" s="6" t="s">
        <v>334</v>
      </c>
      <c r="I108" s="13" t="s">
        <v>1190</v>
      </c>
      <c r="J108" s="7" t="s">
        <v>1191</v>
      </c>
      <c r="K108" s="8">
        <v>43425</v>
      </c>
      <c r="L108" s="8">
        <v>43911</v>
      </c>
      <c r="M108" s="16">
        <f t="shared" si="170"/>
        <v>84.156465769886722</v>
      </c>
      <c r="N108" s="2">
        <v>3</v>
      </c>
      <c r="O108" s="2" t="s">
        <v>337</v>
      </c>
      <c r="P108" s="2" t="s">
        <v>338</v>
      </c>
      <c r="Q108" s="18" t="s">
        <v>216</v>
      </c>
      <c r="R108" s="2" t="s">
        <v>36</v>
      </c>
      <c r="S108" s="26">
        <f t="shared" si="171"/>
        <v>242273.69</v>
      </c>
      <c r="T108" s="27">
        <v>242273.69</v>
      </c>
      <c r="U108" s="27">
        <v>0</v>
      </c>
      <c r="V108" s="26">
        <f t="shared" si="118"/>
        <v>39853.42</v>
      </c>
      <c r="W108" s="27">
        <v>39853.42</v>
      </c>
      <c r="X108" s="27">
        <v>0</v>
      </c>
      <c r="Y108" s="26">
        <f t="shared" si="172"/>
        <v>2900.77</v>
      </c>
      <c r="Z108" s="40">
        <v>2900.77</v>
      </c>
      <c r="AA108" s="40">
        <v>0</v>
      </c>
      <c r="AB108" s="27">
        <f t="shared" si="120"/>
        <v>2856.94</v>
      </c>
      <c r="AC108" s="205">
        <v>2856.94</v>
      </c>
      <c r="AD108" s="205">
        <v>0</v>
      </c>
      <c r="AE108" s="27">
        <f t="shared" ref="AE108" si="173">S108+V108+Y108+AB108</f>
        <v>287884.82</v>
      </c>
      <c r="AF108" s="28">
        <v>0</v>
      </c>
      <c r="AG108" s="27">
        <f>AE108+AF108</f>
        <v>287884.82</v>
      </c>
      <c r="AH108" s="28" t="s">
        <v>628</v>
      </c>
      <c r="AI108" s="28"/>
      <c r="AJ108" s="78">
        <v>0</v>
      </c>
      <c r="AK108" s="29">
        <v>0</v>
      </c>
    </row>
    <row r="109" spans="1:37" ht="157.5" x14ac:dyDescent="0.25">
      <c r="A109" s="5">
        <v>103</v>
      </c>
      <c r="B109" s="68">
        <v>118062</v>
      </c>
      <c r="C109" s="127">
        <v>421</v>
      </c>
      <c r="D109" s="113" t="s">
        <v>172</v>
      </c>
      <c r="E109" s="7" t="s">
        <v>749</v>
      </c>
      <c r="F109" s="128" t="s">
        <v>654</v>
      </c>
      <c r="G109" s="51" t="s">
        <v>1181</v>
      </c>
      <c r="H109" s="207" t="s">
        <v>1182</v>
      </c>
      <c r="I109" s="113" t="s">
        <v>991</v>
      </c>
      <c r="J109" s="6" t="s">
        <v>1184</v>
      </c>
      <c r="K109" s="105">
        <v>43412</v>
      </c>
      <c r="L109" s="8">
        <v>43807</v>
      </c>
      <c r="M109" s="113">
        <f t="shared" si="170"/>
        <v>85.000007860659679</v>
      </c>
      <c r="N109" s="113">
        <v>6</v>
      </c>
      <c r="O109" s="113" t="s">
        <v>468</v>
      </c>
      <c r="P109" s="113" t="s">
        <v>386</v>
      </c>
      <c r="Q109" s="99" t="s">
        <v>216</v>
      </c>
      <c r="R109" s="86" t="s">
        <v>36</v>
      </c>
      <c r="S109" s="26">
        <f>T109+U109</f>
        <v>308180.27</v>
      </c>
      <c r="T109" s="34">
        <v>308180.27</v>
      </c>
      <c r="U109" s="34">
        <v>0</v>
      </c>
      <c r="V109" s="26">
        <f t="shared" si="118"/>
        <v>47133.4</v>
      </c>
      <c r="W109" s="34">
        <v>47133.4</v>
      </c>
      <c r="X109" s="34">
        <v>0</v>
      </c>
      <c r="Y109" s="39">
        <f>Z109+AA109</f>
        <v>7251.32</v>
      </c>
      <c r="Z109" s="39">
        <v>7251.32</v>
      </c>
      <c r="AA109" s="39">
        <v>0</v>
      </c>
      <c r="AB109" s="25">
        <f t="shared" si="120"/>
        <v>0</v>
      </c>
      <c r="AC109" s="208">
        <v>0</v>
      </c>
      <c r="AD109" s="208">
        <v>0</v>
      </c>
      <c r="AE109" s="25">
        <f t="shared" ref="AE109:AE143" si="174">S109+V109+Y109+AB109</f>
        <v>362564.99000000005</v>
      </c>
      <c r="AF109" s="208">
        <v>0</v>
      </c>
      <c r="AG109" s="25">
        <f t="shared" si="121"/>
        <v>362564.99000000005</v>
      </c>
      <c r="AH109" s="28" t="s">
        <v>921</v>
      </c>
      <c r="AI109" s="32" t="s">
        <v>991</v>
      </c>
      <c r="AJ109" s="33"/>
      <c r="AK109" s="32"/>
    </row>
    <row r="110" spans="1:37" ht="141.75" x14ac:dyDescent="0.25">
      <c r="A110" s="2">
        <v>104</v>
      </c>
      <c r="B110" s="68">
        <v>119377</v>
      </c>
      <c r="C110" s="127">
        <v>463</v>
      </c>
      <c r="D110" s="113" t="s">
        <v>172</v>
      </c>
      <c r="E110" s="13" t="s">
        <v>1094</v>
      </c>
      <c r="F110" s="2" t="s">
        <v>585</v>
      </c>
      <c r="G110" s="51" t="s">
        <v>996</v>
      </c>
      <c r="H110" s="209" t="s">
        <v>993</v>
      </c>
      <c r="I110" s="113" t="s">
        <v>991</v>
      </c>
      <c r="J110" s="6" t="s">
        <v>994</v>
      </c>
      <c r="K110" s="105">
        <v>43332</v>
      </c>
      <c r="L110" s="8">
        <v>43819</v>
      </c>
      <c r="M110" s="113">
        <f t="shared" si="170"/>
        <v>85.000001900439869</v>
      </c>
      <c r="N110" s="2">
        <v>6</v>
      </c>
      <c r="O110" s="113" t="s">
        <v>469</v>
      </c>
      <c r="P110" s="113" t="s">
        <v>995</v>
      </c>
      <c r="Q110" s="113" t="s">
        <v>216</v>
      </c>
      <c r="R110" s="86" t="s">
        <v>36</v>
      </c>
      <c r="S110" s="26">
        <f t="shared" ref="S110" si="175">T110+U110</f>
        <v>313085.42</v>
      </c>
      <c r="T110" s="25">
        <v>313085.42</v>
      </c>
      <c r="U110" s="25">
        <v>0</v>
      </c>
      <c r="V110" s="26">
        <f t="shared" si="118"/>
        <v>47883.64</v>
      </c>
      <c r="W110" s="25">
        <v>47883.64</v>
      </c>
      <c r="X110" s="25">
        <v>0</v>
      </c>
      <c r="Y110" s="29">
        <f>Z110+AA110</f>
        <v>7366.72</v>
      </c>
      <c r="Z110" s="29">
        <v>7366.72</v>
      </c>
      <c r="AA110" s="29">
        <v>0</v>
      </c>
      <c r="AB110" s="25">
        <f t="shared" si="120"/>
        <v>0</v>
      </c>
      <c r="AC110" s="94">
        <v>0</v>
      </c>
      <c r="AD110" s="94">
        <v>0</v>
      </c>
      <c r="AE110" s="25">
        <f t="shared" si="174"/>
        <v>368335.77999999997</v>
      </c>
      <c r="AF110" s="39">
        <v>4938.5</v>
      </c>
      <c r="AG110" s="25">
        <f t="shared" si="121"/>
        <v>373274.27999999997</v>
      </c>
      <c r="AH110" s="28" t="s">
        <v>921</v>
      </c>
      <c r="AI110" s="32" t="s">
        <v>187</v>
      </c>
      <c r="AJ110" s="29">
        <v>0</v>
      </c>
      <c r="AK110" s="29">
        <v>0</v>
      </c>
    </row>
    <row r="111" spans="1:37" ht="268.5" customHeight="1" x14ac:dyDescent="0.25">
      <c r="A111" s="5">
        <v>105</v>
      </c>
      <c r="B111" s="2">
        <v>118759</v>
      </c>
      <c r="C111" s="127">
        <v>439</v>
      </c>
      <c r="D111" s="113" t="s">
        <v>644</v>
      </c>
      <c r="E111" s="7" t="s">
        <v>749</v>
      </c>
      <c r="F111" s="7" t="s">
        <v>654</v>
      </c>
      <c r="G111" s="51" t="s">
        <v>854</v>
      </c>
      <c r="H111" s="6" t="s">
        <v>855</v>
      </c>
      <c r="I111" s="2" t="s">
        <v>856</v>
      </c>
      <c r="J111" s="6" t="s">
        <v>857</v>
      </c>
      <c r="K111" s="105">
        <v>43304</v>
      </c>
      <c r="L111" s="8">
        <v>43792</v>
      </c>
      <c r="M111" s="4">
        <f t="shared" ref="M111" si="176">S111/AE111*100</f>
        <v>84.213980856539493</v>
      </c>
      <c r="N111" s="51">
        <v>7</v>
      </c>
      <c r="O111" s="51" t="s">
        <v>858</v>
      </c>
      <c r="P111" s="51" t="s">
        <v>858</v>
      </c>
      <c r="Q111" s="51" t="s">
        <v>216</v>
      </c>
      <c r="R111" s="51" t="s">
        <v>36</v>
      </c>
      <c r="S111" s="26">
        <v>288260.65000000002</v>
      </c>
      <c r="T111" s="210">
        <v>288260.65000000002</v>
      </c>
      <c r="U111" s="171" t="s">
        <v>861</v>
      </c>
      <c r="V111" s="26">
        <v>47188.93</v>
      </c>
      <c r="W111" s="171">
        <v>47188.93</v>
      </c>
      <c r="X111" s="171" t="s">
        <v>861</v>
      </c>
      <c r="Y111" s="26">
        <v>6845.9</v>
      </c>
      <c r="Z111" s="171">
        <v>6845.9</v>
      </c>
      <c r="AA111" s="171" t="s">
        <v>861</v>
      </c>
      <c r="AB111" s="25">
        <f t="shared" ref="AB111:AB139" si="177">AC111+AD111</f>
        <v>0</v>
      </c>
      <c r="AC111" s="94"/>
      <c r="AD111" s="94"/>
      <c r="AE111" s="25">
        <f>S111+V111+Y111+AB111</f>
        <v>342295.48000000004</v>
      </c>
      <c r="AF111" s="32"/>
      <c r="AG111" s="25">
        <f t="shared" si="121"/>
        <v>342295.48000000004</v>
      </c>
      <c r="AH111" s="28" t="s">
        <v>628</v>
      </c>
      <c r="AI111" s="73" t="s">
        <v>187</v>
      </c>
      <c r="AJ111" s="29">
        <v>34229.54</v>
      </c>
      <c r="AK111" s="29">
        <v>0</v>
      </c>
    </row>
    <row r="112" spans="1:37" ht="315" x14ac:dyDescent="0.25">
      <c r="A112" s="5">
        <v>106</v>
      </c>
      <c r="B112" s="82">
        <v>119841</v>
      </c>
      <c r="C112" s="127">
        <v>477</v>
      </c>
      <c r="D112" s="113" t="s">
        <v>178</v>
      </c>
      <c r="E112" s="13" t="s">
        <v>1094</v>
      </c>
      <c r="F112" s="7" t="s">
        <v>585</v>
      </c>
      <c r="G112" s="7" t="s">
        <v>875</v>
      </c>
      <c r="H112" s="6" t="s">
        <v>855</v>
      </c>
      <c r="I112" s="2" t="s">
        <v>856</v>
      </c>
      <c r="J112" s="7" t="s">
        <v>876</v>
      </c>
      <c r="K112" s="105">
        <v>43304</v>
      </c>
      <c r="L112" s="8">
        <v>43792</v>
      </c>
      <c r="M112" s="4">
        <f>S112/AE112*100</f>
        <v>84.227561665534452</v>
      </c>
      <c r="N112" s="51">
        <v>7</v>
      </c>
      <c r="O112" s="51" t="s">
        <v>858</v>
      </c>
      <c r="P112" s="51" t="s">
        <v>858</v>
      </c>
      <c r="Q112" s="51" t="s">
        <v>216</v>
      </c>
      <c r="R112" s="2" t="s">
        <v>36</v>
      </c>
      <c r="S112" s="26">
        <f t="shared" ref="S112" si="178">T112+U112</f>
        <v>486941.45</v>
      </c>
      <c r="T112" s="40">
        <v>486941.45</v>
      </c>
      <c r="U112" s="138">
        <v>0</v>
      </c>
      <c r="V112" s="26">
        <f t="shared" ref="V112:V128" si="179">W112+X112</f>
        <v>79622</v>
      </c>
      <c r="W112" s="30">
        <v>79622</v>
      </c>
      <c r="X112" s="138">
        <v>0</v>
      </c>
      <c r="Y112" s="26">
        <v>11562.57</v>
      </c>
      <c r="Z112" s="29">
        <v>11562.57</v>
      </c>
      <c r="AA112" s="138">
        <v>0</v>
      </c>
      <c r="AB112" s="25">
        <f t="shared" si="177"/>
        <v>0</v>
      </c>
      <c r="AC112" s="94">
        <v>0</v>
      </c>
      <c r="AD112" s="94">
        <v>0</v>
      </c>
      <c r="AE112" s="25">
        <f t="shared" si="174"/>
        <v>578126.0199999999</v>
      </c>
      <c r="AF112" s="32"/>
      <c r="AG112" s="25">
        <f t="shared" ref="AG112:AG155" si="180">AE112+AF112</f>
        <v>578126.0199999999</v>
      </c>
      <c r="AH112" s="28" t="s">
        <v>628</v>
      </c>
      <c r="AI112" s="73" t="s">
        <v>187</v>
      </c>
      <c r="AJ112" s="40">
        <v>55280.09</v>
      </c>
      <c r="AK112" s="29">
        <v>2532.5100000000002</v>
      </c>
    </row>
    <row r="113" spans="1:37" ht="120" x14ac:dyDescent="0.25">
      <c r="A113" s="2">
        <v>107</v>
      </c>
      <c r="B113" s="68">
        <v>117764</v>
      </c>
      <c r="C113" s="13">
        <v>416</v>
      </c>
      <c r="D113" s="2" t="s">
        <v>728</v>
      </c>
      <c r="E113" s="7" t="s">
        <v>749</v>
      </c>
      <c r="F113" s="6" t="s">
        <v>654</v>
      </c>
      <c r="G113" s="6" t="s">
        <v>969</v>
      </c>
      <c r="H113" s="2" t="s">
        <v>970</v>
      </c>
      <c r="I113" s="2" t="s">
        <v>187</v>
      </c>
      <c r="J113" s="2"/>
      <c r="K113" s="105">
        <v>43326</v>
      </c>
      <c r="L113" s="8">
        <v>43813</v>
      </c>
      <c r="M113" s="2">
        <f t="shared" ref="M113" si="181">S113/AE113*100</f>
        <v>85.000000298812211</v>
      </c>
      <c r="N113" s="2"/>
      <c r="O113" s="2"/>
      <c r="P113" s="2" t="s">
        <v>532</v>
      </c>
      <c r="Q113" s="2" t="s">
        <v>216</v>
      </c>
      <c r="R113" s="86" t="s">
        <v>36</v>
      </c>
      <c r="S113" s="26">
        <f t="shared" ref="S113" si="182">T113+U113</f>
        <v>284459.59000000003</v>
      </c>
      <c r="T113" s="29">
        <v>284459.59000000003</v>
      </c>
      <c r="U113" s="138">
        <v>0</v>
      </c>
      <c r="V113" s="26">
        <f t="shared" si="179"/>
        <v>43505.58</v>
      </c>
      <c r="W113" s="29">
        <v>43505.58</v>
      </c>
      <c r="X113" s="138">
        <v>0</v>
      </c>
      <c r="Y113" s="29">
        <f>Z113+AA113</f>
        <v>6693.17</v>
      </c>
      <c r="Z113" s="29">
        <v>6693.17</v>
      </c>
      <c r="AA113" s="138">
        <v>0</v>
      </c>
      <c r="AB113" s="25">
        <f t="shared" si="177"/>
        <v>0</v>
      </c>
      <c r="AC113" s="133">
        <v>0</v>
      </c>
      <c r="AD113" s="133">
        <v>0</v>
      </c>
      <c r="AE113" s="25">
        <f t="shared" si="174"/>
        <v>334658.34000000003</v>
      </c>
      <c r="AF113" s="30">
        <v>0</v>
      </c>
      <c r="AG113" s="25">
        <f t="shared" si="180"/>
        <v>334658.34000000003</v>
      </c>
      <c r="AH113" s="28" t="s">
        <v>628</v>
      </c>
      <c r="AI113" s="30" t="s">
        <v>187</v>
      </c>
      <c r="AJ113" s="25">
        <v>33465.83</v>
      </c>
      <c r="AK113" s="25">
        <v>0</v>
      </c>
    </row>
    <row r="114" spans="1:37" ht="157.5" x14ac:dyDescent="0.25">
      <c r="A114" s="5">
        <v>108</v>
      </c>
      <c r="B114" s="68">
        <v>110909</v>
      </c>
      <c r="C114" s="127">
        <v>115</v>
      </c>
      <c r="D114" s="2" t="s">
        <v>178</v>
      </c>
      <c r="E114" s="7" t="s">
        <v>1019</v>
      </c>
      <c r="F114" s="143" t="s">
        <v>366</v>
      </c>
      <c r="G114" s="211" t="s">
        <v>453</v>
      </c>
      <c r="H114" s="20" t="s">
        <v>452</v>
      </c>
      <c r="I114" s="13" t="s">
        <v>187</v>
      </c>
      <c r="J114" s="11" t="s">
        <v>454</v>
      </c>
      <c r="K114" s="105">
        <v>43214</v>
      </c>
      <c r="L114" s="8">
        <v>43701</v>
      </c>
      <c r="M114" s="4">
        <f t="shared" ref="M114:M115" si="183">S114/AE114*100</f>
        <v>85.000000000000014</v>
      </c>
      <c r="N114" s="2">
        <v>3</v>
      </c>
      <c r="O114" s="2" t="s">
        <v>455</v>
      </c>
      <c r="P114" s="2" t="s">
        <v>464</v>
      </c>
      <c r="Q114" s="23" t="s">
        <v>216</v>
      </c>
      <c r="R114" s="13" t="s">
        <v>36</v>
      </c>
      <c r="S114" s="26">
        <f t="shared" ref="S114:S115" si="184">T114+U114</f>
        <v>349633.9</v>
      </c>
      <c r="T114" s="212">
        <v>349633.9</v>
      </c>
      <c r="U114" s="138">
        <v>0</v>
      </c>
      <c r="V114" s="26">
        <f t="shared" si="179"/>
        <v>53473.42</v>
      </c>
      <c r="W114" s="213">
        <v>53473.42</v>
      </c>
      <c r="X114" s="138">
        <v>0</v>
      </c>
      <c r="Y114" s="26">
        <f t="shared" ref="Y114:Y115" si="185">Z114+AA114</f>
        <v>8226.68</v>
      </c>
      <c r="Z114" s="213">
        <v>8226.68</v>
      </c>
      <c r="AA114" s="138">
        <v>0</v>
      </c>
      <c r="AB114" s="25">
        <f t="shared" si="177"/>
        <v>0</v>
      </c>
      <c r="AC114" s="214">
        <v>0</v>
      </c>
      <c r="AD114" s="214">
        <v>0</v>
      </c>
      <c r="AE114" s="25">
        <f t="shared" si="174"/>
        <v>411334</v>
      </c>
      <c r="AF114" s="25">
        <v>0</v>
      </c>
      <c r="AG114" s="25">
        <f t="shared" si="180"/>
        <v>411334</v>
      </c>
      <c r="AH114" s="28" t="s">
        <v>628</v>
      </c>
      <c r="AI114" s="73" t="s">
        <v>187</v>
      </c>
      <c r="AJ114" s="40">
        <f>41133.4+12089.93</f>
        <v>53223.33</v>
      </c>
      <c r="AK114" s="29">
        <v>8140.04</v>
      </c>
    </row>
    <row r="115" spans="1:37" ht="204.75" x14ac:dyDescent="0.25">
      <c r="A115" s="5">
        <v>109</v>
      </c>
      <c r="B115" s="68">
        <v>126118</v>
      </c>
      <c r="C115" s="127">
        <v>530</v>
      </c>
      <c r="D115" s="2" t="s">
        <v>176</v>
      </c>
      <c r="E115" s="7" t="s">
        <v>1248</v>
      </c>
      <c r="F115" s="143" t="s">
        <v>1192</v>
      </c>
      <c r="G115" s="211" t="s">
        <v>1249</v>
      </c>
      <c r="H115" s="211" t="s">
        <v>1250</v>
      </c>
      <c r="I115" s="13" t="s">
        <v>460</v>
      </c>
      <c r="J115" s="11" t="s">
        <v>1251</v>
      </c>
      <c r="K115" s="105">
        <v>43447</v>
      </c>
      <c r="L115" s="8">
        <v>44116</v>
      </c>
      <c r="M115" s="4">
        <f t="shared" si="183"/>
        <v>85.000000836129914</v>
      </c>
      <c r="N115" s="113">
        <v>3</v>
      </c>
      <c r="O115" s="2" t="s">
        <v>455</v>
      </c>
      <c r="P115" s="2" t="s">
        <v>455</v>
      </c>
      <c r="Q115" s="23" t="s">
        <v>216</v>
      </c>
      <c r="R115" s="13" t="s">
        <v>36</v>
      </c>
      <c r="S115" s="26">
        <f t="shared" si="184"/>
        <v>813270.76</v>
      </c>
      <c r="T115" s="212">
        <v>813270.76</v>
      </c>
      <c r="U115" s="138">
        <v>0</v>
      </c>
      <c r="V115" s="26">
        <f t="shared" si="179"/>
        <v>124382.58</v>
      </c>
      <c r="W115" s="213">
        <v>124382.58</v>
      </c>
      <c r="X115" s="213">
        <v>0</v>
      </c>
      <c r="Y115" s="26">
        <f t="shared" si="185"/>
        <v>19135.78</v>
      </c>
      <c r="Z115" s="213">
        <v>19135.78</v>
      </c>
      <c r="AA115" s="213">
        <v>0</v>
      </c>
      <c r="AB115" s="25">
        <f t="shared" si="177"/>
        <v>0</v>
      </c>
      <c r="AC115" s="34"/>
      <c r="AD115" s="34"/>
      <c r="AE115" s="25">
        <f t="shared" si="174"/>
        <v>956789.12</v>
      </c>
      <c r="AF115" s="32"/>
      <c r="AG115" s="25">
        <f t="shared" si="180"/>
        <v>956789.12</v>
      </c>
      <c r="AH115" s="28"/>
      <c r="AI115" s="32"/>
      <c r="AJ115" s="33"/>
      <c r="AK115" s="32"/>
    </row>
    <row r="116" spans="1:37" ht="220.5" x14ac:dyDescent="0.25">
      <c r="A116" s="2">
        <v>110</v>
      </c>
      <c r="B116" s="82">
        <v>119235</v>
      </c>
      <c r="C116" s="127">
        <v>479</v>
      </c>
      <c r="D116" s="113" t="s">
        <v>172</v>
      </c>
      <c r="E116" s="13" t="s">
        <v>1094</v>
      </c>
      <c r="F116" s="6" t="s">
        <v>585</v>
      </c>
      <c r="G116" s="215" t="s">
        <v>691</v>
      </c>
      <c r="H116" s="20" t="s">
        <v>692</v>
      </c>
      <c r="I116" s="2" t="s">
        <v>187</v>
      </c>
      <c r="J116" s="6" t="s">
        <v>693</v>
      </c>
      <c r="K116" s="8">
        <v>43276</v>
      </c>
      <c r="L116" s="8">
        <v>43702</v>
      </c>
      <c r="M116" s="16">
        <f>S116/AE116*100</f>
        <v>84.999999139224727</v>
      </c>
      <c r="N116" s="86">
        <v>5</v>
      </c>
      <c r="O116" s="86" t="s">
        <v>694</v>
      </c>
      <c r="P116" s="86" t="s">
        <v>695</v>
      </c>
      <c r="Q116" s="86" t="s">
        <v>216</v>
      </c>
      <c r="R116" s="86" t="s">
        <v>589</v>
      </c>
      <c r="S116" s="26">
        <f>T116+U116</f>
        <v>246870.47</v>
      </c>
      <c r="T116" s="29">
        <v>246870.47</v>
      </c>
      <c r="U116" s="138">
        <v>0</v>
      </c>
      <c r="V116" s="26">
        <f>W116+X116</f>
        <v>37756.660000000003</v>
      </c>
      <c r="W116" s="30">
        <v>37756.660000000003</v>
      </c>
      <c r="X116" s="138">
        <v>0</v>
      </c>
      <c r="Y116" s="26">
        <f>Z116+AA116</f>
        <v>5808.72</v>
      </c>
      <c r="Z116" s="29">
        <v>5808.72</v>
      </c>
      <c r="AA116" s="138">
        <v>0</v>
      </c>
      <c r="AB116" s="25">
        <f>AC116+AD116</f>
        <v>0</v>
      </c>
      <c r="AC116" s="216">
        <v>0</v>
      </c>
      <c r="AD116" s="216">
        <v>0</v>
      </c>
      <c r="AE116" s="25">
        <f>S116+V116+Y116+AB116</f>
        <v>290435.84999999998</v>
      </c>
      <c r="AF116" s="32"/>
      <c r="AG116" s="25">
        <f>AE116+AF116</f>
        <v>290435.84999999998</v>
      </c>
      <c r="AH116" s="28" t="s">
        <v>628</v>
      </c>
      <c r="AI116" s="92"/>
      <c r="AJ116" s="40">
        <v>28682</v>
      </c>
      <c r="AK116" s="29">
        <v>0</v>
      </c>
    </row>
    <row r="117" spans="1:37" ht="141.75" x14ac:dyDescent="0.25">
      <c r="A117" s="5">
        <v>111</v>
      </c>
      <c r="B117" s="82">
        <v>119160</v>
      </c>
      <c r="C117" s="127">
        <v>482</v>
      </c>
      <c r="D117" s="113" t="s">
        <v>178</v>
      </c>
      <c r="E117" s="13" t="s">
        <v>1094</v>
      </c>
      <c r="F117" s="6" t="s">
        <v>585</v>
      </c>
      <c r="G117" s="7" t="s">
        <v>867</v>
      </c>
      <c r="H117" s="7" t="s">
        <v>868</v>
      </c>
      <c r="I117" s="2" t="s">
        <v>187</v>
      </c>
      <c r="J117" s="7" t="s">
        <v>869</v>
      </c>
      <c r="K117" s="8">
        <v>43304</v>
      </c>
      <c r="L117" s="8">
        <v>43792</v>
      </c>
      <c r="M117" s="16">
        <f>S117/AE117*100</f>
        <v>84.99999840000666</v>
      </c>
      <c r="N117" s="86">
        <v>5</v>
      </c>
      <c r="O117" s="86" t="s">
        <v>694</v>
      </c>
      <c r="P117" s="86" t="s">
        <v>870</v>
      </c>
      <c r="Q117" s="86" t="s">
        <v>216</v>
      </c>
      <c r="R117" s="2" t="s">
        <v>36</v>
      </c>
      <c r="S117" s="26">
        <f>T117+U117</f>
        <v>212500.88</v>
      </c>
      <c r="T117" s="29">
        <v>212500.88</v>
      </c>
      <c r="U117" s="138">
        <v>0</v>
      </c>
      <c r="V117" s="26">
        <f>W117+X117</f>
        <v>32500.1</v>
      </c>
      <c r="W117" s="30">
        <v>32500.1</v>
      </c>
      <c r="X117" s="138">
        <v>0</v>
      </c>
      <c r="Y117" s="26">
        <f>Z117+AA117</f>
        <v>5000.0600000000004</v>
      </c>
      <c r="Z117" s="29">
        <v>5000.0600000000004</v>
      </c>
      <c r="AA117" s="138">
        <v>0</v>
      </c>
      <c r="AB117" s="25">
        <f>AC117+AD117</f>
        <v>0</v>
      </c>
      <c r="AC117" s="94">
        <v>0</v>
      </c>
      <c r="AD117" s="94"/>
      <c r="AE117" s="25">
        <f>S117+V117+Y117+AB117</f>
        <v>250001.04</v>
      </c>
      <c r="AF117" s="32"/>
      <c r="AG117" s="25">
        <f>AE117+AF117</f>
        <v>250001.04</v>
      </c>
      <c r="AH117" s="28" t="s">
        <v>628</v>
      </c>
      <c r="AI117" s="92"/>
      <c r="AJ117" s="40">
        <v>0</v>
      </c>
      <c r="AK117" s="29">
        <v>0</v>
      </c>
    </row>
    <row r="118" spans="1:37" ht="189" x14ac:dyDescent="0.25">
      <c r="A118" s="5">
        <v>112</v>
      </c>
      <c r="B118" s="68">
        <v>117063</v>
      </c>
      <c r="C118" s="13">
        <v>411</v>
      </c>
      <c r="D118" s="2" t="s">
        <v>742</v>
      </c>
      <c r="E118" s="7" t="s">
        <v>749</v>
      </c>
      <c r="F118" s="2" t="s">
        <v>654</v>
      </c>
      <c r="G118" s="7" t="s">
        <v>926</v>
      </c>
      <c r="H118" s="13" t="s">
        <v>868</v>
      </c>
      <c r="I118" s="113" t="s">
        <v>187</v>
      </c>
      <c r="J118" s="7" t="s">
        <v>927</v>
      </c>
      <c r="K118" s="8">
        <v>43313</v>
      </c>
      <c r="L118" s="8">
        <v>43677</v>
      </c>
      <c r="M118" s="16">
        <f>S118/AE118*100</f>
        <v>85</v>
      </c>
      <c r="N118" s="13">
        <v>5</v>
      </c>
      <c r="O118" s="13" t="s">
        <v>694</v>
      </c>
      <c r="P118" s="13" t="s">
        <v>870</v>
      </c>
      <c r="Q118" s="13" t="s">
        <v>216</v>
      </c>
      <c r="R118" s="2" t="s">
        <v>589</v>
      </c>
      <c r="S118" s="26">
        <f t="shared" ref="S118" si="186">T118+U118</f>
        <v>213015.1</v>
      </c>
      <c r="T118" s="34">
        <v>213015.1</v>
      </c>
      <c r="U118" s="34">
        <v>0</v>
      </c>
      <c r="V118" s="26">
        <f t="shared" si="179"/>
        <v>32578.78</v>
      </c>
      <c r="W118" s="34">
        <v>32578.78</v>
      </c>
      <c r="X118" s="34">
        <v>0</v>
      </c>
      <c r="Y118" s="26">
        <f t="shared" ref="Y118" si="187">Z118+AA118</f>
        <v>5012.12</v>
      </c>
      <c r="Z118" s="39">
        <v>5012.12</v>
      </c>
      <c r="AA118" s="39">
        <v>0</v>
      </c>
      <c r="AB118" s="25">
        <f t="shared" si="177"/>
        <v>0</v>
      </c>
      <c r="AC118" s="25">
        <v>0</v>
      </c>
      <c r="AD118" s="25">
        <v>0</v>
      </c>
      <c r="AE118" s="25">
        <f t="shared" si="174"/>
        <v>250606</v>
      </c>
      <c r="AF118" s="32"/>
      <c r="AG118" s="25">
        <f t="shared" si="180"/>
        <v>250606</v>
      </c>
      <c r="AH118" s="28" t="s">
        <v>628</v>
      </c>
      <c r="AI118" s="32"/>
      <c r="AJ118" s="78">
        <v>0</v>
      </c>
      <c r="AK118" s="78">
        <v>0</v>
      </c>
    </row>
    <row r="119" spans="1:37" ht="189" x14ac:dyDescent="0.25">
      <c r="A119" s="2">
        <v>113</v>
      </c>
      <c r="B119" s="68">
        <v>119289</v>
      </c>
      <c r="C119" s="13">
        <v>484</v>
      </c>
      <c r="D119" s="2" t="s">
        <v>175</v>
      </c>
      <c r="E119" s="13" t="s">
        <v>1094</v>
      </c>
      <c r="F119" s="2" t="s">
        <v>585</v>
      </c>
      <c r="G119" s="215" t="s">
        <v>668</v>
      </c>
      <c r="H119" s="6" t="s">
        <v>669</v>
      </c>
      <c r="I119" s="2" t="s">
        <v>385</v>
      </c>
      <c r="J119" s="3" t="s">
        <v>670</v>
      </c>
      <c r="K119" s="105">
        <v>43271</v>
      </c>
      <c r="L119" s="8">
        <v>43758</v>
      </c>
      <c r="M119" s="4">
        <f>S119/AE119*100</f>
        <v>85.000003319296809</v>
      </c>
      <c r="N119" s="113">
        <v>3</v>
      </c>
      <c r="O119" s="2" t="s">
        <v>470</v>
      </c>
      <c r="P119" s="2" t="s">
        <v>627</v>
      </c>
      <c r="Q119" s="2" t="s">
        <v>216</v>
      </c>
      <c r="R119" s="2" t="s">
        <v>589</v>
      </c>
      <c r="S119" s="26">
        <f>T119+U119</f>
        <v>332901.85000000009</v>
      </c>
      <c r="T119" s="94">
        <v>332901.85000000009</v>
      </c>
      <c r="U119" s="94">
        <v>0</v>
      </c>
      <c r="V119" s="26">
        <f>W119+X119</f>
        <v>50914.380000000005</v>
      </c>
      <c r="W119" s="94">
        <v>50914.380000000005</v>
      </c>
      <c r="X119" s="94">
        <v>0</v>
      </c>
      <c r="Y119" s="26">
        <f>Z119+AA119</f>
        <v>7832.9900000000016</v>
      </c>
      <c r="Z119" s="29">
        <v>7832.9900000000016</v>
      </c>
      <c r="AA119" s="29">
        <v>0</v>
      </c>
      <c r="AB119" s="25">
        <f>AC119+AD119</f>
        <v>0</v>
      </c>
      <c r="AC119" s="133">
        <v>0</v>
      </c>
      <c r="AD119" s="133">
        <v>0</v>
      </c>
      <c r="AE119" s="25">
        <f>S119+V119+Y119+AB119</f>
        <v>391649.22000000009</v>
      </c>
      <c r="AF119" s="94">
        <v>0</v>
      </c>
      <c r="AG119" s="25">
        <f>AE119+AF119</f>
        <v>391649.22000000009</v>
      </c>
      <c r="AH119" s="28" t="s">
        <v>628</v>
      </c>
      <c r="AI119" s="32"/>
      <c r="AJ119" s="78">
        <v>38381.620000000003</v>
      </c>
      <c r="AK119" s="29">
        <v>0</v>
      </c>
    </row>
    <row r="120" spans="1:37" ht="409.5" x14ac:dyDescent="0.25">
      <c r="A120" s="5">
        <v>114</v>
      </c>
      <c r="B120" s="82">
        <v>118717</v>
      </c>
      <c r="C120" s="127">
        <v>435</v>
      </c>
      <c r="D120" s="113" t="s">
        <v>742</v>
      </c>
      <c r="E120" s="7" t="s">
        <v>749</v>
      </c>
      <c r="F120" s="128" t="s">
        <v>654</v>
      </c>
      <c r="G120" s="215" t="s">
        <v>1012</v>
      </c>
      <c r="H120" s="2" t="s">
        <v>669</v>
      </c>
      <c r="I120" s="2" t="s">
        <v>385</v>
      </c>
      <c r="J120" s="11" t="s">
        <v>1013</v>
      </c>
      <c r="K120" s="105">
        <v>43333</v>
      </c>
      <c r="L120" s="8">
        <v>43790</v>
      </c>
      <c r="M120" s="4">
        <f t="shared" ref="M120" si="188">S120/AE120*100</f>
        <v>84.999995136543049</v>
      </c>
      <c r="N120" s="13">
        <v>3</v>
      </c>
      <c r="O120" s="2" t="s">
        <v>470</v>
      </c>
      <c r="P120" s="2" t="s">
        <v>627</v>
      </c>
      <c r="Q120" s="2" t="s">
        <v>216</v>
      </c>
      <c r="R120" s="2" t="s">
        <v>589</v>
      </c>
      <c r="S120" s="26">
        <f t="shared" ref="S120" si="189">T120+U120</f>
        <v>227204.63</v>
      </c>
      <c r="T120" s="34">
        <v>227204.63</v>
      </c>
      <c r="U120" s="34"/>
      <c r="V120" s="26">
        <f t="shared" si="179"/>
        <v>34748.959999999999</v>
      </c>
      <c r="W120" s="34">
        <v>34748.959999999999</v>
      </c>
      <c r="X120" s="34"/>
      <c r="Y120" s="26">
        <f t="shared" ref="Y120" si="190">Z120+AA120</f>
        <v>5345.99</v>
      </c>
      <c r="Z120" s="39">
        <v>5345.99</v>
      </c>
      <c r="AA120" s="39">
        <v>0</v>
      </c>
      <c r="AB120" s="25">
        <f t="shared" si="177"/>
        <v>0</v>
      </c>
      <c r="AC120" s="34"/>
      <c r="AD120" s="34"/>
      <c r="AE120" s="25">
        <f t="shared" si="174"/>
        <v>267299.58</v>
      </c>
      <c r="AF120" s="32">
        <v>37391</v>
      </c>
      <c r="AG120" s="25">
        <f t="shared" si="180"/>
        <v>304690.58</v>
      </c>
      <c r="AH120" s="28" t="s">
        <v>628</v>
      </c>
      <c r="AI120" s="28" t="s">
        <v>1252</v>
      </c>
      <c r="AJ120" s="78">
        <v>26729</v>
      </c>
      <c r="AK120" s="78">
        <v>0</v>
      </c>
    </row>
    <row r="121" spans="1:37" ht="236.25" x14ac:dyDescent="0.25">
      <c r="A121" s="5">
        <v>115</v>
      </c>
      <c r="B121" s="68">
        <v>119720</v>
      </c>
      <c r="C121" s="13">
        <v>481</v>
      </c>
      <c r="D121" s="2" t="s">
        <v>175</v>
      </c>
      <c r="E121" s="13" t="s">
        <v>1094</v>
      </c>
      <c r="F121" s="2" t="s">
        <v>585</v>
      </c>
      <c r="G121" s="215" t="s">
        <v>629</v>
      </c>
      <c r="H121" s="6" t="s">
        <v>630</v>
      </c>
      <c r="I121" s="2" t="s">
        <v>385</v>
      </c>
      <c r="J121" s="3" t="s">
        <v>632</v>
      </c>
      <c r="K121" s="105">
        <v>43264</v>
      </c>
      <c r="L121" s="8">
        <v>43751</v>
      </c>
      <c r="M121" s="4">
        <f>S121/AE121*100</f>
        <v>85.00000159999999</v>
      </c>
      <c r="N121" s="113">
        <v>3</v>
      </c>
      <c r="O121" s="2" t="s">
        <v>471</v>
      </c>
      <c r="P121" s="2" t="s">
        <v>631</v>
      </c>
      <c r="Q121" s="2" t="s">
        <v>216</v>
      </c>
      <c r="R121" s="2" t="s">
        <v>589</v>
      </c>
      <c r="S121" s="26">
        <f>T121+U121</f>
        <v>531250.01</v>
      </c>
      <c r="T121" s="94">
        <v>531250.01</v>
      </c>
      <c r="U121" s="94">
        <v>0</v>
      </c>
      <c r="V121" s="26">
        <f>W121+X121</f>
        <v>81249.989999999991</v>
      </c>
      <c r="W121" s="94">
        <v>81249.989999999991</v>
      </c>
      <c r="X121" s="94">
        <v>0</v>
      </c>
      <c r="Y121" s="26">
        <f>Z121+AA121</f>
        <v>12500</v>
      </c>
      <c r="Z121" s="29">
        <v>12500</v>
      </c>
      <c r="AA121" s="29">
        <v>0</v>
      </c>
      <c r="AB121" s="25">
        <f>AC121+AD121</f>
        <v>0</v>
      </c>
      <c r="AC121" s="133">
        <v>0</v>
      </c>
      <c r="AD121" s="133">
        <v>0</v>
      </c>
      <c r="AE121" s="25">
        <f>S121+V121+Y121+AB121</f>
        <v>625000</v>
      </c>
      <c r="AF121" s="94">
        <v>19813.5</v>
      </c>
      <c r="AG121" s="25">
        <f>AE121+AF121</f>
        <v>644813.5</v>
      </c>
      <c r="AH121" s="28" t="s">
        <v>628</v>
      </c>
      <c r="AI121" s="32"/>
      <c r="AJ121" s="78">
        <v>0</v>
      </c>
      <c r="AK121" s="29">
        <v>0</v>
      </c>
    </row>
    <row r="122" spans="1:37" s="204" customFormat="1" ht="283.5" x14ac:dyDescent="0.25">
      <c r="A122" s="2">
        <v>116</v>
      </c>
      <c r="B122" s="132">
        <v>118770</v>
      </c>
      <c r="C122" s="13">
        <v>440</v>
      </c>
      <c r="D122" s="13" t="s">
        <v>893</v>
      </c>
      <c r="E122" s="7" t="s">
        <v>749</v>
      </c>
      <c r="F122" s="7" t="s">
        <v>654</v>
      </c>
      <c r="G122" s="7" t="s">
        <v>945</v>
      </c>
      <c r="H122" s="13" t="s">
        <v>946</v>
      </c>
      <c r="I122" s="13" t="s">
        <v>187</v>
      </c>
      <c r="J122" s="7" t="s">
        <v>948</v>
      </c>
      <c r="K122" s="8">
        <v>43318</v>
      </c>
      <c r="L122" s="8">
        <v>43683</v>
      </c>
      <c r="M122" s="16">
        <f t="shared" ref="M122" si="191">S122/AE122*100</f>
        <v>85</v>
      </c>
      <c r="N122" s="13">
        <v>3</v>
      </c>
      <c r="O122" s="13" t="s">
        <v>471</v>
      </c>
      <c r="P122" s="13" t="s">
        <v>947</v>
      </c>
      <c r="Q122" s="13" t="s">
        <v>216</v>
      </c>
      <c r="R122" s="13" t="s">
        <v>589</v>
      </c>
      <c r="S122" s="26">
        <f t="shared" ref="S122" si="192">T122+U122</f>
        <v>254981.3</v>
      </c>
      <c r="T122" s="40">
        <v>254981.3</v>
      </c>
      <c r="U122" s="75">
        <v>0</v>
      </c>
      <c r="V122" s="26">
        <f t="shared" si="179"/>
        <v>38997.14</v>
      </c>
      <c r="W122" s="40">
        <v>38997.14</v>
      </c>
      <c r="X122" s="75">
        <v>0</v>
      </c>
      <c r="Y122" s="26">
        <f t="shared" ref="Y122" si="193">Z122+AA122</f>
        <v>5999.56</v>
      </c>
      <c r="Z122" s="40">
        <v>5999.56</v>
      </c>
      <c r="AA122" s="40">
        <v>0</v>
      </c>
      <c r="AB122" s="27">
        <f t="shared" si="177"/>
        <v>0</v>
      </c>
      <c r="AC122" s="75">
        <v>0</v>
      </c>
      <c r="AD122" s="75">
        <v>0</v>
      </c>
      <c r="AE122" s="27">
        <f t="shared" si="174"/>
        <v>299978</v>
      </c>
      <c r="AF122" s="28">
        <v>0</v>
      </c>
      <c r="AG122" s="27">
        <f t="shared" si="180"/>
        <v>299978</v>
      </c>
      <c r="AH122" s="28" t="s">
        <v>628</v>
      </c>
      <c r="AI122" s="28"/>
      <c r="AJ122" s="78">
        <v>29900</v>
      </c>
      <c r="AK122" s="78">
        <v>0</v>
      </c>
    </row>
    <row r="123" spans="1:37" ht="204.75" x14ac:dyDescent="0.25">
      <c r="A123" s="5">
        <v>117</v>
      </c>
      <c r="B123" s="68">
        <v>120582</v>
      </c>
      <c r="C123" s="127">
        <v>109</v>
      </c>
      <c r="D123" s="2" t="s">
        <v>175</v>
      </c>
      <c r="E123" s="7" t="s">
        <v>1019</v>
      </c>
      <c r="F123" s="128" t="s">
        <v>366</v>
      </c>
      <c r="G123" s="6" t="s">
        <v>219</v>
      </c>
      <c r="H123" s="6" t="s">
        <v>222</v>
      </c>
      <c r="I123" s="2" t="s">
        <v>187</v>
      </c>
      <c r="J123" s="3" t="s">
        <v>225</v>
      </c>
      <c r="K123" s="105">
        <v>43129</v>
      </c>
      <c r="L123" s="8">
        <v>43614</v>
      </c>
      <c r="M123" s="4">
        <f t="shared" ref="M123:M129" si="194">S123/AE123*100</f>
        <v>85.000000819683009</v>
      </c>
      <c r="N123" s="2">
        <v>1</v>
      </c>
      <c r="O123" s="2" t="s">
        <v>229</v>
      </c>
      <c r="P123" s="2" t="s">
        <v>229</v>
      </c>
      <c r="Q123" s="18" t="s">
        <v>216</v>
      </c>
      <c r="R123" s="2" t="s">
        <v>36</v>
      </c>
      <c r="S123" s="25">
        <f>T123+U123</f>
        <v>518493.12</v>
      </c>
      <c r="T123" s="25">
        <v>518493.12</v>
      </c>
      <c r="U123" s="25">
        <v>0</v>
      </c>
      <c r="V123" s="26">
        <f t="shared" si="179"/>
        <v>79298.94</v>
      </c>
      <c r="W123" s="25">
        <v>79298.94</v>
      </c>
      <c r="X123" s="25">
        <v>0</v>
      </c>
      <c r="Y123" s="25">
        <f>Z123+AA123</f>
        <v>12199.84</v>
      </c>
      <c r="Z123" s="25">
        <v>12199.84</v>
      </c>
      <c r="AA123" s="25">
        <v>0</v>
      </c>
      <c r="AB123" s="25">
        <f t="shared" si="177"/>
        <v>0</v>
      </c>
      <c r="AC123" s="25"/>
      <c r="AD123" s="25"/>
      <c r="AE123" s="25">
        <f t="shared" si="174"/>
        <v>609991.9</v>
      </c>
      <c r="AF123" s="25">
        <v>0</v>
      </c>
      <c r="AG123" s="25">
        <f t="shared" si="180"/>
        <v>609991.9</v>
      </c>
      <c r="AH123" s="28" t="s">
        <v>628</v>
      </c>
      <c r="AI123" s="73" t="s">
        <v>187</v>
      </c>
      <c r="AJ123" s="40">
        <v>120214.04</v>
      </c>
      <c r="AK123" s="35">
        <v>18385.68</v>
      </c>
    </row>
    <row r="124" spans="1:37" ht="173.25" x14ac:dyDescent="0.25">
      <c r="A124" s="5">
        <v>118</v>
      </c>
      <c r="B124" s="68">
        <v>120630</v>
      </c>
      <c r="C124" s="127">
        <v>101</v>
      </c>
      <c r="D124" s="2" t="s">
        <v>175</v>
      </c>
      <c r="E124" s="7" t="s">
        <v>1019</v>
      </c>
      <c r="F124" s="128" t="s">
        <v>366</v>
      </c>
      <c r="G124" s="6" t="s">
        <v>315</v>
      </c>
      <c r="H124" s="6" t="s">
        <v>318</v>
      </c>
      <c r="I124" s="2" t="s">
        <v>187</v>
      </c>
      <c r="J124" s="11" t="s">
        <v>324</v>
      </c>
      <c r="K124" s="105">
        <v>43145</v>
      </c>
      <c r="L124" s="8">
        <v>43630</v>
      </c>
      <c r="M124" s="4">
        <f t="shared" si="194"/>
        <v>85.000000236289679</v>
      </c>
      <c r="N124" s="2">
        <v>1</v>
      </c>
      <c r="O124" s="2" t="s">
        <v>229</v>
      </c>
      <c r="P124" s="2" t="s">
        <v>323</v>
      </c>
      <c r="Q124" s="18" t="s">
        <v>216</v>
      </c>
      <c r="R124" s="2" t="s">
        <v>36</v>
      </c>
      <c r="S124" s="25">
        <f t="shared" ref="S124:S125" si="195">T124+U124</f>
        <v>359727.94</v>
      </c>
      <c r="T124" s="25">
        <v>359727.94</v>
      </c>
      <c r="U124" s="25">
        <v>0</v>
      </c>
      <c r="V124" s="26">
        <f t="shared" si="179"/>
        <v>55017.21</v>
      </c>
      <c r="W124" s="25">
        <v>55017.21</v>
      </c>
      <c r="X124" s="25">
        <v>0</v>
      </c>
      <c r="Y124" s="25">
        <f t="shared" ref="Y124:Y128" si="196">Z124+AA124</f>
        <v>8464.19</v>
      </c>
      <c r="Z124" s="25">
        <v>8464.19</v>
      </c>
      <c r="AA124" s="25">
        <v>0</v>
      </c>
      <c r="AB124" s="25">
        <f t="shared" si="177"/>
        <v>0</v>
      </c>
      <c r="AC124" s="25"/>
      <c r="AD124" s="25"/>
      <c r="AE124" s="25">
        <f t="shared" si="174"/>
        <v>423209.34</v>
      </c>
      <c r="AF124" s="25">
        <v>0</v>
      </c>
      <c r="AG124" s="25">
        <f t="shared" si="180"/>
        <v>423209.34</v>
      </c>
      <c r="AH124" s="28" t="s">
        <v>628</v>
      </c>
      <c r="AI124" s="73"/>
      <c r="AJ124" s="40">
        <f>172923.58+1813.03</f>
        <v>174736.61</v>
      </c>
      <c r="AK124" s="29">
        <f>21665.98+2851.77</f>
        <v>24517.75</v>
      </c>
    </row>
    <row r="125" spans="1:37" ht="173.25" x14ac:dyDescent="0.25">
      <c r="A125" s="2">
        <v>119</v>
      </c>
      <c r="B125" s="68">
        <v>120672</v>
      </c>
      <c r="C125" s="127">
        <v>106</v>
      </c>
      <c r="D125" s="2" t="s">
        <v>175</v>
      </c>
      <c r="E125" s="7" t="s">
        <v>1019</v>
      </c>
      <c r="F125" s="128" t="s">
        <v>366</v>
      </c>
      <c r="G125" s="6" t="s">
        <v>316</v>
      </c>
      <c r="H125" s="6" t="s">
        <v>319</v>
      </c>
      <c r="I125" s="2" t="s">
        <v>187</v>
      </c>
      <c r="J125" s="11" t="s">
        <v>325</v>
      </c>
      <c r="K125" s="105">
        <v>43145</v>
      </c>
      <c r="L125" s="8">
        <v>43630</v>
      </c>
      <c r="M125" s="4">
        <f t="shared" si="194"/>
        <v>84.999999174149096</v>
      </c>
      <c r="N125" s="2">
        <v>1</v>
      </c>
      <c r="O125" s="2" t="s">
        <v>229</v>
      </c>
      <c r="P125" s="2" t="s">
        <v>229</v>
      </c>
      <c r="Q125" s="18" t="s">
        <v>216</v>
      </c>
      <c r="R125" s="2" t="s">
        <v>36</v>
      </c>
      <c r="S125" s="25">
        <f t="shared" si="195"/>
        <v>360234.51</v>
      </c>
      <c r="T125" s="217">
        <v>360234.51</v>
      </c>
      <c r="U125" s="25">
        <v>0</v>
      </c>
      <c r="V125" s="26">
        <f t="shared" si="179"/>
        <v>55094.69</v>
      </c>
      <c r="W125" s="218">
        <v>55094.69</v>
      </c>
      <c r="X125" s="25">
        <v>0</v>
      </c>
      <c r="Y125" s="103">
        <f t="shared" si="196"/>
        <v>8476.11</v>
      </c>
      <c r="Z125" s="94">
        <v>8476.11</v>
      </c>
      <c r="AA125" s="103">
        <v>0</v>
      </c>
      <c r="AB125" s="103">
        <f t="shared" si="177"/>
        <v>0</v>
      </c>
      <c r="AC125" s="25"/>
      <c r="AD125" s="25"/>
      <c r="AE125" s="25">
        <f t="shared" si="174"/>
        <v>423805.31</v>
      </c>
      <c r="AF125" s="25">
        <v>0</v>
      </c>
      <c r="AG125" s="25">
        <f t="shared" si="180"/>
        <v>423805.31</v>
      </c>
      <c r="AH125" s="28" t="s">
        <v>628</v>
      </c>
      <c r="AI125" s="73"/>
      <c r="AJ125" s="40">
        <v>63226.44</v>
      </c>
      <c r="AK125" s="29">
        <v>9669.93</v>
      </c>
    </row>
    <row r="126" spans="1:37" ht="141.75" x14ac:dyDescent="0.25">
      <c r="A126" s="5">
        <v>120</v>
      </c>
      <c r="B126" s="68">
        <v>118196</v>
      </c>
      <c r="C126" s="113">
        <v>425</v>
      </c>
      <c r="D126" s="2" t="s">
        <v>644</v>
      </c>
      <c r="E126" s="7" t="s">
        <v>749</v>
      </c>
      <c r="F126" s="128" t="s">
        <v>654</v>
      </c>
      <c r="G126" s="6" t="s">
        <v>645</v>
      </c>
      <c r="H126" s="6" t="s">
        <v>648</v>
      </c>
      <c r="I126" s="2" t="s">
        <v>460</v>
      </c>
      <c r="J126" s="11" t="s">
        <v>646</v>
      </c>
      <c r="K126" s="105">
        <v>43269</v>
      </c>
      <c r="L126" s="105">
        <v>43756</v>
      </c>
      <c r="M126" s="4">
        <f t="shared" si="194"/>
        <v>85</v>
      </c>
      <c r="N126" s="2">
        <v>1</v>
      </c>
      <c r="O126" s="2" t="s">
        <v>229</v>
      </c>
      <c r="P126" s="2" t="s">
        <v>229</v>
      </c>
      <c r="Q126" s="18" t="s">
        <v>216</v>
      </c>
      <c r="R126" s="2" t="s">
        <v>36</v>
      </c>
      <c r="S126" s="94">
        <f>T126+U126</f>
        <v>339668.5</v>
      </c>
      <c r="T126" s="94">
        <v>339668.5</v>
      </c>
      <c r="U126" s="94">
        <v>0</v>
      </c>
      <c r="V126" s="26">
        <f t="shared" si="179"/>
        <v>51949.3</v>
      </c>
      <c r="W126" s="94">
        <v>51949.3</v>
      </c>
      <c r="X126" s="94">
        <v>0</v>
      </c>
      <c r="Y126" s="103">
        <f t="shared" si="196"/>
        <v>7992.2</v>
      </c>
      <c r="Z126" s="94">
        <v>7992.2</v>
      </c>
      <c r="AA126" s="94">
        <v>0</v>
      </c>
      <c r="AB126" s="25">
        <f>AC126+AD126</f>
        <v>0</v>
      </c>
      <c r="AC126" s="94"/>
      <c r="AD126" s="94"/>
      <c r="AE126" s="25">
        <f>S126+V126+Y126+AB126</f>
        <v>399610</v>
      </c>
      <c r="AF126" s="94">
        <v>0</v>
      </c>
      <c r="AG126" s="25">
        <f>AE126+AF126</f>
        <v>399610</v>
      </c>
      <c r="AH126" s="28" t="s">
        <v>628</v>
      </c>
      <c r="AI126" s="73"/>
      <c r="AJ126" s="29">
        <v>16507.97</v>
      </c>
      <c r="AK126" s="29">
        <v>2524.75</v>
      </c>
    </row>
    <row r="127" spans="1:37" ht="141.75" x14ac:dyDescent="0.25">
      <c r="A127" s="5">
        <v>121</v>
      </c>
      <c r="B127" s="68">
        <v>126155</v>
      </c>
      <c r="C127" s="113">
        <v>544</v>
      </c>
      <c r="D127" s="2" t="s">
        <v>177</v>
      </c>
      <c r="E127" s="7" t="s">
        <v>749</v>
      </c>
      <c r="F127" s="128" t="s">
        <v>1192</v>
      </c>
      <c r="G127" s="6" t="s">
        <v>1210</v>
      </c>
      <c r="H127" s="6" t="s">
        <v>1211</v>
      </c>
      <c r="I127" s="2" t="s">
        <v>460</v>
      </c>
      <c r="J127" s="11" t="s">
        <v>1212</v>
      </c>
      <c r="K127" s="105">
        <v>43437</v>
      </c>
      <c r="L127" s="8">
        <v>44411</v>
      </c>
      <c r="M127" s="4">
        <f t="shared" si="194"/>
        <v>85.000000318097122</v>
      </c>
      <c r="N127" s="2">
        <v>1</v>
      </c>
      <c r="O127" s="2" t="s">
        <v>229</v>
      </c>
      <c r="P127" s="2" t="s">
        <v>229</v>
      </c>
      <c r="Q127" s="18" t="s">
        <v>216</v>
      </c>
      <c r="R127" s="2" t="s">
        <v>36</v>
      </c>
      <c r="S127" s="94">
        <f t="shared" ref="S127:S128" si="197">T127+U127</f>
        <v>2672139.91</v>
      </c>
      <c r="T127" s="94">
        <v>2672139.91</v>
      </c>
      <c r="U127" s="94">
        <v>0</v>
      </c>
      <c r="V127" s="26">
        <f t="shared" si="179"/>
        <v>408680.21</v>
      </c>
      <c r="W127" s="94">
        <v>408680.21</v>
      </c>
      <c r="X127" s="94">
        <v>0</v>
      </c>
      <c r="Y127" s="103">
        <f t="shared" si="196"/>
        <v>62873.88</v>
      </c>
      <c r="Z127" s="94">
        <v>62873.88</v>
      </c>
      <c r="AA127" s="94">
        <v>0</v>
      </c>
      <c r="AB127" s="25">
        <f t="shared" ref="AB127:AB128" si="198">AC127+AD127</f>
        <v>0</v>
      </c>
      <c r="AC127" s="94"/>
      <c r="AD127" s="94"/>
      <c r="AE127" s="25">
        <f t="shared" ref="AE127:AE128" si="199">S127+V127+Y127+AB127</f>
        <v>3143694</v>
      </c>
      <c r="AF127" s="94">
        <v>0</v>
      </c>
      <c r="AG127" s="25">
        <f>AE127+AF127</f>
        <v>3143694</v>
      </c>
      <c r="AH127" s="28" t="s">
        <v>628</v>
      </c>
      <c r="AI127" s="73"/>
      <c r="AJ127" s="29">
        <v>0</v>
      </c>
      <c r="AK127" s="29">
        <v>0</v>
      </c>
    </row>
    <row r="128" spans="1:37" ht="138" customHeight="1" x14ac:dyDescent="0.25">
      <c r="A128" s="2">
        <v>122</v>
      </c>
      <c r="B128" s="68">
        <v>125900</v>
      </c>
      <c r="C128" s="113">
        <v>518</v>
      </c>
      <c r="D128" s="2" t="s">
        <v>690</v>
      </c>
      <c r="E128" s="7" t="s">
        <v>749</v>
      </c>
      <c r="F128" s="128" t="s">
        <v>1192</v>
      </c>
      <c r="G128" s="6" t="s">
        <v>1218</v>
      </c>
      <c r="H128" s="6" t="s">
        <v>1219</v>
      </c>
      <c r="I128" s="2" t="s">
        <v>460</v>
      </c>
      <c r="J128" s="11" t="s">
        <v>1220</v>
      </c>
      <c r="K128" s="105">
        <v>43439</v>
      </c>
      <c r="L128" s="8">
        <v>43621</v>
      </c>
      <c r="M128" s="4">
        <f t="shared" si="194"/>
        <v>85.000001224772731</v>
      </c>
      <c r="N128" s="2">
        <v>1</v>
      </c>
      <c r="O128" s="2" t="s">
        <v>229</v>
      </c>
      <c r="P128" s="2" t="s">
        <v>229</v>
      </c>
      <c r="Q128" s="18" t="s">
        <v>216</v>
      </c>
      <c r="R128" s="2" t="s">
        <v>36</v>
      </c>
      <c r="S128" s="94">
        <f t="shared" si="197"/>
        <v>694006.31</v>
      </c>
      <c r="T128" s="94">
        <v>694006.31</v>
      </c>
      <c r="U128" s="94">
        <v>0</v>
      </c>
      <c r="V128" s="26">
        <f t="shared" si="179"/>
        <v>106142.13</v>
      </c>
      <c r="W128" s="94">
        <v>106142.13</v>
      </c>
      <c r="X128" s="94">
        <v>0</v>
      </c>
      <c r="Y128" s="103">
        <f t="shared" si="196"/>
        <v>16329.56</v>
      </c>
      <c r="Z128" s="94">
        <v>16329.56</v>
      </c>
      <c r="AA128" s="94">
        <v>0</v>
      </c>
      <c r="AB128" s="25">
        <f t="shared" si="198"/>
        <v>0</v>
      </c>
      <c r="AC128" s="94">
        <v>0</v>
      </c>
      <c r="AD128" s="94">
        <v>0</v>
      </c>
      <c r="AE128" s="25">
        <f t="shared" si="199"/>
        <v>816478.00000000012</v>
      </c>
      <c r="AF128" s="94">
        <v>0</v>
      </c>
      <c r="AG128" s="25">
        <f t="shared" ref="AG128" si="200">AE128+AF128</f>
        <v>816478.00000000012</v>
      </c>
      <c r="AH128" s="28" t="s">
        <v>628</v>
      </c>
      <c r="AI128" s="73"/>
      <c r="AJ128" s="29">
        <v>0</v>
      </c>
      <c r="AK128" s="29">
        <v>0</v>
      </c>
    </row>
    <row r="129" spans="1:37" ht="409.5" x14ac:dyDescent="0.25">
      <c r="A129" s="5">
        <v>123</v>
      </c>
      <c r="B129" s="68">
        <v>118788</v>
      </c>
      <c r="C129" s="13">
        <v>445</v>
      </c>
      <c r="D129" s="2" t="s">
        <v>893</v>
      </c>
      <c r="E129" s="7" t="s">
        <v>749</v>
      </c>
      <c r="F129" s="6" t="s">
        <v>654</v>
      </c>
      <c r="G129" s="6" t="s">
        <v>965</v>
      </c>
      <c r="H129" s="2" t="s">
        <v>966</v>
      </c>
      <c r="I129" s="2" t="s">
        <v>187</v>
      </c>
      <c r="J129" s="6" t="s">
        <v>967</v>
      </c>
      <c r="K129" s="105">
        <v>43325</v>
      </c>
      <c r="L129" s="8">
        <v>43690</v>
      </c>
      <c r="M129" s="2">
        <f t="shared" si="194"/>
        <v>85.000001253240569</v>
      </c>
      <c r="N129" s="2"/>
      <c r="O129" s="2" t="s">
        <v>472</v>
      </c>
      <c r="P129" s="2" t="s">
        <v>968</v>
      </c>
      <c r="Q129" s="2" t="s">
        <v>216</v>
      </c>
      <c r="R129" s="2" t="s">
        <v>36</v>
      </c>
      <c r="S129" s="29">
        <f>T129+U129</f>
        <v>339120.85</v>
      </c>
      <c r="T129" s="29">
        <v>339120.85</v>
      </c>
      <c r="U129" s="133">
        <v>0</v>
      </c>
      <c r="V129" s="29">
        <f>W129+X129</f>
        <v>51865.54</v>
      </c>
      <c r="W129" s="29">
        <v>51865.54</v>
      </c>
      <c r="X129" s="133">
        <v>0</v>
      </c>
      <c r="Y129" s="29">
        <f>Z129+AA129</f>
        <v>7979.31</v>
      </c>
      <c r="Z129" s="29">
        <v>7979.31</v>
      </c>
      <c r="AA129" s="29">
        <v>0</v>
      </c>
      <c r="AB129" s="25">
        <f>AC129+AD129</f>
        <v>0</v>
      </c>
      <c r="AC129" s="133"/>
      <c r="AD129" s="133"/>
      <c r="AE129" s="25">
        <f t="shared" si="174"/>
        <v>398965.69999999995</v>
      </c>
      <c r="AF129" s="30"/>
      <c r="AG129" s="25">
        <f t="shared" si="180"/>
        <v>398965.69999999995</v>
      </c>
      <c r="AH129" s="28" t="s">
        <v>628</v>
      </c>
      <c r="AI129" s="30" t="s">
        <v>187</v>
      </c>
      <c r="AJ129" s="29">
        <v>0</v>
      </c>
      <c r="AK129" s="29">
        <v>0</v>
      </c>
    </row>
    <row r="130" spans="1:37" ht="267.75" x14ac:dyDescent="0.25">
      <c r="A130" s="5">
        <v>124</v>
      </c>
      <c r="B130" s="68">
        <v>125665</v>
      </c>
      <c r="C130" s="13">
        <v>557</v>
      </c>
      <c r="D130" s="2" t="s">
        <v>175</v>
      </c>
      <c r="E130" s="7" t="s">
        <v>1019</v>
      </c>
      <c r="F130" s="6" t="s">
        <v>1192</v>
      </c>
      <c r="G130" s="6" t="s">
        <v>1193</v>
      </c>
      <c r="H130" s="2" t="s">
        <v>966</v>
      </c>
      <c r="I130" s="2" t="s">
        <v>187</v>
      </c>
      <c r="J130" s="6" t="s">
        <v>1194</v>
      </c>
      <c r="K130" s="105">
        <v>43425</v>
      </c>
      <c r="L130" s="8">
        <v>44248</v>
      </c>
      <c r="M130" s="2">
        <f t="shared" ref="M130" si="201">S130/AE130*100</f>
        <v>84.999999890649349</v>
      </c>
      <c r="N130" s="2">
        <v>2</v>
      </c>
      <c r="O130" s="2" t="s">
        <v>472</v>
      </c>
      <c r="P130" s="2" t="s">
        <v>968</v>
      </c>
      <c r="Q130" s="2" t="s">
        <v>216</v>
      </c>
      <c r="R130" s="2" t="s">
        <v>36</v>
      </c>
      <c r="S130" s="29">
        <f>T130+U130</f>
        <v>3497921.5</v>
      </c>
      <c r="T130" s="29">
        <v>3497921.5</v>
      </c>
      <c r="U130" s="133">
        <v>0</v>
      </c>
      <c r="V130" s="29">
        <f>W130+X130</f>
        <v>534976.2300000001</v>
      </c>
      <c r="W130" s="29">
        <v>534976.2300000001</v>
      </c>
      <c r="X130" s="133">
        <v>0</v>
      </c>
      <c r="Y130" s="29">
        <f>Z130+AA130</f>
        <v>82304.039999999994</v>
      </c>
      <c r="Z130" s="29">
        <v>82304.039999999994</v>
      </c>
      <c r="AA130" s="29">
        <v>0</v>
      </c>
      <c r="AB130" s="25">
        <f>AC130+AD130</f>
        <v>0</v>
      </c>
      <c r="AC130" s="133"/>
      <c r="AD130" s="133"/>
      <c r="AE130" s="25">
        <f t="shared" ref="AE130" si="202">S130+V130+Y130+AB130</f>
        <v>4115201.77</v>
      </c>
      <c r="AF130" s="30">
        <v>114240</v>
      </c>
      <c r="AG130" s="25">
        <f t="shared" ref="AG130" si="203">AE130+AF130</f>
        <v>4229441.7699999996</v>
      </c>
      <c r="AH130" s="28" t="s">
        <v>628</v>
      </c>
      <c r="AI130" s="30" t="s">
        <v>187</v>
      </c>
      <c r="AJ130" s="29">
        <v>0</v>
      </c>
      <c r="AK130" s="29">
        <v>0</v>
      </c>
    </row>
    <row r="131" spans="1:37" s="189" customFormat="1" ht="315" x14ac:dyDescent="0.25">
      <c r="A131" s="2">
        <v>125</v>
      </c>
      <c r="B131" s="68">
        <v>119193</v>
      </c>
      <c r="C131" s="127">
        <v>2</v>
      </c>
      <c r="D131" s="2" t="s">
        <v>173</v>
      </c>
      <c r="E131" s="13" t="s">
        <v>165</v>
      </c>
      <c r="F131" s="128" t="s">
        <v>125</v>
      </c>
      <c r="G131" s="6" t="s">
        <v>37</v>
      </c>
      <c r="H131" s="6" t="s">
        <v>35</v>
      </c>
      <c r="I131" s="113" t="s">
        <v>187</v>
      </c>
      <c r="J131" s="3" t="s">
        <v>38</v>
      </c>
      <c r="K131" s="105">
        <v>42459</v>
      </c>
      <c r="L131" s="8">
        <v>43373</v>
      </c>
      <c r="M131" s="4">
        <f>S131/AE131*100</f>
        <v>83.983862816086358</v>
      </c>
      <c r="N131" s="2" t="s">
        <v>155</v>
      </c>
      <c r="O131" s="2" t="s">
        <v>156</v>
      </c>
      <c r="P131" s="2" t="s">
        <v>156</v>
      </c>
      <c r="Q131" s="18" t="s">
        <v>157</v>
      </c>
      <c r="R131" s="2" t="s">
        <v>36</v>
      </c>
      <c r="S131" s="25">
        <f>T131+U131</f>
        <v>11141147.18</v>
      </c>
      <c r="T131" s="25">
        <v>8984364.5299999993</v>
      </c>
      <c r="U131" s="25">
        <v>2156782.65</v>
      </c>
      <c r="V131" s="25">
        <f>W131+X131</f>
        <v>0</v>
      </c>
      <c r="W131" s="25">
        <v>0</v>
      </c>
      <c r="X131" s="25">
        <v>0</v>
      </c>
      <c r="Y131" s="25">
        <f>Z131+AA131</f>
        <v>2124671.7600000002</v>
      </c>
      <c r="Z131" s="25">
        <v>1585476.09</v>
      </c>
      <c r="AA131" s="25">
        <v>539195.67000000004</v>
      </c>
      <c r="AB131" s="25">
        <f t="shared" si="177"/>
        <v>0</v>
      </c>
      <c r="AC131" s="25"/>
      <c r="AD131" s="25"/>
      <c r="AE131" s="25">
        <f t="shared" si="174"/>
        <v>13265818.939999999</v>
      </c>
      <c r="AF131" s="25">
        <v>0</v>
      </c>
      <c r="AG131" s="25">
        <f t="shared" si="180"/>
        <v>13265818.939999999</v>
      </c>
      <c r="AH131" s="28" t="s">
        <v>1126</v>
      </c>
      <c r="AI131" s="73" t="s">
        <v>362</v>
      </c>
      <c r="AJ131" s="31">
        <v>8636594.6300000008</v>
      </c>
      <c r="AK131" s="29">
        <v>0</v>
      </c>
    </row>
    <row r="132" spans="1:37" ht="204.75" x14ac:dyDescent="0.25">
      <c r="A132" s="5">
        <v>126</v>
      </c>
      <c r="B132" s="68">
        <v>117842</v>
      </c>
      <c r="C132" s="127">
        <v>3</v>
      </c>
      <c r="D132" s="2" t="s">
        <v>173</v>
      </c>
      <c r="E132" s="13" t="s">
        <v>165</v>
      </c>
      <c r="F132" s="219" t="s">
        <v>125</v>
      </c>
      <c r="G132" s="6" t="s">
        <v>40</v>
      </c>
      <c r="H132" s="6" t="s">
        <v>39</v>
      </c>
      <c r="I132" s="2" t="s">
        <v>200</v>
      </c>
      <c r="J132" s="3" t="s">
        <v>41</v>
      </c>
      <c r="K132" s="105">
        <v>42534</v>
      </c>
      <c r="L132" s="8">
        <v>43585</v>
      </c>
      <c r="M132" s="4">
        <f t="shared" ref="M132:M195" si="204">S132/AE132*100</f>
        <v>83.983862836833197</v>
      </c>
      <c r="N132" s="2" t="s">
        <v>155</v>
      </c>
      <c r="O132" s="2" t="s">
        <v>156</v>
      </c>
      <c r="P132" s="2" t="s">
        <v>156</v>
      </c>
      <c r="Q132" s="18" t="s">
        <v>157</v>
      </c>
      <c r="R132" s="2" t="s">
        <v>36</v>
      </c>
      <c r="S132" s="25">
        <f>T132+U132</f>
        <v>16024237.960000001</v>
      </c>
      <c r="T132" s="25">
        <v>12922151.800000001</v>
      </c>
      <c r="U132" s="25">
        <v>3102086.16</v>
      </c>
      <c r="V132" s="25">
        <f t="shared" ref="V132:V195" si="205">W132+X132</f>
        <v>0</v>
      </c>
      <c r="W132" s="25">
        <v>0</v>
      </c>
      <c r="X132" s="25">
        <v>0</v>
      </c>
      <c r="Y132" s="25">
        <f>Z132+AA132</f>
        <v>3055901.27</v>
      </c>
      <c r="Z132" s="25">
        <v>2280379.73</v>
      </c>
      <c r="AA132" s="25">
        <v>775521.54</v>
      </c>
      <c r="AB132" s="25">
        <f t="shared" si="177"/>
        <v>0</v>
      </c>
      <c r="AC132" s="25"/>
      <c r="AD132" s="25"/>
      <c r="AE132" s="25">
        <f t="shared" si="174"/>
        <v>19080139.23</v>
      </c>
      <c r="AF132" s="25">
        <v>0</v>
      </c>
      <c r="AG132" s="25">
        <f t="shared" si="180"/>
        <v>19080139.23</v>
      </c>
      <c r="AH132" s="28" t="s">
        <v>628</v>
      </c>
      <c r="AI132" s="73" t="s">
        <v>1269</v>
      </c>
      <c r="AJ132" s="29">
        <v>9168591.8699999992</v>
      </c>
      <c r="AK132" s="35">
        <v>0</v>
      </c>
    </row>
    <row r="133" spans="1:37" ht="220.5" x14ac:dyDescent="0.25">
      <c r="A133" s="5">
        <v>127</v>
      </c>
      <c r="B133" s="68">
        <v>118291</v>
      </c>
      <c r="C133" s="127">
        <v>4</v>
      </c>
      <c r="D133" s="2" t="s">
        <v>174</v>
      </c>
      <c r="E133" s="13" t="s">
        <v>165</v>
      </c>
      <c r="F133" s="219" t="s">
        <v>125</v>
      </c>
      <c r="G133" s="6" t="s">
        <v>43</v>
      </c>
      <c r="H133" s="6" t="s">
        <v>42</v>
      </c>
      <c r="I133" s="2" t="s">
        <v>199</v>
      </c>
      <c r="J133" s="3" t="s">
        <v>44</v>
      </c>
      <c r="K133" s="105">
        <v>42459</v>
      </c>
      <c r="L133" s="8">
        <v>43220</v>
      </c>
      <c r="M133" s="4">
        <f t="shared" si="204"/>
        <v>83.983862772799696</v>
      </c>
      <c r="N133" s="2" t="s">
        <v>155</v>
      </c>
      <c r="O133" s="2" t="s">
        <v>156</v>
      </c>
      <c r="P133" s="2" t="s">
        <v>156</v>
      </c>
      <c r="Q133" s="18" t="s">
        <v>157</v>
      </c>
      <c r="R133" s="2" t="s">
        <v>36</v>
      </c>
      <c r="S133" s="25">
        <f t="shared" ref="S133:S196" si="206">T133+U133</f>
        <v>9512414.3200000003</v>
      </c>
      <c r="T133" s="25">
        <v>7670933.3799999999</v>
      </c>
      <c r="U133" s="25">
        <v>1841480.94</v>
      </c>
      <c r="V133" s="25">
        <f t="shared" si="205"/>
        <v>0</v>
      </c>
      <c r="W133" s="25">
        <v>0</v>
      </c>
      <c r="X133" s="25">
        <v>0</v>
      </c>
      <c r="Y133" s="25">
        <f t="shared" ref="Y133:Y196" si="207">Z133+AA133</f>
        <v>1814064.3699999999</v>
      </c>
      <c r="Z133" s="25">
        <v>1353694.13</v>
      </c>
      <c r="AA133" s="25">
        <v>460370.24</v>
      </c>
      <c r="AB133" s="25">
        <f t="shared" si="177"/>
        <v>0</v>
      </c>
      <c r="AC133" s="25"/>
      <c r="AD133" s="25"/>
      <c r="AE133" s="25">
        <f t="shared" si="174"/>
        <v>11326478.689999999</v>
      </c>
      <c r="AF133" s="25">
        <v>0</v>
      </c>
      <c r="AG133" s="25">
        <f t="shared" si="180"/>
        <v>11326478.689999999</v>
      </c>
      <c r="AH133" s="28" t="s">
        <v>1126</v>
      </c>
      <c r="AI133" s="73" t="s">
        <v>214</v>
      </c>
      <c r="AJ133" s="29">
        <f>8122384.62+520669.77</f>
        <v>8643054.3900000006</v>
      </c>
      <c r="AK133" s="35">
        <v>0</v>
      </c>
    </row>
    <row r="134" spans="1:37" ht="157.5" x14ac:dyDescent="0.25">
      <c r="A134" s="2">
        <v>128</v>
      </c>
      <c r="B134" s="68">
        <v>118957</v>
      </c>
      <c r="C134" s="127">
        <v>5</v>
      </c>
      <c r="D134" s="2" t="s">
        <v>178</v>
      </c>
      <c r="E134" s="13" t="s">
        <v>165</v>
      </c>
      <c r="F134" s="219" t="s">
        <v>125</v>
      </c>
      <c r="G134" s="6" t="s">
        <v>46</v>
      </c>
      <c r="H134" s="6" t="s">
        <v>45</v>
      </c>
      <c r="I134" s="2" t="s">
        <v>200</v>
      </c>
      <c r="J134" s="3" t="s">
        <v>47</v>
      </c>
      <c r="K134" s="105">
        <v>42900</v>
      </c>
      <c r="L134" s="8">
        <v>43722</v>
      </c>
      <c r="M134" s="4">
        <f t="shared" si="204"/>
        <v>83.983862721834797</v>
      </c>
      <c r="N134" s="2" t="s">
        <v>155</v>
      </c>
      <c r="O134" s="2" t="s">
        <v>156</v>
      </c>
      <c r="P134" s="2" t="s">
        <v>156</v>
      </c>
      <c r="Q134" s="18" t="s">
        <v>157</v>
      </c>
      <c r="R134" s="2" t="s">
        <v>36</v>
      </c>
      <c r="S134" s="25">
        <f>T134+U134</f>
        <v>4555318.1900000004</v>
      </c>
      <c r="T134" s="25">
        <v>3673467.24</v>
      </c>
      <c r="U134" s="25">
        <v>881850.95</v>
      </c>
      <c r="V134" s="25">
        <f t="shared" si="205"/>
        <v>0</v>
      </c>
      <c r="W134" s="25">
        <v>0</v>
      </c>
      <c r="X134" s="25">
        <v>0</v>
      </c>
      <c r="Y134" s="25">
        <f t="shared" si="207"/>
        <v>868721.67</v>
      </c>
      <c r="Z134" s="25">
        <v>648258.93000000005</v>
      </c>
      <c r="AA134" s="25">
        <v>220462.74</v>
      </c>
      <c r="AB134" s="25">
        <f t="shared" si="177"/>
        <v>0</v>
      </c>
      <c r="AC134" s="25"/>
      <c r="AD134" s="25"/>
      <c r="AE134" s="25">
        <f t="shared" si="174"/>
        <v>5424039.8600000003</v>
      </c>
      <c r="AF134" s="25">
        <v>0</v>
      </c>
      <c r="AG134" s="25">
        <f t="shared" si="180"/>
        <v>5424039.8600000003</v>
      </c>
      <c r="AH134" s="28" t="s">
        <v>628</v>
      </c>
      <c r="AI134" s="42" t="s">
        <v>187</v>
      </c>
      <c r="AJ134" s="29">
        <v>1410125.79</v>
      </c>
      <c r="AK134" s="35">
        <v>0</v>
      </c>
    </row>
    <row r="135" spans="1:37" ht="157.5" x14ac:dyDescent="0.25">
      <c r="A135" s="5">
        <v>129</v>
      </c>
      <c r="B135" s="68">
        <v>118448</v>
      </c>
      <c r="C135" s="127">
        <v>6</v>
      </c>
      <c r="D135" s="2" t="s">
        <v>173</v>
      </c>
      <c r="E135" s="13" t="s">
        <v>165</v>
      </c>
      <c r="F135" s="219" t="s">
        <v>125</v>
      </c>
      <c r="G135" s="6" t="s">
        <v>49</v>
      </c>
      <c r="H135" s="6" t="s">
        <v>48</v>
      </c>
      <c r="I135" s="2" t="s">
        <v>187</v>
      </c>
      <c r="J135" s="3" t="s">
        <v>50</v>
      </c>
      <c r="K135" s="105">
        <v>42458</v>
      </c>
      <c r="L135" s="8">
        <v>43553</v>
      </c>
      <c r="M135" s="4">
        <f t="shared" si="204"/>
        <v>83.983862836271243</v>
      </c>
      <c r="N135" s="2" t="s">
        <v>155</v>
      </c>
      <c r="O135" s="2" t="s">
        <v>156</v>
      </c>
      <c r="P135" s="2" t="s">
        <v>156</v>
      </c>
      <c r="Q135" s="18" t="s">
        <v>157</v>
      </c>
      <c r="R135" s="2" t="s">
        <v>36</v>
      </c>
      <c r="S135" s="25">
        <f t="shared" si="206"/>
        <v>15492558.379999999</v>
      </c>
      <c r="T135" s="25">
        <v>12493398.539999999</v>
      </c>
      <c r="U135" s="25">
        <v>2999159.84</v>
      </c>
      <c r="V135" s="25">
        <f t="shared" si="205"/>
        <v>0</v>
      </c>
      <c r="W135" s="25">
        <v>0</v>
      </c>
      <c r="X135" s="25">
        <v>0</v>
      </c>
      <c r="Y135" s="25">
        <f t="shared" si="207"/>
        <v>2954507.35</v>
      </c>
      <c r="Z135" s="25">
        <v>2204717.39</v>
      </c>
      <c r="AA135" s="25">
        <v>749789.96</v>
      </c>
      <c r="AB135" s="25">
        <f t="shared" si="177"/>
        <v>0</v>
      </c>
      <c r="AC135" s="25"/>
      <c r="AD135" s="25"/>
      <c r="AE135" s="25">
        <f t="shared" si="174"/>
        <v>18447065.73</v>
      </c>
      <c r="AF135" s="25">
        <v>0</v>
      </c>
      <c r="AG135" s="25">
        <f t="shared" si="180"/>
        <v>18447065.73</v>
      </c>
      <c r="AH135" s="28" t="s">
        <v>628</v>
      </c>
      <c r="AI135" s="73" t="s">
        <v>193</v>
      </c>
      <c r="AJ135" s="29">
        <v>9668370.0399999991</v>
      </c>
      <c r="AK135" s="35">
        <v>0</v>
      </c>
    </row>
    <row r="136" spans="1:37" ht="141.75" x14ac:dyDescent="0.25">
      <c r="A136" s="5">
        <v>130</v>
      </c>
      <c r="B136" s="68">
        <v>118575</v>
      </c>
      <c r="C136" s="127">
        <v>7</v>
      </c>
      <c r="D136" s="2" t="s">
        <v>175</v>
      </c>
      <c r="E136" s="13" t="s">
        <v>165</v>
      </c>
      <c r="F136" s="219" t="s">
        <v>125</v>
      </c>
      <c r="G136" s="6" t="s">
        <v>52</v>
      </c>
      <c r="H136" s="6" t="s">
        <v>51</v>
      </c>
      <c r="I136" s="2" t="s">
        <v>187</v>
      </c>
      <c r="J136" s="3" t="s">
        <v>53</v>
      </c>
      <c r="K136" s="105">
        <v>42592</v>
      </c>
      <c r="L136" s="8">
        <v>43687</v>
      </c>
      <c r="M136" s="4">
        <f t="shared" si="204"/>
        <v>83.983862823517285</v>
      </c>
      <c r="N136" s="2" t="s">
        <v>155</v>
      </c>
      <c r="O136" s="2" t="s">
        <v>156</v>
      </c>
      <c r="P136" s="2" t="s">
        <v>156</v>
      </c>
      <c r="Q136" s="18" t="s">
        <v>157</v>
      </c>
      <c r="R136" s="2" t="s">
        <v>36</v>
      </c>
      <c r="S136" s="25">
        <f t="shared" si="206"/>
        <v>8244072.25</v>
      </c>
      <c r="T136" s="25">
        <v>6648126</v>
      </c>
      <c r="U136" s="25">
        <v>1595946.25</v>
      </c>
      <c r="V136" s="25">
        <f t="shared" si="205"/>
        <v>0</v>
      </c>
      <c r="W136" s="25">
        <v>0</v>
      </c>
      <c r="X136" s="25">
        <v>0</v>
      </c>
      <c r="Y136" s="25">
        <f t="shared" si="207"/>
        <v>1572185.27</v>
      </c>
      <c r="Z136" s="25">
        <v>1173198.71</v>
      </c>
      <c r="AA136" s="25">
        <v>398986.56</v>
      </c>
      <c r="AB136" s="25">
        <f t="shared" si="177"/>
        <v>0</v>
      </c>
      <c r="AC136" s="25"/>
      <c r="AD136" s="25"/>
      <c r="AE136" s="25">
        <f t="shared" si="174"/>
        <v>9816257.5199999996</v>
      </c>
      <c r="AF136" s="25">
        <v>0</v>
      </c>
      <c r="AG136" s="25">
        <f t="shared" si="180"/>
        <v>9816257.5199999996</v>
      </c>
      <c r="AH136" s="28" t="s">
        <v>628</v>
      </c>
      <c r="AI136" s="73" t="s">
        <v>1270</v>
      </c>
      <c r="AJ136" s="29">
        <v>2140906.33</v>
      </c>
      <c r="AK136" s="35">
        <v>0</v>
      </c>
    </row>
    <row r="137" spans="1:37" ht="252" x14ac:dyDescent="0.25">
      <c r="A137" s="2">
        <v>131</v>
      </c>
      <c r="B137" s="68">
        <v>122100</v>
      </c>
      <c r="C137" s="127">
        <v>8</v>
      </c>
      <c r="D137" s="2" t="s">
        <v>176</v>
      </c>
      <c r="E137" s="13" t="s">
        <v>165</v>
      </c>
      <c r="F137" s="219" t="s">
        <v>125</v>
      </c>
      <c r="G137" s="6" t="s">
        <v>55</v>
      </c>
      <c r="H137" s="6" t="s">
        <v>54</v>
      </c>
      <c r="I137" s="2" t="s">
        <v>187</v>
      </c>
      <c r="J137" s="3" t="s">
        <v>56</v>
      </c>
      <c r="K137" s="105">
        <v>42661</v>
      </c>
      <c r="L137" s="8">
        <v>43573</v>
      </c>
      <c r="M137" s="4">
        <f t="shared" si="204"/>
        <v>83.983862943976007</v>
      </c>
      <c r="N137" s="2" t="s">
        <v>155</v>
      </c>
      <c r="O137" s="2" t="s">
        <v>156</v>
      </c>
      <c r="P137" s="2" t="s">
        <v>156</v>
      </c>
      <c r="Q137" s="18" t="s">
        <v>157</v>
      </c>
      <c r="R137" s="2" t="s">
        <v>36</v>
      </c>
      <c r="S137" s="25">
        <f t="shared" si="206"/>
        <v>1681184.87</v>
      </c>
      <c r="T137" s="25">
        <v>1355729.12</v>
      </c>
      <c r="U137" s="25">
        <v>325455.75</v>
      </c>
      <c r="V137" s="25">
        <f t="shared" si="205"/>
        <v>0</v>
      </c>
      <c r="W137" s="25">
        <v>0</v>
      </c>
      <c r="X137" s="25">
        <v>0</v>
      </c>
      <c r="Y137" s="25">
        <f t="shared" si="207"/>
        <v>320610.25</v>
      </c>
      <c r="Z137" s="25">
        <v>239246.31</v>
      </c>
      <c r="AA137" s="25">
        <v>81363.94</v>
      </c>
      <c r="AB137" s="25">
        <f t="shared" si="177"/>
        <v>0</v>
      </c>
      <c r="AC137" s="25"/>
      <c r="AD137" s="25"/>
      <c r="AE137" s="25">
        <f t="shared" si="174"/>
        <v>2001795.12</v>
      </c>
      <c r="AF137" s="25">
        <v>0</v>
      </c>
      <c r="AG137" s="25">
        <f t="shared" si="180"/>
        <v>2001795.12</v>
      </c>
      <c r="AH137" s="28" t="s">
        <v>628</v>
      </c>
      <c r="AI137" s="73" t="s">
        <v>490</v>
      </c>
      <c r="AJ137" s="29">
        <v>258033.64</v>
      </c>
      <c r="AK137" s="35">
        <v>0</v>
      </c>
    </row>
    <row r="138" spans="1:37" ht="173.25" x14ac:dyDescent="0.25">
      <c r="A138" s="5">
        <v>132</v>
      </c>
      <c r="B138" s="68">
        <v>120313</v>
      </c>
      <c r="C138" s="127">
        <v>9</v>
      </c>
      <c r="D138" s="2" t="s">
        <v>168</v>
      </c>
      <c r="E138" s="13" t="s">
        <v>165</v>
      </c>
      <c r="F138" s="219" t="s">
        <v>125</v>
      </c>
      <c r="G138" s="6" t="s">
        <v>57</v>
      </c>
      <c r="H138" s="6" t="s">
        <v>363</v>
      </c>
      <c r="I138" s="2" t="s">
        <v>204</v>
      </c>
      <c r="J138" s="3" t="s">
        <v>58</v>
      </c>
      <c r="K138" s="105">
        <v>42446</v>
      </c>
      <c r="L138" s="8">
        <v>43541</v>
      </c>
      <c r="M138" s="4">
        <f t="shared" si="204"/>
        <v>83.983862848864632</v>
      </c>
      <c r="N138" s="2" t="s">
        <v>155</v>
      </c>
      <c r="O138" s="2" t="s">
        <v>156</v>
      </c>
      <c r="P138" s="2" t="s">
        <v>156</v>
      </c>
      <c r="Q138" s="18" t="s">
        <v>157</v>
      </c>
      <c r="R138" s="2" t="s">
        <v>36</v>
      </c>
      <c r="S138" s="25">
        <f>T138+U138</f>
        <v>30189820.119999997</v>
      </c>
      <c r="T138" s="25">
        <v>24345459.629999999</v>
      </c>
      <c r="U138" s="25">
        <v>5844360.4900000002</v>
      </c>
      <c r="V138" s="25">
        <v>1966327.81</v>
      </c>
      <c r="W138" s="25">
        <v>1453132.81</v>
      </c>
      <c r="X138" s="25">
        <v>513195</v>
      </c>
      <c r="Y138" s="25">
        <f t="shared" si="207"/>
        <v>3791019.8899999997</v>
      </c>
      <c r="Z138" s="25">
        <v>2843124.76</v>
      </c>
      <c r="AA138" s="25">
        <v>947895.13</v>
      </c>
      <c r="AB138" s="25">
        <f t="shared" si="177"/>
        <v>0</v>
      </c>
      <c r="AC138" s="25"/>
      <c r="AD138" s="25"/>
      <c r="AE138" s="25">
        <f t="shared" si="174"/>
        <v>35947167.819999993</v>
      </c>
      <c r="AF138" s="25">
        <v>0</v>
      </c>
      <c r="AG138" s="25">
        <f t="shared" si="180"/>
        <v>35947167.819999993</v>
      </c>
      <c r="AH138" s="28" t="s">
        <v>628</v>
      </c>
      <c r="AI138" s="73" t="s">
        <v>499</v>
      </c>
      <c r="AJ138" s="29">
        <f>21674020.51-64.34</f>
        <v>21673956.170000002</v>
      </c>
      <c r="AK138" s="35">
        <f>1164518.1-64.34</f>
        <v>1164453.76</v>
      </c>
    </row>
    <row r="139" spans="1:37" ht="346.5" x14ac:dyDescent="0.25">
      <c r="A139" s="5">
        <v>133</v>
      </c>
      <c r="B139" s="68">
        <v>121644</v>
      </c>
      <c r="C139" s="127">
        <v>10</v>
      </c>
      <c r="D139" s="2" t="s">
        <v>176</v>
      </c>
      <c r="E139" s="13" t="s">
        <v>165</v>
      </c>
      <c r="F139" s="219" t="s">
        <v>125</v>
      </c>
      <c r="G139" s="6" t="s">
        <v>59</v>
      </c>
      <c r="H139" s="6" t="s">
        <v>54</v>
      </c>
      <c r="I139" s="2" t="s">
        <v>187</v>
      </c>
      <c r="J139" s="3" t="s">
        <v>60</v>
      </c>
      <c r="K139" s="105">
        <v>42538</v>
      </c>
      <c r="L139" s="8">
        <v>43298</v>
      </c>
      <c r="M139" s="4">
        <f t="shared" si="204"/>
        <v>83.983862739322618</v>
      </c>
      <c r="N139" s="2" t="s">
        <v>155</v>
      </c>
      <c r="O139" s="2" t="s">
        <v>156</v>
      </c>
      <c r="P139" s="2" t="s">
        <v>156</v>
      </c>
      <c r="Q139" s="18" t="s">
        <v>157</v>
      </c>
      <c r="R139" s="2" t="s">
        <v>36</v>
      </c>
      <c r="S139" s="25">
        <f t="shared" si="206"/>
        <v>2777962.48</v>
      </c>
      <c r="T139" s="25">
        <v>2240184.71</v>
      </c>
      <c r="U139" s="25">
        <v>537777.77</v>
      </c>
      <c r="V139" s="25">
        <f t="shared" si="205"/>
        <v>0</v>
      </c>
      <c r="W139" s="25">
        <v>0</v>
      </c>
      <c r="X139" s="25">
        <v>0</v>
      </c>
      <c r="Y139" s="25">
        <f t="shared" si="207"/>
        <v>529771.16</v>
      </c>
      <c r="Z139" s="25">
        <v>395326.72000000003</v>
      </c>
      <c r="AA139" s="25">
        <v>134444.44</v>
      </c>
      <c r="AB139" s="25">
        <f t="shared" si="177"/>
        <v>0</v>
      </c>
      <c r="AC139" s="25"/>
      <c r="AD139" s="25"/>
      <c r="AE139" s="25">
        <f t="shared" si="174"/>
        <v>3307733.64</v>
      </c>
      <c r="AF139" s="25">
        <v>192499.20000000001</v>
      </c>
      <c r="AG139" s="25">
        <f t="shared" si="180"/>
        <v>3500232.8400000003</v>
      </c>
      <c r="AH139" s="28" t="s">
        <v>1126</v>
      </c>
      <c r="AI139" s="73" t="s">
        <v>270</v>
      </c>
      <c r="AJ139" s="29">
        <v>2635526.38</v>
      </c>
      <c r="AK139" s="35">
        <v>0</v>
      </c>
    </row>
    <row r="140" spans="1:37" ht="299.25" x14ac:dyDescent="0.25">
      <c r="A140" s="2">
        <v>134</v>
      </c>
      <c r="B140" s="68">
        <v>118305</v>
      </c>
      <c r="C140" s="127">
        <v>11</v>
      </c>
      <c r="D140" s="2" t="s">
        <v>168</v>
      </c>
      <c r="E140" s="13" t="s">
        <v>165</v>
      </c>
      <c r="F140" s="219" t="s">
        <v>125</v>
      </c>
      <c r="G140" s="6" t="s">
        <v>62</v>
      </c>
      <c r="H140" s="6" t="s">
        <v>61</v>
      </c>
      <c r="I140" s="2" t="s">
        <v>204</v>
      </c>
      <c r="J140" s="3" t="s">
        <v>63</v>
      </c>
      <c r="K140" s="105">
        <v>42467</v>
      </c>
      <c r="L140" s="8">
        <v>43562</v>
      </c>
      <c r="M140" s="4">
        <f t="shared" si="204"/>
        <v>83.98386392846011</v>
      </c>
      <c r="N140" s="2" t="s">
        <v>155</v>
      </c>
      <c r="O140" s="2" t="s">
        <v>156</v>
      </c>
      <c r="P140" s="2" t="s">
        <v>156</v>
      </c>
      <c r="Q140" s="18" t="s">
        <v>157</v>
      </c>
      <c r="R140" s="2" t="s">
        <v>36</v>
      </c>
      <c r="S140" s="25">
        <f t="shared" si="206"/>
        <v>13566063.25</v>
      </c>
      <c r="T140" s="25">
        <v>10939848.08</v>
      </c>
      <c r="U140" s="25">
        <v>2626215.17</v>
      </c>
      <c r="V140" s="25">
        <f t="shared" si="205"/>
        <v>0</v>
      </c>
      <c r="W140" s="25">
        <v>0</v>
      </c>
      <c r="X140" s="25">
        <v>0</v>
      </c>
      <c r="Y140" s="25">
        <f t="shared" si="207"/>
        <v>2587115.0099999998</v>
      </c>
      <c r="Z140" s="25">
        <v>1930561.24</v>
      </c>
      <c r="AA140" s="25">
        <v>656553.77</v>
      </c>
      <c r="AB140" s="25">
        <f t="shared" ref="AB140:AB195" si="208">AC140+AD140</f>
        <v>0</v>
      </c>
      <c r="AC140" s="25">
        <v>0</v>
      </c>
      <c r="AD140" s="25">
        <v>0</v>
      </c>
      <c r="AE140" s="25">
        <f t="shared" si="174"/>
        <v>16153178.26</v>
      </c>
      <c r="AF140" s="25">
        <v>0</v>
      </c>
      <c r="AG140" s="25">
        <f t="shared" si="180"/>
        <v>16153178.26</v>
      </c>
      <c r="AH140" s="28" t="s">
        <v>628</v>
      </c>
      <c r="AI140" s="73" t="s">
        <v>1160</v>
      </c>
      <c r="AJ140" s="29">
        <f>9134341.57+76828.19+1122443.91</f>
        <v>10333613.67</v>
      </c>
      <c r="AK140" s="35">
        <v>0</v>
      </c>
    </row>
    <row r="141" spans="1:37" ht="173.25" x14ac:dyDescent="0.25">
      <c r="A141" s="5">
        <v>135</v>
      </c>
      <c r="B141" s="68">
        <v>118349</v>
      </c>
      <c r="C141" s="127">
        <v>13</v>
      </c>
      <c r="D141" s="2" t="s">
        <v>174</v>
      </c>
      <c r="E141" s="13" t="s">
        <v>165</v>
      </c>
      <c r="F141" s="219" t="s">
        <v>125</v>
      </c>
      <c r="G141" s="6" t="s">
        <v>65</v>
      </c>
      <c r="H141" s="6" t="s">
        <v>64</v>
      </c>
      <c r="I141" s="2" t="s">
        <v>200</v>
      </c>
      <c r="J141" s="3" t="s">
        <v>66</v>
      </c>
      <c r="K141" s="105">
        <v>42663</v>
      </c>
      <c r="L141" s="8">
        <v>43758</v>
      </c>
      <c r="M141" s="4">
        <f t="shared" si="204"/>
        <v>83.983862845432327</v>
      </c>
      <c r="N141" s="2" t="s">
        <v>155</v>
      </c>
      <c r="O141" s="2" t="s">
        <v>156</v>
      </c>
      <c r="P141" s="2" t="s">
        <v>156</v>
      </c>
      <c r="Q141" s="18" t="s">
        <v>157</v>
      </c>
      <c r="R141" s="2" t="s">
        <v>36</v>
      </c>
      <c r="S141" s="25">
        <f t="shared" si="206"/>
        <v>9782795.4699999988</v>
      </c>
      <c r="T141" s="25">
        <v>7888972.2199999997</v>
      </c>
      <c r="U141" s="25">
        <v>1893823.25</v>
      </c>
      <c r="V141" s="25">
        <f t="shared" si="205"/>
        <v>0</v>
      </c>
      <c r="W141" s="25">
        <v>0</v>
      </c>
      <c r="X141" s="25">
        <v>0</v>
      </c>
      <c r="Y141" s="25">
        <f t="shared" si="207"/>
        <v>1865627.3800000001</v>
      </c>
      <c r="Z141" s="25">
        <v>1392171.57</v>
      </c>
      <c r="AA141" s="25">
        <v>473455.81</v>
      </c>
      <c r="AB141" s="25">
        <f t="shared" si="208"/>
        <v>0</v>
      </c>
      <c r="AC141" s="25"/>
      <c r="AD141" s="25"/>
      <c r="AE141" s="25">
        <f t="shared" si="174"/>
        <v>11648422.85</v>
      </c>
      <c r="AF141" s="25">
        <v>0</v>
      </c>
      <c r="AG141" s="25">
        <f t="shared" si="180"/>
        <v>11648422.85</v>
      </c>
      <c r="AH141" s="28" t="s">
        <v>628</v>
      </c>
      <c r="AI141" s="73" t="s">
        <v>191</v>
      </c>
      <c r="AJ141" s="29">
        <f>469782.92+113511.01</f>
        <v>583293.92999999993</v>
      </c>
      <c r="AK141" s="35">
        <v>0</v>
      </c>
    </row>
    <row r="142" spans="1:37" ht="141.75" x14ac:dyDescent="0.25">
      <c r="A142" s="5">
        <v>136</v>
      </c>
      <c r="B142" s="68">
        <v>118894</v>
      </c>
      <c r="C142" s="127">
        <v>15</v>
      </c>
      <c r="D142" s="2" t="s">
        <v>175</v>
      </c>
      <c r="E142" s="13" t="s">
        <v>165</v>
      </c>
      <c r="F142" s="219" t="s">
        <v>125</v>
      </c>
      <c r="G142" s="6" t="s">
        <v>68</v>
      </c>
      <c r="H142" s="6" t="s">
        <v>67</v>
      </c>
      <c r="I142" s="2" t="s">
        <v>187</v>
      </c>
      <c r="J142" s="3" t="s">
        <v>69</v>
      </c>
      <c r="K142" s="105">
        <v>42717</v>
      </c>
      <c r="L142" s="8">
        <v>43812</v>
      </c>
      <c r="M142" s="4">
        <f t="shared" si="204"/>
        <v>83.983863051796376</v>
      </c>
      <c r="N142" s="2" t="s">
        <v>155</v>
      </c>
      <c r="O142" s="2" t="s">
        <v>156</v>
      </c>
      <c r="P142" s="2" t="s">
        <v>156</v>
      </c>
      <c r="Q142" s="18" t="s">
        <v>157</v>
      </c>
      <c r="R142" s="2" t="s">
        <v>36</v>
      </c>
      <c r="S142" s="25">
        <f t="shared" si="206"/>
        <v>2106832.29</v>
      </c>
      <c r="T142" s="25">
        <v>1698976.68</v>
      </c>
      <c r="U142" s="25">
        <v>407855.61</v>
      </c>
      <c r="V142" s="25">
        <f t="shared" si="205"/>
        <v>0</v>
      </c>
      <c r="W142" s="25">
        <v>0</v>
      </c>
      <c r="X142" s="25">
        <v>0</v>
      </c>
      <c r="Y142" s="25">
        <f t="shared" si="207"/>
        <v>401783.30999999994</v>
      </c>
      <c r="Z142" s="25">
        <v>299819.40999999997</v>
      </c>
      <c r="AA142" s="25">
        <v>101963.9</v>
      </c>
      <c r="AB142" s="25">
        <f t="shared" si="208"/>
        <v>0</v>
      </c>
      <c r="AC142" s="25"/>
      <c r="AD142" s="25"/>
      <c r="AE142" s="25">
        <f t="shared" si="174"/>
        <v>2508615.6</v>
      </c>
      <c r="AF142" s="25">
        <v>154711.20000000001</v>
      </c>
      <c r="AG142" s="25">
        <f t="shared" si="180"/>
        <v>2663326.8000000003</v>
      </c>
      <c r="AH142" s="28" t="s">
        <v>628</v>
      </c>
      <c r="AI142" s="73" t="s">
        <v>1151</v>
      </c>
      <c r="AJ142" s="29">
        <v>5817.56</v>
      </c>
      <c r="AK142" s="35">
        <v>0</v>
      </c>
    </row>
    <row r="143" spans="1:37" ht="236.25" x14ac:dyDescent="0.25">
      <c r="A143" s="2">
        <v>137</v>
      </c>
      <c r="B143" s="68">
        <v>117846</v>
      </c>
      <c r="C143" s="127">
        <v>16</v>
      </c>
      <c r="D143" s="23" t="s">
        <v>173</v>
      </c>
      <c r="E143" s="13" t="s">
        <v>165</v>
      </c>
      <c r="F143" s="219" t="s">
        <v>125</v>
      </c>
      <c r="G143" s="6" t="s">
        <v>126</v>
      </c>
      <c r="H143" s="6" t="s">
        <v>124</v>
      </c>
      <c r="I143" s="2" t="s">
        <v>206</v>
      </c>
      <c r="J143" s="3" t="s">
        <v>127</v>
      </c>
      <c r="K143" s="105">
        <v>42884</v>
      </c>
      <c r="L143" s="8">
        <v>43980</v>
      </c>
      <c r="M143" s="4">
        <f t="shared" si="204"/>
        <v>83.983862818994993</v>
      </c>
      <c r="N143" s="2" t="s">
        <v>155</v>
      </c>
      <c r="O143" s="2" t="s">
        <v>156</v>
      </c>
      <c r="P143" s="2" t="s">
        <v>156</v>
      </c>
      <c r="Q143" s="18" t="s">
        <v>157</v>
      </c>
      <c r="R143" s="2" t="s">
        <v>36</v>
      </c>
      <c r="S143" s="25">
        <f t="shared" si="206"/>
        <v>14853565.879999999</v>
      </c>
      <c r="T143" s="25">
        <v>11978106.76</v>
      </c>
      <c r="U143" s="25">
        <v>2875459.12</v>
      </c>
      <c r="V143" s="25">
        <f t="shared" si="205"/>
        <v>0</v>
      </c>
      <c r="W143" s="25">
        <v>0</v>
      </c>
      <c r="X143" s="25">
        <v>0</v>
      </c>
      <c r="Y143" s="25">
        <f t="shared" si="207"/>
        <v>2832648.33</v>
      </c>
      <c r="Z143" s="25">
        <v>2113783.5499999998</v>
      </c>
      <c r="AA143" s="25">
        <v>718864.78</v>
      </c>
      <c r="AB143" s="25">
        <f t="shared" si="208"/>
        <v>0</v>
      </c>
      <c r="AC143" s="25"/>
      <c r="AD143" s="25"/>
      <c r="AE143" s="25">
        <f t="shared" si="174"/>
        <v>17686214.210000001</v>
      </c>
      <c r="AF143" s="25">
        <v>0</v>
      </c>
      <c r="AG143" s="25">
        <f t="shared" si="180"/>
        <v>17686214.210000001</v>
      </c>
      <c r="AH143" s="28" t="s">
        <v>628</v>
      </c>
      <c r="AI143" s="42" t="s">
        <v>421</v>
      </c>
      <c r="AJ143" s="29">
        <v>2532656.9500000002</v>
      </c>
      <c r="AK143" s="35">
        <v>0</v>
      </c>
    </row>
    <row r="144" spans="1:37" ht="157.5" x14ac:dyDescent="0.25">
      <c r="A144" s="5">
        <v>138</v>
      </c>
      <c r="B144" s="68">
        <v>117841</v>
      </c>
      <c r="C144" s="127">
        <v>17</v>
      </c>
      <c r="D144" s="2" t="s">
        <v>174</v>
      </c>
      <c r="E144" s="13" t="s">
        <v>165</v>
      </c>
      <c r="F144" s="219" t="s">
        <v>125</v>
      </c>
      <c r="G144" s="6" t="s">
        <v>71</v>
      </c>
      <c r="H144" s="6" t="s">
        <v>70</v>
      </c>
      <c r="I144" s="2" t="s">
        <v>187</v>
      </c>
      <c r="J144" s="3" t="s">
        <v>720</v>
      </c>
      <c r="K144" s="105">
        <v>42482</v>
      </c>
      <c r="L144" s="8">
        <v>43760</v>
      </c>
      <c r="M144" s="4">
        <f t="shared" si="204"/>
        <v>83.983862907570995</v>
      </c>
      <c r="N144" s="2" t="s">
        <v>155</v>
      </c>
      <c r="O144" s="2" t="s">
        <v>156</v>
      </c>
      <c r="P144" s="2" t="s">
        <v>156</v>
      </c>
      <c r="Q144" s="18" t="s">
        <v>157</v>
      </c>
      <c r="R144" s="2" t="s">
        <v>36</v>
      </c>
      <c r="S144" s="25">
        <f t="shared" si="206"/>
        <v>9778588.4399999995</v>
      </c>
      <c r="T144" s="25">
        <v>7885579.6299999999</v>
      </c>
      <c r="U144" s="25">
        <v>1893008.81</v>
      </c>
      <c r="V144" s="25">
        <f t="shared" si="205"/>
        <v>0</v>
      </c>
      <c r="W144" s="25">
        <v>0</v>
      </c>
      <c r="X144" s="25">
        <v>0</v>
      </c>
      <c r="Y144" s="25">
        <f t="shared" si="207"/>
        <v>1864825.07</v>
      </c>
      <c r="Z144" s="25">
        <v>1391572.85</v>
      </c>
      <c r="AA144" s="25">
        <v>473252.22</v>
      </c>
      <c r="AB144" s="25">
        <f t="shared" si="208"/>
        <v>0</v>
      </c>
      <c r="AC144" s="25"/>
      <c r="AD144" s="25"/>
      <c r="AE144" s="25">
        <f t="shared" ref="AE144:AE208" si="209">S144+V144+Y144+AB144</f>
        <v>11643413.51</v>
      </c>
      <c r="AF144" s="25">
        <v>0</v>
      </c>
      <c r="AG144" s="25">
        <f t="shared" si="180"/>
        <v>11643413.51</v>
      </c>
      <c r="AH144" s="28" t="s">
        <v>628</v>
      </c>
      <c r="AI144" s="73" t="s">
        <v>719</v>
      </c>
      <c r="AJ144" s="29">
        <f>3440723.81+475364.38+862441.97</f>
        <v>4778530.16</v>
      </c>
      <c r="AK144" s="35">
        <v>0</v>
      </c>
    </row>
    <row r="145" spans="1:37" ht="157.5" x14ac:dyDescent="0.25">
      <c r="A145" s="5">
        <v>139</v>
      </c>
      <c r="B145" s="68">
        <v>119195</v>
      </c>
      <c r="C145" s="127">
        <v>18</v>
      </c>
      <c r="D145" s="2" t="s">
        <v>171</v>
      </c>
      <c r="E145" s="13" t="s">
        <v>165</v>
      </c>
      <c r="F145" s="219" t="s">
        <v>125</v>
      </c>
      <c r="G145" s="6" t="s">
        <v>73</v>
      </c>
      <c r="H145" s="6" t="s">
        <v>72</v>
      </c>
      <c r="I145" s="2" t="s">
        <v>187</v>
      </c>
      <c r="J145" s="3" t="s">
        <v>74</v>
      </c>
      <c r="K145" s="105">
        <v>42464</v>
      </c>
      <c r="L145" s="8">
        <v>43500</v>
      </c>
      <c r="M145" s="4">
        <f t="shared" si="204"/>
        <v>83.983863126060598</v>
      </c>
      <c r="N145" s="2" t="s">
        <v>155</v>
      </c>
      <c r="O145" s="2" t="s">
        <v>156</v>
      </c>
      <c r="P145" s="2" t="s">
        <v>156</v>
      </c>
      <c r="Q145" s="18" t="s">
        <v>157</v>
      </c>
      <c r="R145" s="2" t="s">
        <v>36</v>
      </c>
      <c r="S145" s="25">
        <f t="shared" si="206"/>
        <v>3168878.46</v>
      </c>
      <c r="T145" s="25">
        <v>2555424.39</v>
      </c>
      <c r="U145" s="25">
        <v>613454.06999999995</v>
      </c>
      <c r="V145" s="25">
        <f t="shared" si="205"/>
        <v>0</v>
      </c>
      <c r="W145" s="25">
        <v>0</v>
      </c>
      <c r="X145" s="25">
        <v>0</v>
      </c>
      <c r="Y145" s="25">
        <f t="shared" si="207"/>
        <v>604320.75</v>
      </c>
      <c r="Z145" s="25">
        <v>450957.23</v>
      </c>
      <c r="AA145" s="25">
        <v>153363.51999999999</v>
      </c>
      <c r="AB145" s="25">
        <f t="shared" si="208"/>
        <v>0</v>
      </c>
      <c r="AC145" s="25">
        <v>0</v>
      </c>
      <c r="AD145" s="25">
        <v>0</v>
      </c>
      <c r="AE145" s="25">
        <f t="shared" si="209"/>
        <v>3773199.21</v>
      </c>
      <c r="AF145" s="25">
        <v>0</v>
      </c>
      <c r="AG145" s="25">
        <f t="shared" si="180"/>
        <v>3773199.21</v>
      </c>
      <c r="AH145" s="28" t="s">
        <v>628</v>
      </c>
      <c r="AI145" s="73" t="s">
        <v>808</v>
      </c>
      <c r="AJ145" s="29">
        <f>452513.95+76690.71+72953.42+173284.84</f>
        <v>775442.92</v>
      </c>
      <c r="AK145" s="35">
        <v>0</v>
      </c>
    </row>
    <row r="146" spans="1:37" ht="204.75" x14ac:dyDescent="0.25">
      <c r="A146" s="2">
        <v>140</v>
      </c>
      <c r="B146" s="68">
        <v>118157</v>
      </c>
      <c r="C146" s="127">
        <v>19</v>
      </c>
      <c r="D146" s="2" t="s">
        <v>168</v>
      </c>
      <c r="E146" s="13" t="s">
        <v>165</v>
      </c>
      <c r="F146" s="219" t="s">
        <v>125</v>
      </c>
      <c r="G146" s="6" t="s">
        <v>76</v>
      </c>
      <c r="H146" s="6" t="s">
        <v>75</v>
      </c>
      <c r="I146" s="2" t="s">
        <v>187</v>
      </c>
      <c r="J146" s="3" t="s">
        <v>77</v>
      </c>
      <c r="K146" s="105">
        <v>42446</v>
      </c>
      <c r="L146" s="8">
        <v>43541</v>
      </c>
      <c r="M146" s="4">
        <f t="shared" si="204"/>
        <v>83.983862865891041</v>
      </c>
      <c r="N146" s="2" t="s">
        <v>155</v>
      </c>
      <c r="O146" s="2" t="s">
        <v>156</v>
      </c>
      <c r="P146" s="2" t="s">
        <v>156</v>
      </c>
      <c r="Q146" s="18" t="s">
        <v>157</v>
      </c>
      <c r="R146" s="2" t="s">
        <v>36</v>
      </c>
      <c r="S146" s="25">
        <f t="shared" si="206"/>
        <v>3627735.48</v>
      </c>
      <c r="T146" s="25">
        <v>2925452.6</v>
      </c>
      <c r="U146" s="25">
        <v>702282.88</v>
      </c>
      <c r="V146" s="25">
        <f t="shared" si="205"/>
        <v>0</v>
      </c>
      <c r="W146" s="25">
        <v>0</v>
      </c>
      <c r="X146" s="25">
        <v>0</v>
      </c>
      <c r="Y146" s="25">
        <f t="shared" si="207"/>
        <v>691827.06</v>
      </c>
      <c r="Z146" s="25">
        <v>516256.34</v>
      </c>
      <c r="AA146" s="25">
        <v>175570.72</v>
      </c>
      <c r="AB146" s="25">
        <f t="shared" si="208"/>
        <v>0</v>
      </c>
      <c r="AC146" s="25"/>
      <c r="AD146" s="25"/>
      <c r="AE146" s="25">
        <f t="shared" si="209"/>
        <v>4319562.54</v>
      </c>
      <c r="AF146" s="25">
        <v>0</v>
      </c>
      <c r="AG146" s="25">
        <f t="shared" si="180"/>
        <v>4319562.54</v>
      </c>
      <c r="AH146" s="28" t="s">
        <v>628</v>
      </c>
      <c r="AI146" s="73" t="s">
        <v>762</v>
      </c>
      <c r="AJ146" s="29">
        <f>457510.12+31100.83+37955.02+48610.7</f>
        <v>575176.66999999993</v>
      </c>
      <c r="AK146" s="35">
        <v>0</v>
      </c>
    </row>
    <row r="147" spans="1:37" ht="141.75" x14ac:dyDescent="0.25">
      <c r="A147" s="5">
        <v>141</v>
      </c>
      <c r="B147" s="68">
        <v>119196</v>
      </c>
      <c r="C147" s="127">
        <v>20</v>
      </c>
      <c r="D147" s="2" t="s">
        <v>171</v>
      </c>
      <c r="E147" s="13" t="s">
        <v>165</v>
      </c>
      <c r="F147" s="219" t="s">
        <v>125</v>
      </c>
      <c r="G147" s="6" t="s">
        <v>78</v>
      </c>
      <c r="H147" s="6" t="s">
        <v>72</v>
      </c>
      <c r="I147" s="2" t="s">
        <v>208</v>
      </c>
      <c r="J147" s="3" t="s">
        <v>79</v>
      </c>
      <c r="K147" s="105">
        <v>42464</v>
      </c>
      <c r="L147" s="8">
        <v>43925</v>
      </c>
      <c r="M147" s="4">
        <f t="shared" si="204"/>
        <v>83.98386284004664</v>
      </c>
      <c r="N147" s="2" t="s">
        <v>155</v>
      </c>
      <c r="O147" s="2" t="s">
        <v>156</v>
      </c>
      <c r="P147" s="2" t="s">
        <v>156</v>
      </c>
      <c r="Q147" s="18" t="s">
        <v>157</v>
      </c>
      <c r="R147" s="2" t="s">
        <v>36</v>
      </c>
      <c r="S147" s="25">
        <f t="shared" si="206"/>
        <v>16139137.140000001</v>
      </c>
      <c r="T147" s="25">
        <v>13014807.98</v>
      </c>
      <c r="U147" s="25">
        <v>3124329.16</v>
      </c>
      <c r="V147" s="25">
        <f t="shared" si="205"/>
        <v>0</v>
      </c>
      <c r="W147" s="25">
        <v>0</v>
      </c>
      <c r="X147" s="25">
        <v>0</v>
      </c>
      <c r="Y147" s="25">
        <f t="shared" si="207"/>
        <v>3077813.11</v>
      </c>
      <c r="Z147" s="25">
        <v>2296730.8199999998</v>
      </c>
      <c r="AA147" s="25">
        <v>781082.29</v>
      </c>
      <c r="AB147" s="25">
        <f t="shared" si="208"/>
        <v>0</v>
      </c>
      <c r="AC147" s="25"/>
      <c r="AD147" s="25"/>
      <c r="AE147" s="25">
        <f t="shared" si="209"/>
        <v>19216950.25</v>
      </c>
      <c r="AF147" s="25">
        <v>0</v>
      </c>
      <c r="AG147" s="25">
        <f t="shared" si="180"/>
        <v>19216950.25</v>
      </c>
      <c r="AH147" s="28" t="s">
        <v>628</v>
      </c>
      <c r="AI147" s="73" t="s">
        <v>260</v>
      </c>
      <c r="AJ147" s="29">
        <f>770912.58+137660.46+105577.25</f>
        <v>1014150.2899999999</v>
      </c>
      <c r="AK147" s="35">
        <v>0</v>
      </c>
    </row>
    <row r="148" spans="1:37" ht="409.5" x14ac:dyDescent="0.25">
      <c r="A148" s="5">
        <v>142</v>
      </c>
      <c r="B148" s="68">
        <v>118158</v>
      </c>
      <c r="C148" s="127">
        <v>21</v>
      </c>
      <c r="D148" s="2" t="s">
        <v>168</v>
      </c>
      <c r="E148" s="13" t="s">
        <v>165</v>
      </c>
      <c r="F148" s="219" t="s">
        <v>125</v>
      </c>
      <c r="G148" s="6" t="s">
        <v>80</v>
      </c>
      <c r="H148" s="6" t="s">
        <v>75</v>
      </c>
      <c r="I148" s="2" t="s">
        <v>476</v>
      </c>
      <c r="J148" s="3" t="s">
        <v>81</v>
      </c>
      <c r="K148" s="105">
        <v>42516</v>
      </c>
      <c r="L148" s="8">
        <v>43611</v>
      </c>
      <c r="M148" s="4">
        <f t="shared" si="204"/>
        <v>83.983862895923082</v>
      </c>
      <c r="N148" s="2" t="s">
        <v>155</v>
      </c>
      <c r="O148" s="2" t="s">
        <v>156</v>
      </c>
      <c r="P148" s="2" t="s">
        <v>156</v>
      </c>
      <c r="Q148" s="18" t="s">
        <v>157</v>
      </c>
      <c r="R148" s="2" t="s">
        <v>36</v>
      </c>
      <c r="S148" s="25">
        <f t="shared" si="206"/>
        <v>11413787.699999999</v>
      </c>
      <c r="T148" s="25">
        <v>9204225.3699999992</v>
      </c>
      <c r="U148" s="25">
        <v>2209562.33</v>
      </c>
      <c r="V148" s="25">
        <f t="shared" si="205"/>
        <v>0</v>
      </c>
      <c r="W148" s="25">
        <v>0</v>
      </c>
      <c r="X148" s="25">
        <v>0</v>
      </c>
      <c r="Y148" s="25">
        <f t="shared" si="207"/>
        <v>2176665.64</v>
      </c>
      <c r="Z148" s="25">
        <v>1624275.04</v>
      </c>
      <c r="AA148" s="25">
        <v>552390.6</v>
      </c>
      <c r="AB148" s="25">
        <f t="shared" si="208"/>
        <v>0</v>
      </c>
      <c r="AC148" s="25"/>
      <c r="AD148" s="25"/>
      <c r="AE148" s="25">
        <f t="shared" si="209"/>
        <v>13590453.34</v>
      </c>
      <c r="AF148" s="25">
        <v>16355.96</v>
      </c>
      <c r="AG148" s="25">
        <f t="shared" si="180"/>
        <v>13606809.300000001</v>
      </c>
      <c r="AH148" s="28" t="s">
        <v>628</v>
      </c>
      <c r="AI148" s="73" t="s">
        <v>850</v>
      </c>
      <c r="AJ148" s="29">
        <f>1854921.77+82241.2+80726.08+0.04+1424161.81</f>
        <v>3442050.9000000004</v>
      </c>
      <c r="AK148" s="35">
        <v>0</v>
      </c>
    </row>
    <row r="149" spans="1:37" ht="220.5" x14ac:dyDescent="0.25">
      <c r="A149" s="2">
        <v>143</v>
      </c>
      <c r="B149" s="68">
        <v>118159</v>
      </c>
      <c r="C149" s="127">
        <v>22</v>
      </c>
      <c r="D149" s="2" t="s">
        <v>177</v>
      </c>
      <c r="E149" s="13" t="s">
        <v>165</v>
      </c>
      <c r="F149" s="219" t="s">
        <v>125</v>
      </c>
      <c r="G149" s="6" t="s">
        <v>82</v>
      </c>
      <c r="H149" s="6" t="s">
        <v>75</v>
      </c>
      <c r="I149" s="2" t="s">
        <v>196</v>
      </c>
      <c r="J149" s="3" t="s">
        <v>83</v>
      </c>
      <c r="K149" s="105">
        <v>42446</v>
      </c>
      <c r="L149" s="8">
        <v>43176</v>
      </c>
      <c r="M149" s="4">
        <f t="shared" si="204"/>
        <v>83.983862881462997</v>
      </c>
      <c r="N149" s="2" t="s">
        <v>155</v>
      </c>
      <c r="O149" s="2" t="s">
        <v>156</v>
      </c>
      <c r="P149" s="2" t="s">
        <v>156</v>
      </c>
      <c r="Q149" s="18" t="s">
        <v>157</v>
      </c>
      <c r="R149" s="2" t="s">
        <v>36</v>
      </c>
      <c r="S149" s="25">
        <f t="shared" si="206"/>
        <v>13490539.449999999</v>
      </c>
      <c r="T149" s="25">
        <v>10878944.699999999</v>
      </c>
      <c r="U149" s="25">
        <v>2611594.75</v>
      </c>
      <c r="V149" s="25">
        <f t="shared" si="205"/>
        <v>0</v>
      </c>
      <c r="W149" s="25">
        <v>0</v>
      </c>
      <c r="X149" s="25">
        <v>0</v>
      </c>
      <c r="Y149" s="25">
        <f t="shared" si="207"/>
        <v>2572712.4500000002</v>
      </c>
      <c r="Z149" s="25">
        <v>1919813.76</v>
      </c>
      <c r="AA149" s="25">
        <v>652898.68999999994</v>
      </c>
      <c r="AB149" s="25">
        <f t="shared" si="208"/>
        <v>0</v>
      </c>
      <c r="AC149" s="25"/>
      <c r="AD149" s="25"/>
      <c r="AE149" s="25">
        <f t="shared" si="209"/>
        <v>16063251.899999999</v>
      </c>
      <c r="AF149" s="25">
        <v>0</v>
      </c>
      <c r="AG149" s="25">
        <f t="shared" si="180"/>
        <v>16063251.899999999</v>
      </c>
      <c r="AH149" s="28" t="s">
        <v>1126</v>
      </c>
      <c r="AI149" s="73" t="s">
        <v>212</v>
      </c>
      <c r="AJ149" s="29">
        <v>11200209.65</v>
      </c>
      <c r="AK149" s="35">
        <v>0</v>
      </c>
    </row>
    <row r="150" spans="1:37" ht="283.5" x14ac:dyDescent="0.25">
      <c r="A150" s="5">
        <v>144</v>
      </c>
      <c r="B150" s="68">
        <v>118427</v>
      </c>
      <c r="C150" s="127">
        <v>23</v>
      </c>
      <c r="D150" s="2" t="s">
        <v>172</v>
      </c>
      <c r="E150" s="13" t="s">
        <v>165</v>
      </c>
      <c r="F150" s="219" t="s">
        <v>125</v>
      </c>
      <c r="G150" s="6" t="s">
        <v>85</v>
      </c>
      <c r="H150" s="6" t="s">
        <v>84</v>
      </c>
      <c r="I150" s="2" t="s">
        <v>187</v>
      </c>
      <c r="J150" s="3" t="s">
        <v>86</v>
      </c>
      <c r="K150" s="105">
        <v>42459</v>
      </c>
      <c r="L150" s="8">
        <v>43524</v>
      </c>
      <c r="M150" s="4">
        <f t="shared" si="204"/>
        <v>83.983862871845758</v>
      </c>
      <c r="N150" s="2" t="s">
        <v>155</v>
      </c>
      <c r="O150" s="2" t="s">
        <v>156</v>
      </c>
      <c r="P150" s="2" t="s">
        <v>156</v>
      </c>
      <c r="Q150" s="18" t="s">
        <v>157</v>
      </c>
      <c r="R150" s="2" t="s">
        <v>36</v>
      </c>
      <c r="S150" s="25">
        <f t="shared" si="206"/>
        <v>6252507.04</v>
      </c>
      <c r="T150" s="25">
        <v>5042102.18</v>
      </c>
      <c r="U150" s="25">
        <v>1210404.8600000001</v>
      </c>
      <c r="V150" s="25">
        <f t="shared" si="205"/>
        <v>0</v>
      </c>
      <c r="W150" s="25">
        <v>0</v>
      </c>
      <c r="X150" s="25">
        <v>0</v>
      </c>
      <c r="Y150" s="25">
        <f t="shared" si="207"/>
        <v>1192383.95</v>
      </c>
      <c r="Z150" s="25">
        <v>889782.73</v>
      </c>
      <c r="AA150" s="25">
        <v>302601.21999999997</v>
      </c>
      <c r="AB150" s="25">
        <f t="shared" si="208"/>
        <v>0</v>
      </c>
      <c r="AC150" s="25"/>
      <c r="AD150" s="25"/>
      <c r="AE150" s="25">
        <f t="shared" si="209"/>
        <v>7444890.9900000002</v>
      </c>
      <c r="AF150" s="25">
        <v>0</v>
      </c>
      <c r="AG150" s="25">
        <f t="shared" si="180"/>
        <v>7444890.9900000002</v>
      </c>
      <c r="AH150" s="28" t="s">
        <v>628</v>
      </c>
      <c r="AI150" s="43" t="s">
        <v>750</v>
      </c>
      <c r="AJ150" s="29">
        <f>2818184.2+870614.52+48419.22</f>
        <v>3737217.9400000004</v>
      </c>
      <c r="AK150" s="35">
        <v>0</v>
      </c>
    </row>
    <row r="151" spans="1:37" ht="157.5" x14ac:dyDescent="0.25">
      <c r="A151" s="5">
        <v>145</v>
      </c>
      <c r="B151" s="68">
        <v>118584</v>
      </c>
      <c r="C151" s="127">
        <v>24</v>
      </c>
      <c r="D151" s="2" t="s">
        <v>170</v>
      </c>
      <c r="E151" s="13" t="s">
        <v>165</v>
      </c>
      <c r="F151" s="219" t="s">
        <v>125</v>
      </c>
      <c r="G151" s="6" t="s">
        <v>88</v>
      </c>
      <c r="H151" s="6" t="s">
        <v>87</v>
      </c>
      <c r="I151" s="2" t="s">
        <v>187</v>
      </c>
      <c r="J151" s="3" t="s">
        <v>89</v>
      </c>
      <c r="K151" s="105">
        <v>42454</v>
      </c>
      <c r="L151" s="8">
        <v>43490</v>
      </c>
      <c r="M151" s="4">
        <f t="shared" si="204"/>
        <v>83.983862869823341</v>
      </c>
      <c r="N151" s="2" t="s">
        <v>155</v>
      </c>
      <c r="O151" s="2" t="s">
        <v>156</v>
      </c>
      <c r="P151" s="2" t="s">
        <v>156</v>
      </c>
      <c r="Q151" s="18" t="s">
        <v>157</v>
      </c>
      <c r="R151" s="2" t="s">
        <v>36</v>
      </c>
      <c r="S151" s="25">
        <f t="shared" si="206"/>
        <v>2984368.02</v>
      </c>
      <c r="T151" s="25">
        <v>2406632.79</v>
      </c>
      <c r="U151" s="25">
        <v>577735.23</v>
      </c>
      <c r="V151" s="25">
        <f t="shared" si="205"/>
        <v>0</v>
      </c>
      <c r="W151" s="25">
        <v>0</v>
      </c>
      <c r="X151" s="25">
        <v>0</v>
      </c>
      <c r="Y151" s="25">
        <f t="shared" si="207"/>
        <v>569133.71</v>
      </c>
      <c r="Z151" s="25">
        <v>424699.9</v>
      </c>
      <c r="AA151" s="25">
        <v>144433.81</v>
      </c>
      <c r="AB151" s="25">
        <f t="shared" si="208"/>
        <v>0</v>
      </c>
      <c r="AC151" s="25"/>
      <c r="AD151" s="25"/>
      <c r="AE151" s="25">
        <f t="shared" si="209"/>
        <v>3553501.73</v>
      </c>
      <c r="AF151" s="25"/>
      <c r="AG151" s="25">
        <f t="shared" si="180"/>
        <v>3553501.73</v>
      </c>
      <c r="AH151" s="28" t="s">
        <v>628</v>
      </c>
      <c r="AI151" s="44" t="s">
        <v>186</v>
      </c>
      <c r="AJ151" s="29">
        <f>51639.73+64908.11+279959.69+182506.81+204824.85</f>
        <v>783839.19000000006</v>
      </c>
      <c r="AK151" s="35">
        <v>0</v>
      </c>
    </row>
    <row r="152" spans="1:37" ht="189" x14ac:dyDescent="0.25">
      <c r="A152" s="2">
        <v>146</v>
      </c>
      <c r="B152" s="68">
        <v>117834</v>
      </c>
      <c r="C152" s="127">
        <v>25</v>
      </c>
      <c r="D152" s="2" t="s">
        <v>172</v>
      </c>
      <c r="E152" s="13" t="s">
        <v>165</v>
      </c>
      <c r="F152" s="219" t="s">
        <v>125</v>
      </c>
      <c r="G152" s="6" t="s">
        <v>90</v>
      </c>
      <c r="H152" s="6" t="s">
        <v>84</v>
      </c>
      <c r="I152" s="2" t="s">
        <v>209</v>
      </c>
      <c r="J152" s="3" t="s">
        <v>91</v>
      </c>
      <c r="K152" s="105">
        <v>42459</v>
      </c>
      <c r="L152" s="8">
        <v>43464</v>
      </c>
      <c r="M152" s="4">
        <f t="shared" si="204"/>
        <v>83.983862877433253</v>
      </c>
      <c r="N152" s="2" t="s">
        <v>155</v>
      </c>
      <c r="O152" s="2" t="s">
        <v>156</v>
      </c>
      <c r="P152" s="2" t="s">
        <v>156</v>
      </c>
      <c r="Q152" s="18" t="s">
        <v>157</v>
      </c>
      <c r="R152" s="2" t="s">
        <v>36</v>
      </c>
      <c r="S152" s="25">
        <f t="shared" si="206"/>
        <v>11174376.890000001</v>
      </c>
      <c r="T152" s="25">
        <v>9011161.3900000006</v>
      </c>
      <c r="U152" s="25">
        <v>2163215.5</v>
      </c>
      <c r="V152" s="25">
        <f t="shared" si="205"/>
        <v>0</v>
      </c>
      <c r="W152" s="25">
        <v>0</v>
      </c>
      <c r="X152" s="25">
        <v>0</v>
      </c>
      <c r="Y152" s="25">
        <f t="shared" si="207"/>
        <v>2131008.8199999998</v>
      </c>
      <c r="Z152" s="25">
        <v>1590204.95</v>
      </c>
      <c r="AA152" s="25">
        <v>540803.87</v>
      </c>
      <c r="AB152" s="25">
        <f t="shared" si="208"/>
        <v>0</v>
      </c>
      <c r="AC152" s="25"/>
      <c r="AD152" s="25"/>
      <c r="AE152" s="25">
        <f t="shared" si="209"/>
        <v>13305385.710000001</v>
      </c>
      <c r="AF152" s="25">
        <v>0</v>
      </c>
      <c r="AG152" s="25">
        <f t="shared" si="180"/>
        <v>13305385.710000001</v>
      </c>
      <c r="AH152" s="28" t="s">
        <v>628</v>
      </c>
      <c r="AI152" s="43" t="s">
        <v>1119</v>
      </c>
      <c r="AJ152" s="29">
        <f>4814425.83+239093.69+4448978.65+768.2</f>
        <v>9503266.370000001</v>
      </c>
      <c r="AK152" s="35">
        <v>0</v>
      </c>
    </row>
    <row r="153" spans="1:37" ht="220.5" x14ac:dyDescent="0.25">
      <c r="A153" s="5">
        <v>147</v>
      </c>
      <c r="B153" s="68">
        <v>118419</v>
      </c>
      <c r="C153" s="127">
        <v>26</v>
      </c>
      <c r="D153" s="2" t="s">
        <v>170</v>
      </c>
      <c r="E153" s="13" t="s">
        <v>165</v>
      </c>
      <c r="F153" s="219" t="s">
        <v>125</v>
      </c>
      <c r="G153" s="6" t="s">
        <v>92</v>
      </c>
      <c r="H153" s="6" t="s">
        <v>84</v>
      </c>
      <c r="I153" s="2" t="s">
        <v>187</v>
      </c>
      <c r="J153" s="3" t="s">
        <v>93</v>
      </c>
      <c r="K153" s="105">
        <v>42458</v>
      </c>
      <c r="L153" s="8">
        <v>43553</v>
      </c>
      <c r="M153" s="4">
        <f t="shared" si="204"/>
        <v>83.983862783018438</v>
      </c>
      <c r="N153" s="2" t="s">
        <v>155</v>
      </c>
      <c r="O153" s="2" t="s">
        <v>156</v>
      </c>
      <c r="P153" s="2" t="s">
        <v>156</v>
      </c>
      <c r="Q153" s="18" t="s">
        <v>157</v>
      </c>
      <c r="R153" s="2" t="s">
        <v>36</v>
      </c>
      <c r="S153" s="25">
        <f t="shared" si="206"/>
        <v>3637178.37</v>
      </c>
      <c r="T153" s="25">
        <v>2933067.47</v>
      </c>
      <c r="U153" s="25">
        <v>704110.9</v>
      </c>
      <c r="V153" s="25">
        <f t="shared" si="205"/>
        <v>0</v>
      </c>
      <c r="W153" s="25">
        <v>0</v>
      </c>
      <c r="X153" s="25">
        <v>0</v>
      </c>
      <c r="Y153" s="25">
        <f t="shared" si="207"/>
        <v>693627.87</v>
      </c>
      <c r="Z153" s="25">
        <v>517600.14</v>
      </c>
      <c r="AA153" s="25">
        <v>176027.73</v>
      </c>
      <c r="AB153" s="25">
        <f t="shared" si="208"/>
        <v>0</v>
      </c>
      <c r="AC153" s="25"/>
      <c r="AD153" s="25"/>
      <c r="AE153" s="25">
        <f t="shared" si="209"/>
        <v>4330806.24</v>
      </c>
      <c r="AF153" s="25">
        <v>0</v>
      </c>
      <c r="AG153" s="25">
        <f t="shared" si="180"/>
        <v>4330806.24</v>
      </c>
      <c r="AH153" s="28" t="s">
        <v>628</v>
      </c>
      <c r="AI153" s="44" t="s">
        <v>188</v>
      </c>
      <c r="AJ153" s="29">
        <f>137690.72+51834.75+444180.88+324773.67</f>
        <v>958480.02</v>
      </c>
      <c r="AK153" s="35">
        <v>0</v>
      </c>
    </row>
    <row r="154" spans="1:37" ht="299.25" x14ac:dyDescent="0.25">
      <c r="A154" s="5">
        <v>148</v>
      </c>
      <c r="B154" s="68">
        <v>118319</v>
      </c>
      <c r="C154" s="127">
        <v>27</v>
      </c>
      <c r="D154" s="2" t="s">
        <v>174</v>
      </c>
      <c r="E154" s="13" t="s">
        <v>165</v>
      </c>
      <c r="F154" s="219" t="s">
        <v>125</v>
      </c>
      <c r="G154" s="6" t="s">
        <v>95</v>
      </c>
      <c r="H154" s="6" t="s">
        <v>94</v>
      </c>
      <c r="I154" s="2" t="s">
        <v>201</v>
      </c>
      <c r="J154" s="3" t="s">
        <v>96</v>
      </c>
      <c r="K154" s="105">
        <v>42585</v>
      </c>
      <c r="L154" s="8">
        <v>43680</v>
      </c>
      <c r="M154" s="4">
        <f t="shared" si="204"/>
        <v>83.983862824473448</v>
      </c>
      <c r="N154" s="2" t="s">
        <v>155</v>
      </c>
      <c r="O154" s="2" t="s">
        <v>156</v>
      </c>
      <c r="P154" s="2" t="s">
        <v>156</v>
      </c>
      <c r="Q154" s="18" t="s">
        <v>157</v>
      </c>
      <c r="R154" s="2" t="s">
        <v>36</v>
      </c>
      <c r="S154" s="25">
        <f t="shared" si="206"/>
        <v>17052953.060000002</v>
      </c>
      <c r="T154" s="25">
        <v>13751720.9</v>
      </c>
      <c r="U154" s="25">
        <v>3301232.16</v>
      </c>
      <c r="V154" s="25">
        <f t="shared" si="205"/>
        <v>0</v>
      </c>
      <c r="W154" s="25">
        <v>0</v>
      </c>
      <c r="X154" s="25">
        <v>0</v>
      </c>
      <c r="Y154" s="25">
        <f t="shared" si="207"/>
        <v>3252082.32</v>
      </c>
      <c r="Z154" s="25">
        <v>2426774.2799999998</v>
      </c>
      <c r="AA154" s="25">
        <v>825308.04</v>
      </c>
      <c r="AB154" s="25">
        <f t="shared" si="208"/>
        <v>0</v>
      </c>
      <c r="AC154" s="25"/>
      <c r="AD154" s="25"/>
      <c r="AE154" s="25">
        <f t="shared" si="209"/>
        <v>20305035.380000003</v>
      </c>
      <c r="AF154" s="25">
        <v>0</v>
      </c>
      <c r="AG154" s="25">
        <f t="shared" si="180"/>
        <v>20305035.380000003</v>
      </c>
      <c r="AH154" s="28" t="s">
        <v>628</v>
      </c>
      <c r="AI154" s="73" t="s">
        <v>498</v>
      </c>
      <c r="AJ154" s="29">
        <f>11810641.11+1658000</f>
        <v>13468641.109999999</v>
      </c>
      <c r="AK154" s="35">
        <v>0</v>
      </c>
    </row>
    <row r="155" spans="1:37" ht="220.5" x14ac:dyDescent="0.25">
      <c r="A155" s="2">
        <v>149</v>
      </c>
      <c r="B155" s="68"/>
      <c r="C155" s="127">
        <v>28</v>
      </c>
      <c r="D155" s="2" t="s">
        <v>176</v>
      </c>
      <c r="E155" s="13" t="s">
        <v>165</v>
      </c>
      <c r="F155" s="219" t="s">
        <v>125</v>
      </c>
      <c r="G155" s="6" t="s">
        <v>97</v>
      </c>
      <c r="H155" s="6" t="s">
        <v>84</v>
      </c>
      <c r="I155" s="2" t="s">
        <v>205</v>
      </c>
      <c r="J155" s="3" t="s">
        <v>98</v>
      </c>
      <c r="K155" s="105">
        <v>42515</v>
      </c>
      <c r="L155" s="8">
        <v>43610</v>
      </c>
      <c r="M155" s="4">
        <f t="shared" si="204"/>
        <v>83.983862839308514</v>
      </c>
      <c r="N155" s="2" t="s">
        <v>155</v>
      </c>
      <c r="O155" s="2" t="s">
        <v>156</v>
      </c>
      <c r="P155" s="2" t="s">
        <v>156</v>
      </c>
      <c r="Q155" s="18" t="s">
        <v>157</v>
      </c>
      <c r="R155" s="2" t="s">
        <v>36</v>
      </c>
      <c r="S155" s="25">
        <f t="shared" si="206"/>
        <v>36908560.939999998</v>
      </c>
      <c r="T155" s="25">
        <v>29763538.73</v>
      </c>
      <c r="U155" s="25">
        <v>7145022.21</v>
      </c>
      <c r="V155" s="25">
        <f t="shared" si="205"/>
        <v>0</v>
      </c>
      <c r="W155" s="25">
        <v>0</v>
      </c>
      <c r="X155" s="25">
        <v>0</v>
      </c>
      <c r="Y155" s="25">
        <f t="shared" si="207"/>
        <v>7038644.7400000002</v>
      </c>
      <c r="Z155" s="25">
        <v>5252389.1900000004</v>
      </c>
      <c r="AA155" s="25">
        <v>1786255.55</v>
      </c>
      <c r="AB155" s="25">
        <f t="shared" si="208"/>
        <v>0</v>
      </c>
      <c r="AC155" s="25"/>
      <c r="AD155" s="25"/>
      <c r="AE155" s="25">
        <f t="shared" si="209"/>
        <v>43947205.68</v>
      </c>
      <c r="AF155" s="25">
        <v>0</v>
      </c>
      <c r="AG155" s="25">
        <f t="shared" si="180"/>
        <v>43947205.68</v>
      </c>
      <c r="AH155" s="28" t="s">
        <v>628</v>
      </c>
      <c r="AI155" s="73" t="s">
        <v>475</v>
      </c>
      <c r="AJ155" s="29">
        <f>11464350.64+500110.3+15570.61+471908.06</f>
        <v>12451939.610000001</v>
      </c>
      <c r="AK155" s="35">
        <v>0</v>
      </c>
    </row>
    <row r="156" spans="1:37" ht="252" x14ac:dyDescent="0.25">
      <c r="A156" s="5">
        <v>150</v>
      </c>
      <c r="B156" s="68">
        <v>119993</v>
      </c>
      <c r="C156" s="127">
        <v>29</v>
      </c>
      <c r="D156" s="2" t="s">
        <v>172</v>
      </c>
      <c r="E156" s="13" t="s">
        <v>165</v>
      </c>
      <c r="F156" s="219" t="s">
        <v>125</v>
      </c>
      <c r="G156" s="6" t="s">
        <v>100</v>
      </c>
      <c r="H156" s="6" t="s">
        <v>99</v>
      </c>
      <c r="I156" s="2" t="s">
        <v>210</v>
      </c>
      <c r="J156" s="3" t="s">
        <v>101</v>
      </c>
      <c r="K156" s="105">
        <v>42569</v>
      </c>
      <c r="L156" s="8">
        <v>44030</v>
      </c>
      <c r="M156" s="4">
        <f t="shared" si="204"/>
        <v>83.98386282616714</v>
      </c>
      <c r="N156" s="2" t="s">
        <v>155</v>
      </c>
      <c r="O156" s="2" t="s">
        <v>156</v>
      </c>
      <c r="P156" s="2" t="s">
        <v>156</v>
      </c>
      <c r="Q156" s="18" t="s">
        <v>157</v>
      </c>
      <c r="R156" s="2" t="s">
        <v>36</v>
      </c>
      <c r="S156" s="25">
        <f t="shared" si="206"/>
        <v>35912411.909999996</v>
      </c>
      <c r="T156" s="25">
        <v>28960231.329999998</v>
      </c>
      <c r="U156" s="25">
        <v>6952180.5800000001</v>
      </c>
      <c r="V156" s="25">
        <f t="shared" si="205"/>
        <v>0</v>
      </c>
      <c r="W156" s="25">
        <v>0</v>
      </c>
      <c r="X156" s="25">
        <v>0</v>
      </c>
      <c r="Y156" s="25">
        <f t="shared" si="207"/>
        <v>6848674.209999999</v>
      </c>
      <c r="Z156" s="25">
        <v>5110629.0599999996</v>
      </c>
      <c r="AA156" s="25">
        <v>1738045.15</v>
      </c>
      <c r="AB156" s="25">
        <f t="shared" si="208"/>
        <v>0</v>
      </c>
      <c r="AC156" s="25"/>
      <c r="AD156" s="25"/>
      <c r="AE156" s="25">
        <f t="shared" si="209"/>
        <v>42761086.119999997</v>
      </c>
      <c r="AF156" s="25">
        <v>0</v>
      </c>
      <c r="AG156" s="25">
        <f t="shared" ref="AG156:AG227" si="210">AE156+AF156</f>
        <v>42761086.119999997</v>
      </c>
      <c r="AH156" s="28" t="s">
        <v>628</v>
      </c>
      <c r="AI156" s="43" t="s">
        <v>192</v>
      </c>
      <c r="AJ156" s="29">
        <v>28176.63</v>
      </c>
      <c r="AK156" s="35">
        <v>0</v>
      </c>
    </row>
    <row r="157" spans="1:37" ht="409.5" x14ac:dyDescent="0.25">
      <c r="A157" s="5">
        <v>151</v>
      </c>
      <c r="B157" s="68">
        <v>118292</v>
      </c>
      <c r="C157" s="127">
        <v>30</v>
      </c>
      <c r="D157" s="2" t="s">
        <v>175</v>
      </c>
      <c r="E157" s="13" t="s">
        <v>165</v>
      </c>
      <c r="F157" s="219" t="s">
        <v>125</v>
      </c>
      <c r="G157" s="6" t="s">
        <v>103</v>
      </c>
      <c r="H157" s="6" t="s">
        <v>102</v>
      </c>
      <c r="I157" s="2" t="s">
        <v>198</v>
      </c>
      <c r="J157" s="3" t="s">
        <v>104</v>
      </c>
      <c r="K157" s="105">
        <v>42446</v>
      </c>
      <c r="L157" s="8">
        <v>43237</v>
      </c>
      <c r="M157" s="4">
        <f t="shared" si="204"/>
        <v>83.983862811384185</v>
      </c>
      <c r="N157" s="2" t="s">
        <v>155</v>
      </c>
      <c r="O157" s="2" t="s">
        <v>156</v>
      </c>
      <c r="P157" s="2" t="s">
        <v>156</v>
      </c>
      <c r="Q157" s="18" t="s">
        <v>157</v>
      </c>
      <c r="R157" s="2" t="s">
        <v>36</v>
      </c>
      <c r="S157" s="25">
        <f t="shared" si="206"/>
        <v>23983572.759999998</v>
      </c>
      <c r="T157" s="25">
        <v>19340661.859999999</v>
      </c>
      <c r="U157" s="25">
        <v>4642910.9000000004</v>
      </c>
      <c r="V157" s="25">
        <f t="shared" si="205"/>
        <v>0</v>
      </c>
      <c r="W157" s="25">
        <v>0</v>
      </c>
      <c r="X157" s="25">
        <v>0</v>
      </c>
      <c r="Y157" s="25">
        <f t="shared" si="207"/>
        <v>4573785.71</v>
      </c>
      <c r="Z157" s="25">
        <v>3413057.98</v>
      </c>
      <c r="AA157" s="25">
        <v>1160727.73</v>
      </c>
      <c r="AB157" s="25">
        <f t="shared" si="208"/>
        <v>0</v>
      </c>
      <c r="AC157" s="25"/>
      <c r="AD157" s="25"/>
      <c r="AE157" s="25">
        <f t="shared" si="209"/>
        <v>28557358.469999999</v>
      </c>
      <c r="AF157" s="25">
        <v>54654.13</v>
      </c>
      <c r="AG157" s="25">
        <f t="shared" si="210"/>
        <v>28612012.599999998</v>
      </c>
      <c r="AH157" s="28" t="s">
        <v>1126</v>
      </c>
      <c r="AI157" s="73" t="s">
        <v>506</v>
      </c>
      <c r="AJ157" s="29">
        <v>20419622.34</v>
      </c>
      <c r="AK157" s="35">
        <v>0</v>
      </c>
    </row>
    <row r="158" spans="1:37" ht="141.75" x14ac:dyDescent="0.25">
      <c r="A158" s="2">
        <v>152</v>
      </c>
      <c r="B158" s="68">
        <v>120208</v>
      </c>
      <c r="C158" s="127">
        <v>47</v>
      </c>
      <c r="D158" s="2" t="s">
        <v>174</v>
      </c>
      <c r="E158" s="13" t="s">
        <v>165</v>
      </c>
      <c r="F158" s="219" t="s">
        <v>128</v>
      </c>
      <c r="G158" s="6" t="s">
        <v>721</v>
      </c>
      <c r="H158" s="6" t="s">
        <v>364</v>
      </c>
      <c r="I158" s="2" t="s">
        <v>187</v>
      </c>
      <c r="J158" s="3" t="s">
        <v>723</v>
      </c>
      <c r="K158" s="105">
        <v>42914</v>
      </c>
      <c r="L158" s="8">
        <v>44193</v>
      </c>
      <c r="M158" s="4">
        <f t="shared" si="204"/>
        <v>83.983862839866035</v>
      </c>
      <c r="N158" s="2" t="s">
        <v>155</v>
      </c>
      <c r="O158" s="2" t="s">
        <v>156</v>
      </c>
      <c r="P158" s="2" t="s">
        <v>156</v>
      </c>
      <c r="Q158" s="18" t="s">
        <v>157</v>
      </c>
      <c r="R158" s="2" t="s">
        <v>36</v>
      </c>
      <c r="S158" s="25">
        <f t="shared" si="206"/>
        <v>6085613.1800000006</v>
      </c>
      <c r="T158" s="25">
        <v>4907516.82</v>
      </c>
      <c r="U158" s="25">
        <v>1178096.3600000001</v>
      </c>
      <c r="V158" s="25">
        <f>W158+X158</f>
        <v>0</v>
      </c>
      <c r="W158" s="25">
        <v>0</v>
      </c>
      <c r="X158" s="25">
        <v>0</v>
      </c>
      <c r="Y158" s="25">
        <f t="shared" si="207"/>
        <v>1160556.47</v>
      </c>
      <c r="Z158" s="25">
        <v>866032.38</v>
      </c>
      <c r="AA158" s="25">
        <v>294524.09000000003</v>
      </c>
      <c r="AB158" s="25">
        <f t="shared" si="208"/>
        <v>0</v>
      </c>
      <c r="AC158" s="25"/>
      <c r="AD158" s="25"/>
      <c r="AE158" s="25">
        <f t="shared" si="209"/>
        <v>7246169.6500000004</v>
      </c>
      <c r="AF158" s="25">
        <v>0</v>
      </c>
      <c r="AG158" s="25">
        <f t="shared" si="210"/>
        <v>7246169.6500000004</v>
      </c>
      <c r="AH158" s="28" t="s">
        <v>628</v>
      </c>
      <c r="AI158" s="73" t="s">
        <v>1132</v>
      </c>
      <c r="AJ158" s="29">
        <f>318314.17+157541.59+137631.79</f>
        <v>613487.55000000005</v>
      </c>
      <c r="AK158" s="35">
        <v>0</v>
      </c>
    </row>
    <row r="159" spans="1:37" ht="220.5" x14ac:dyDescent="0.25">
      <c r="A159" s="5">
        <v>153</v>
      </c>
      <c r="B159" s="68">
        <v>119991</v>
      </c>
      <c r="C159" s="127">
        <v>48</v>
      </c>
      <c r="D159" s="2" t="s">
        <v>172</v>
      </c>
      <c r="E159" s="13" t="s">
        <v>165</v>
      </c>
      <c r="F159" s="219" t="s">
        <v>128</v>
      </c>
      <c r="G159" s="6" t="s">
        <v>130</v>
      </c>
      <c r="H159" s="6" t="s">
        <v>129</v>
      </c>
      <c r="I159" s="2" t="s">
        <v>187</v>
      </c>
      <c r="J159" s="3" t="s">
        <v>131</v>
      </c>
      <c r="K159" s="105">
        <v>43004</v>
      </c>
      <c r="L159" s="8">
        <v>43916</v>
      </c>
      <c r="M159" s="4">
        <f t="shared" si="204"/>
        <v>83.9838628091575</v>
      </c>
      <c r="N159" s="2" t="s">
        <v>155</v>
      </c>
      <c r="O159" s="2" t="s">
        <v>156</v>
      </c>
      <c r="P159" s="2" t="s">
        <v>156</v>
      </c>
      <c r="Q159" s="18" t="s">
        <v>157</v>
      </c>
      <c r="R159" s="2" t="s">
        <v>36</v>
      </c>
      <c r="S159" s="25">
        <f t="shared" si="206"/>
        <v>12597407.540000001</v>
      </c>
      <c r="T159" s="25">
        <v>10158711.630000001</v>
      </c>
      <c r="U159" s="25">
        <v>2438695.91</v>
      </c>
      <c r="V159" s="25">
        <f t="shared" si="205"/>
        <v>0</v>
      </c>
      <c r="W159" s="25">
        <v>0</v>
      </c>
      <c r="X159" s="25">
        <v>0</v>
      </c>
      <c r="Y159" s="25">
        <f t="shared" si="207"/>
        <v>2402387.7999999998</v>
      </c>
      <c r="Z159" s="25">
        <v>1792713.82</v>
      </c>
      <c r="AA159" s="25">
        <v>609673.98</v>
      </c>
      <c r="AB159" s="25">
        <f t="shared" si="208"/>
        <v>0</v>
      </c>
      <c r="AC159" s="25"/>
      <c r="AD159" s="25"/>
      <c r="AE159" s="25">
        <f t="shared" si="209"/>
        <v>14999795.34</v>
      </c>
      <c r="AF159" s="25">
        <v>2999990</v>
      </c>
      <c r="AG159" s="25">
        <f t="shared" si="210"/>
        <v>17999785.34</v>
      </c>
      <c r="AH159" s="28" t="s">
        <v>628</v>
      </c>
      <c r="AI159" s="42" t="s">
        <v>187</v>
      </c>
      <c r="AJ159" s="29">
        <v>0</v>
      </c>
      <c r="AK159" s="45">
        <v>0</v>
      </c>
    </row>
    <row r="160" spans="1:37" s="220" customFormat="1" ht="299.25" x14ac:dyDescent="0.25">
      <c r="A160" s="5">
        <v>154</v>
      </c>
      <c r="B160" s="68">
        <v>119992</v>
      </c>
      <c r="C160" s="127">
        <v>49</v>
      </c>
      <c r="D160" s="2" t="s">
        <v>172</v>
      </c>
      <c r="E160" s="13" t="s">
        <v>165</v>
      </c>
      <c r="F160" s="219" t="s">
        <v>128</v>
      </c>
      <c r="G160" s="6" t="s">
        <v>132</v>
      </c>
      <c r="H160" s="6" t="s">
        <v>129</v>
      </c>
      <c r="I160" s="2" t="s">
        <v>187</v>
      </c>
      <c r="J160" s="3" t="s">
        <v>133</v>
      </c>
      <c r="K160" s="105">
        <v>43004</v>
      </c>
      <c r="L160" s="8">
        <v>43916</v>
      </c>
      <c r="M160" s="4">
        <f t="shared" si="204"/>
        <v>83.98386278575461</v>
      </c>
      <c r="N160" s="2" t="s">
        <v>155</v>
      </c>
      <c r="O160" s="2" t="s">
        <v>156</v>
      </c>
      <c r="P160" s="2" t="s">
        <v>156</v>
      </c>
      <c r="Q160" s="18" t="s">
        <v>157</v>
      </c>
      <c r="R160" s="2" t="s">
        <v>36</v>
      </c>
      <c r="S160" s="25">
        <f t="shared" si="206"/>
        <v>11755282.280000001</v>
      </c>
      <c r="T160" s="25">
        <v>9479610.9800000004</v>
      </c>
      <c r="U160" s="25">
        <v>2275671.2999999998</v>
      </c>
      <c r="V160" s="25">
        <f t="shared" si="205"/>
        <v>0</v>
      </c>
      <c r="W160" s="25">
        <v>0</v>
      </c>
      <c r="X160" s="25">
        <v>0</v>
      </c>
      <c r="Y160" s="25">
        <f t="shared" si="207"/>
        <v>2241790.36</v>
      </c>
      <c r="Z160" s="25">
        <v>1672872.53</v>
      </c>
      <c r="AA160" s="25">
        <v>568917.82999999996</v>
      </c>
      <c r="AB160" s="25">
        <f t="shared" si="208"/>
        <v>0</v>
      </c>
      <c r="AC160" s="25"/>
      <c r="AD160" s="25"/>
      <c r="AE160" s="25">
        <f t="shared" si="209"/>
        <v>13997072.640000001</v>
      </c>
      <c r="AF160" s="25">
        <v>0</v>
      </c>
      <c r="AG160" s="25">
        <f t="shared" si="210"/>
        <v>13997072.640000001</v>
      </c>
      <c r="AH160" s="28" t="s">
        <v>628</v>
      </c>
      <c r="AI160" s="42" t="s">
        <v>187</v>
      </c>
      <c r="AJ160" s="29">
        <v>0</v>
      </c>
      <c r="AK160" s="45">
        <v>0</v>
      </c>
    </row>
    <row r="161" spans="1:37" s="220" customFormat="1" ht="220.5" x14ac:dyDescent="0.25">
      <c r="A161" s="2">
        <v>155</v>
      </c>
      <c r="B161" s="68">
        <v>119731</v>
      </c>
      <c r="C161" s="127">
        <v>51</v>
      </c>
      <c r="D161" s="2" t="s">
        <v>174</v>
      </c>
      <c r="E161" s="13" t="s">
        <v>165</v>
      </c>
      <c r="F161" s="219" t="s">
        <v>128</v>
      </c>
      <c r="G161" s="6" t="s">
        <v>134</v>
      </c>
      <c r="H161" s="6" t="s">
        <v>64</v>
      </c>
      <c r="I161" s="2" t="s">
        <v>187</v>
      </c>
      <c r="J161" s="3" t="s">
        <v>135</v>
      </c>
      <c r="K161" s="105">
        <v>42956</v>
      </c>
      <c r="L161" s="8">
        <v>43870</v>
      </c>
      <c r="M161" s="4">
        <f t="shared" si="204"/>
        <v>83.983862780427785</v>
      </c>
      <c r="N161" s="2" t="s">
        <v>155</v>
      </c>
      <c r="O161" s="2" t="s">
        <v>156</v>
      </c>
      <c r="P161" s="2" t="s">
        <v>156</v>
      </c>
      <c r="Q161" s="18" t="s">
        <v>157</v>
      </c>
      <c r="R161" s="2" t="s">
        <v>36</v>
      </c>
      <c r="S161" s="25">
        <f t="shared" si="206"/>
        <v>10449475.91</v>
      </c>
      <c r="T161" s="25">
        <v>8426591.9100000001</v>
      </c>
      <c r="U161" s="25">
        <v>2022884</v>
      </c>
      <c r="V161" s="25">
        <f t="shared" si="205"/>
        <v>0</v>
      </c>
      <c r="W161" s="25">
        <v>0</v>
      </c>
      <c r="X161" s="25">
        <v>0</v>
      </c>
      <c r="Y161" s="25">
        <f t="shared" si="207"/>
        <v>1992766.64</v>
      </c>
      <c r="Z161" s="25">
        <v>1487045.64</v>
      </c>
      <c r="AA161" s="25">
        <v>505721</v>
      </c>
      <c r="AB161" s="25">
        <f t="shared" si="208"/>
        <v>0</v>
      </c>
      <c r="AC161" s="25"/>
      <c r="AD161" s="25"/>
      <c r="AE161" s="25">
        <f t="shared" si="209"/>
        <v>12442242.550000001</v>
      </c>
      <c r="AF161" s="25">
        <v>0</v>
      </c>
      <c r="AG161" s="25">
        <f t="shared" si="210"/>
        <v>12442242.550000001</v>
      </c>
      <c r="AH161" s="28" t="s">
        <v>628</v>
      </c>
      <c r="AI161" s="42" t="s">
        <v>187</v>
      </c>
      <c r="AJ161" s="29">
        <f>69562.99+104629.25+99957.75</f>
        <v>274149.99</v>
      </c>
      <c r="AK161" s="45">
        <v>0</v>
      </c>
    </row>
    <row r="162" spans="1:37" s="220" customFormat="1" ht="173.25" x14ac:dyDescent="0.25">
      <c r="A162" s="5">
        <v>156</v>
      </c>
      <c r="B162" s="68">
        <v>120194</v>
      </c>
      <c r="C162" s="127">
        <v>52</v>
      </c>
      <c r="D162" s="2" t="s">
        <v>175</v>
      </c>
      <c r="E162" s="13" t="s">
        <v>165</v>
      </c>
      <c r="F162" s="219" t="s">
        <v>128</v>
      </c>
      <c r="G162" s="6" t="s">
        <v>137</v>
      </c>
      <c r="H162" s="6" t="s">
        <v>136</v>
      </c>
      <c r="I162" s="2" t="s">
        <v>187</v>
      </c>
      <c r="J162" s="3" t="s">
        <v>138</v>
      </c>
      <c r="K162" s="105">
        <v>42963</v>
      </c>
      <c r="L162" s="8">
        <v>43877</v>
      </c>
      <c r="M162" s="4">
        <f t="shared" si="204"/>
        <v>83.983862831024851</v>
      </c>
      <c r="N162" s="2" t="s">
        <v>155</v>
      </c>
      <c r="O162" s="2" t="s">
        <v>156</v>
      </c>
      <c r="P162" s="2" t="s">
        <v>156</v>
      </c>
      <c r="Q162" s="18" t="s">
        <v>157</v>
      </c>
      <c r="R162" s="2" t="s">
        <v>36</v>
      </c>
      <c r="S162" s="25">
        <f t="shared" si="206"/>
        <v>12243037.969999999</v>
      </c>
      <c r="T162" s="25">
        <v>9872943.4499999993</v>
      </c>
      <c r="U162" s="25">
        <v>2370094.52</v>
      </c>
      <c r="V162" s="25">
        <f t="shared" si="205"/>
        <v>0</v>
      </c>
      <c r="W162" s="25">
        <v>0</v>
      </c>
      <c r="X162" s="25">
        <v>0</v>
      </c>
      <c r="Y162" s="25">
        <f t="shared" si="207"/>
        <v>2334807.77</v>
      </c>
      <c r="Z162" s="25">
        <v>1742284.14</v>
      </c>
      <c r="AA162" s="25">
        <v>592523.63</v>
      </c>
      <c r="AB162" s="25">
        <f t="shared" si="208"/>
        <v>0</v>
      </c>
      <c r="AC162" s="25"/>
      <c r="AD162" s="25"/>
      <c r="AE162" s="25">
        <f t="shared" si="209"/>
        <v>14577845.739999998</v>
      </c>
      <c r="AF162" s="25">
        <v>0</v>
      </c>
      <c r="AG162" s="25">
        <f t="shared" si="210"/>
        <v>14577845.739999998</v>
      </c>
      <c r="AH162" s="28" t="s">
        <v>628</v>
      </c>
      <c r="AI162" s="42" t="s">
        <v>187</v>
      </c>
      <c r="AJ162" s="29">
        <f>18637.33+286940.34</f>
        <v>305577.67000000004</v>
      </c>
      <c r="AK162" s="45">
        <v>0</v>
      </c>
    </row>
    <row r="163" spans="1:37" s="220" customFormat="1" ht="267.75" x14ac:dyDescent="0.25">
      <c r="A163" s="5">
        <v>157</v>
      </c>
      <c r="B163" s="68">
        <v>119983</v>
      </c>
      <c r="C163" s="127">
        <v>58</v>
      </c>
      <c r="D163" s="2" t="s">
        <v>177</v>
      </c>
      <c r="E163" s="13" t="s">
        <v>165</v>
      </c>
      <c r="F163" s="219" t="s">
        <v>128</v>
      </c>
      <c r="G163" s="6" t="s">
        <v>139</v>
      </c>
      <c r="H163" s="6" t="s">
        <v>75</v>
      </c>
      <c r="I163" s="2" t="s">
        <v>197</v>
      </c>
      <c r="J163" s="3" t="s">
        <v>140</v>
      </c>
      <c r="K163" s="105">
        <v>42963</v>
      </c>
      <c r="L163" s="8">
        <v>43693</v>
      </c>
      <c r="M163" s="4">
        <f t="shared" si="204"/>
        <v>83.983862872994763</v>
      </c>
      <c r="N163" s="2" t="s">
        <v>155</v>
      </c>
      <c r="O163" s="2" t="s">
        <v>156</v>
      </c>
      <c r="P163" s="2" t="s">
        <v>156</v>
      </c>
      <c r="Q163" s="18" t="s">
        <v>157</v>
      </c>
      <c r="R163" s="2" t="s">
        <v>36</v>
      </c>
      <c r="S163" s="25">
        <f t="shared" si="206"/>
        <v>8062160.4699999997</v>
      </c>
      <c r="T163" s="25">
        <v>6501430</v>
      </c>
      <c r="U163" s="25">
        <v>1560730.47</v>
      </c>
      <c r="V163" s="25">
        <f t="shared" si="205"/>
        <v>0</v>
      </c>
      <c r="W163" s="25">
        <v>0</v>
      </c>
      <c r="X163" s="25">
        <v>0</v>
      </c>
      <c r="Y163" s="25">
        <f t="shared" si="207"/>
        <v>1537493.79</v>
      </c>
      <c r="Z163" s="25">
        <v>1147311.17</v>
      </c>
      <c r="AA163" s="25">
        <v>390182.62</v>
      </c>
      <c r="AB163" s="25">
        <f t="shared" si="208"/>
        <v>0</v>
      </c>
      <c r="AC163" s="25"/>
      <c r="AD163" s="25"/>
      <c r="AE163" s="25">
        <f t="shared" si="209"/>
        <v>9599654.2599999998</v>
      </c>
      <c r="AF163" s="25">
        <v>655333</v>
      </c>
      <c r="AG163" s="25">
        <f t="shared" si="210"/>
        <v>10254987.26</v>
      </c>
      <c r="AH163" s="28" t="s">
        <v>628</v>
      </c>
      <c r="AI163" s="42" t="s">
        <v>187</v>
      </c>
      <c r="AJ163" s="29">
        <f>27068+159937+61959.1+719797.57</f>
        <v>968761.66999999993</v>
      </c>
      <c r="AK163" s="45">
        <v>0</v>
      </c>
    </row>
    <row r="164" spans="1:37" ht="157.5" x14ac:dyDescent="0.25">
      <c r="A164" s="2">
        <v>158</v>
      </c>
      <c r="B164" s="68">
        <v>119622</v>
      </c>
      <c r="C164" s="127">
        <v>45</v>
      </c>
      <c r="D164" s="2" t="s">
        <v>163</v>
      </c>
      <c r="E164" s="13" t="s">
        <v>166</v>
      </c>
      <c r="F164" s="219" t="s">
        <v>183</v>
      </c>
      <c r="G164" s="6" t="s">
        <v>122</v>
      </c>
      <c r="H164" s="6" t="s">
        <v>121</v>
      </c>
      <c r="I164" s="2" t="s">
        <v>187</v>
      </c>
      <c r="J164" s="3" t="s">
        <v>123</v>
      </c>
      <c r="K164" s="105">
        <v>42793</v>
      </c>
      <c r="L164" s="8">
        <v>43765</v>
      </c>
      <c r="M164" s="4">
        <f t="shared" si="204"/>
        <v>83.983862835522956</v>
      </c>
      <c r="N164" s="2" t="s">
        <v>155</v>
      </c>
      <c r="O164" s="2" t="s">
        <v>156</v>
      </c>
      <c r="P164" s="2" t="s">
        <v>156</v>
      </c>
      <c r="Q164" s="18" t="s">
        <v>157</v>
      </c>
      <c r="R164" s="2" t="s">
        <v>36</v>
      </c>
      <c r="S164" s="25">
        <f t="shared" si="206"/>
        <v>37233996.450000003</v>
      </c>
      <c r="T164" s="25">
        <v>30025974.120000001</v>
      </c>
      <c r="U164" s="25">
        <v>7208022.3300000001</v>
      </c>
      <c r="V164" s="25">
        <f t="shared" si="205"/>
        <v>0</v>
      </c>
      <c r="W164" s="25">
        <v>0</v>
      </c>
      <c r="X164" s="25">
        <v>0</v>
      </c>
      <c r="Y164" s="25">
        <f t="shared" si="207"/>
        <v>7100706.9000000004</v>
      </c>
      <c r="Z164" s="25">
        <v>5298701.32</v>
      </c>
      <c r="AA164" s="25">
        <v>1802005.58</v>
      </c>
      <c r="AB164" s="25">
        <f t="shared" si="208"/>
        <v>0</v>
      </c>
      <c r="AC164" s="25"/>
      <c r="AD164" s="25"/>
      <c r="AE164" s="25">
        <f t="shared" si="209"/>
        <v>44334703.350000001</v>
      </c>
      <c r="AF164" s="25">
        <v>427346.26</v>
      </c>
      <c r="AG164" s="25">
        <f t="shared" si="210"/>
        <v>44762049.609999999</v>
      </c>
      <c r="AH164" s="28" t="s">
        <v>628</v>
      </c>
      <c r="AI164" s="46" t="s">
        <v>942</v>
      </c>
      <c r="AJ164" s="29">
        <f>4923177.41+2008542+5450879.77</f>
        <v>12382599.18</v>
      </c>
      <c r="AK164" s="45">
        <v>0</v>
      </c>
    </row>
    <row r="165" spans="1:37" ht="141.75" x14ac:dyDescent="0.25">
      <c r="A165" s="5">
        <v>159</v>
      </c>
      <c r="B165" s="68">
        <v>119689</v>
      </c>
      <c r="C165" s="127">
        <v>53</v>
      </c>
      <c r="D165" s="2" t="s">
        <v>163</v>
      </c>
      <c r="E165" s="13" t="s">
        <v>169</v>
      </c>
      <c r="F165" s="219" t="s">
        <v>142</v>
      </c>
      <c r="G165" s="6" t="s">
        <v>112</v>
      </c>
      <c r="H165" s="6" t="s">
        <v>111</v>
      </c>
      <c r="I165" s="2" t="s">
        <v>187</v>
      </c>
      <c r="J165" s="3" t="s">
        <v>113</v>
      </c>
      <c r="K165" s="105">
        <v>42943</v>
      </c>
      <c r="L165" s="8">
        <v>44039</v>
      </c>
      <c r="M165" s="4">
        <f t="shared" si="204"/>
        <v>83.983862843305559</v>
      </c>
      <c r="N165" s="2" t="s">
        <v>155</v>
      </c>
      <c r="O165" s="2" t="s">
        <v>156</v>
      </c>
      <c r="P165" s="2" t="s">
        <v>156</v>
      </c>
      <c r="Q165" s="18" t="s">
        <v>157</v>
      </c>
      <c r="R165" s="2" t="s">
        <v>36</v>
      </c>
      <c r="S165" s="25">
        <f t="shared" si="206"/>
        <v>46010993.850000001</v>
      </c>
      <c r="T165" s="25">
        <v>37103857.82</v>
      </c>
      <c r="U165" s="25">
        <v>8907136.0299999993</v>
      </c>
      <c r="V165" s="25">
        <f t="shared" si="205"/>
        <v>0</v>
      </c>
      <c r="W165" s="25">
        <v>0</v>
      </c>
      <c r="X165" s="25">
        <v>0</v>
      </c>
      <c r="Y165" s="25">
        <f t="shared" si="207"/>
        <v>8774523.620000001</v>
      </c>
      <c r="Z165" s="25">
        <v>6547739.6100000003</v>
      </c>
      <c r="AA165" s="25">
        <v>2226784.0099999998</v>
      </c>
      <c r="AB165" s="25">
        <f t="shared" si="208"/>
        <v>0</v>
      </c>
      <c r="AC165" s="25"/>
      <c r="AD165" s="25"/>
      <c r="AE165" s="25">
        <f t="shared" si="209"/>
        <v>54785517.469999999</v>
      </c>
      <c r="AF165" s="25">
        <v>0</v>
      </c>
      <c r="AG165" s="25">
        <f t="shared" si="210"/>
        <v>54785517.469999999</v>
      </c>
      <c r="AH165" s="28" t="s">
        <v>628</v>
      </c>
      <c r="AI165" s="73" t="s">
        <v>187</v>
      </c>
      <c r="AJ165" s="29">
        <f>159716.44+74879.59</f>
        <v>234596.03</v>
      </c>
      <c r="AK165" s="35">
        <v>0</v>
      </c>
    </row>
    <row r="166" spans="1:37" ht="173.25" x14ac:dyDescent="0.25">
      <c r="A166" s="5">
        <v>160</v>
      </c>
      <c r="B166" s="68">
        <v>119240</v>
      </c>
      <c r="C166" s="127">
        <v>54</v>
      </c>
      <c r="D166" s="2" t="s">
        <v>163</v>
      </c>
      <c r="E166" s="13" t="s">
        <v>169</v>
      </c>
      <c r="F166" s="219" t="s">
        <v>142</v>
      </c>
      <c r="G166" s="6" t="s">
        <v>114</v>
      </c>
      <c r="H166" s="6" t="s">
        <v>111</v>
      </c>
      <c r="I166" s="2" t="s">
        <v>187</v>
      </c>
      <c r="J166" s="3" t="s">
        <v>115</v>
      </c>
      <c r="K166" s="105">
        <v>42943</v>
      </c>
      <c r="L166" s="8">
        <v>44039</v>
      </c>
      <c r="M166" s="4">
        <f t="shared" si="204"/>
        <v>83.983862856059488</v>
      </c>
      <c r="N166" s="2" t="s">
        <v>155</v>
      </c>
      <c r="O166" s="2" t="s">
        <v>156</v>
      </c>
      <c r="P166" s="2" t="s">
        <v>156</v>
      </c>
      <c r="Q166" s="18" t="s">
        <v>157</v>
      </c>
      <c r="R166" s="2" t="s">
        <v>36</v>
      </c>
      <c r="S166" s="25">
        <f t="shared" si="206"/>
        <v>11805482.93</v>
      </c>
      <c r="T166" s="25">
        <v>9520093.4299999997</v>
      </c>
      <c r="U166" s="25">
        <v>2285389.5</v>
      </c>
      <c r="V166" s="25">
        <f t="shared" si="205"/>
        <v>0</v>
      </c>
      <c r="W166" s="25">
        <v>0</v>
      </c>
      <c r="X166" s="25">
        <v>0</v>
      </c>
      <c r="Y166" s="25">
        <f t="shared" si="207"/>
        <v>2251363.86</v>
      </c>
      <c r="Z166" s="25">
        <v>1680016.49</v>
      </c>
      <c r="AA166" s="25">
        <v>571347.37</v>
      </c>
      <c r="AB166" s="25">
        <f t="shared" si="208"/>
        <v>0</v>
      </c>
      <c r="AC166" s="25"/>
      <c r="AD166" s="25"/>
      <c r="AE166" s="25">
        <f t="shared" si="209"/>
        <v>14056846.789999999</v>
      </c>
      <c r="AF166" s="25">
        <v>216877.5</v>
      </c>
      <c r="AG166" s="25">
        <f t="shared" si="210"/>
        <v>14273724.289999999</v>
      </c>
      <c r="AH166" s="28" t="s">
        <v>628</v>
      </c>
      <c r="AI166" s="73" t="s">
        <v>187</v>
      </c>
      <c r="AJ166" s="29">
        <f>122452.96+57358.87</f>
        <v>179811.83000000002</v>
      </c>
      <c r="AK166" s="35">
        <v>0</v>
      </c>
    </row>
    <row r="167" spans="1:37" ht="204.75" x14ac:dyDescent="0.25">
      <c r="A167" s="2">
        <v>161</v>
      </c>
      <c r="B167" s="68">
        <v>120068</v>
      </c>
      <c r="C167" s="127">
        <v>55</v>
      </c>
      <c r="D167" s="2" t="s">
        <v>163</v>
      </c>
      <c r="E167" s="13" t="s">
        <v>169</v>
      </c>
      <c r="F167" s="219" t="s">
        <v>142</v>
      </c>
      <c r="G167" s="6" t="s">
        <v>117</v>
      </c>
      <c r="H167" s="6" t="s">
        <v>116</v>
      </c>
      <c r="I167" s="221" t="s">
        <v>195</v>
      </c>
      <c r="J167" s="3" t="s">
        <v>118</v>
      </c>
      <c r="K167" s="105">
        <v>43060</v>
      </c>
      <c r="L167" s="8">
        <v>43820</v>
      </c>
      <c r="M167" s="4">
        <f t="shared" si="204"/>
        <v>83.983862867470734</v>
      </c>
      <c r="N167" s="2" t="s">
        <v>155</v>
      </c>
      <c r="O167" s="2" t="s">
        <v>156</v>
      </c>
      <c r="P167" s="2" t="s">
        <v>156</v>
      </c>
      <c r="Q167" s="91" t="s">
        <v>157</v>
      </c>
      <c r="R167" s="2" t="s">
        <v>36</v>
      </c>
      <c r="S167" s="25">
        <f t="shared" si="206"/>
        <v>8678209.1799999997</v>
      </c>
      <c r="T167" s="25">
        <v>6998219.6100000003</v>
      </c>
      <c r="U167" s="25">
        <v>1679989.57</v>
      </c>
      <c r="V167" s="25">
        <f t="shared" si="205"/>
        <v>0</v>
      </c>
      <c r="W167" s="25">
        <v>0</v>
      </c>
      <c r="X167" s="25">
        <v>0</v>
      </c>
      <c r="Y167" s="25">
        <f t="shared" si="207"/>
        <v>1654977.3199999998</v>
      </c>
      <c r="Z167" s="25">
        <v>1234979.93</v>
      </c>
      <c r="AA167" s="25">
        <v>419997.39</v>
      </c>
      <c r="AB167" s="25">
        <f t="shared" si="208"/>
        <v>0</v>
      </c>
      <c r="AC167" s="25">
        <v>0</v>
      </c>
      <c r="AD167" s="25">
        <v>0</v>
      </c>
      <c r="AE167" s="25">
        <f t="shared" si="209"/>
        <v>10333186.5</v>
      </c>
      <c r="AF167" s="25">
        <v>0</v>
      </c>
      <c r="AG167" s="25">
        <f t="shared" si="210"/>
        <v>10333186.5</v>
      </c>
      <c r="AH167" s="28" t="s">
        <v>628</v>
      </c>
      <c r="AI167" s="73" t="s">
        <v>1272</v>
      </c>
      <c r="AJ167" s="29">
        <v>41796.800000000003</v>
      </c>
      <c r="AK167" s="35">
        <v>0</v>
      </c>
    </row>
    <row r="168" spans="1:37" ht="141.75" x14ac:dyDescent="0.25">
      <c r="A168" s="5">
        <v>162</v>
      </c>
      <c r="B168" s="68">
        <v>120082</v>
      </c>
      <c r="C168" s="127">
        <v>56</v>
      </c>
      <c r="D168" s="2" t="s">
        <v>168</v>
      </c>
      <c r="E168" s="13" t="s">
        <v>169</v>
      </c>
      <c r="F168" s="219" t="s">
        <v>142</v>
      </c>
      <c r="G168" s="6" t="s">
        <v>143</v>
      </c>
      <c r="H168" s="6" t="s">
        <v>141</v>
      </c>
      <c r="I168" s="2" t="s">
        <v>207</v>
      </c>
      <c r="J168" s="3" t="s">
        <v>144</v>
      </c>
      <c r="K168" s="105">
        <v>43006</v>
      </c>
      <c r="L168" s="8">
        <v>44102</v>
      </c>
      <c r="M168" s="4">
        <f t="shared" si="204"/>
        <v>83.98386279749451</v>
      </c>
      <c r="N168" s="2" t="s">
        <v>155</v>
      </c>
      <c r="O168" s="2" t="s">
        <v>156</v>
      </c>
      <c r="P168" s="2" t="s">
        <v>156</v>
      </c>
      <c r="Q168" s="18" t="s">
        <v>157</v>
      </c>
      <c r="R168" s="2" t="s">
        <v>36</v>
      </c>
      <c r="S168" s="25">
        <f t="shared" si="206"/>
        <v>5145385.2700000005</v>
      </c>
      <c r="T168" s="25">
        <v>4149304.93</v>
      </c>
      <c r="U168" s="25">
        <v>996080.34</v>
      </c>
      <c r="V168" s="25">
        <f t="shared" si="205"/>
        <v>0</v>
      </c>
      <c r="W168" s="25">
        <v>0</v>
      </c>
      <c r="X168" s="25">
        <v>0</v>
      </c>
      <c r="Y168" s="25">
        <f t="shared" si="207"/>
        <v>981250.37</v>
      </c>
      <c r="Z168" s="25">
        <v>732230.28</v>
      </c>
      <c r="AA168" s="25">
        <v>249020.09</v>
      </c>
      <c r="AB168" s="25">
        <f t="shared" si="208"/>
        <v>0</v>
      </c>
      <c r="AC168" s="25"/>
      <c r="AD168" s="25"/>
      <c r="AE168" s="25">
        <f t="shared" si="209"/>
        <v>6126635.6400000006</v>
      </c>
      <c r="AF168" s="25">
        <v>0</v>
      </c>
      <c r="AG168" s="25">
        <f t="shared" si="210"/>
        <v>6126635.6400000006</v>
      </c>
      <c r="AH168" s="28" t="s">
        <v>628</v>
      </c>
      <c r="AI168" s="42" t="s">
        <v>187</v>
      </c>
      <c r="AJ168" s="29">
        <f>15818.36+6578.46</f>
        <v>22396.82</v>
      </c>
      <c r="AK168" s="35">
        <v>0</v>
      </c>
    </row>
    <row r="169" spans="1:37" ht="141.75" x14ac:dyDescent="0.25">
      <c r="A169" s="5">
        <v>163</v>
      </c>
      <c r="B169" s="68">
        <v>120126</v>
      </c>
      <c r="C169" s="127">
        <v>57</v>
      </c>
      <c r="D169" s="2" t="s">
        <v>168</v>
      </c>
      <c r="E169" s="13" t="s">
        <v>169</v>
      </c>
      <c r="F169" s="219" t="s">
        <v>142</v>
      </c>
      <c r="G169" s="6" t="s">
        <v>119</v>
      </c>
      <c r="H169" s="6" t="s">
        <v>116</v>
      </c>
      <c r="I169" s="2" t="s">
        <v>187</v>
      </c>
      <c r="J169" s="3" t="s">
        <v>120</v>
      </c>
      <c r="K169" s="105">
        <v>43060</v>
      </c>
      <c r="L169" s="8">
        <v>43789</v>
      </c>
      <c r="M169" s="4">
        <f t="shared" si="204"/>
        <v>83.98386273060467</v>
      </c>
      <c r="N169" s="2" t="s">
        <v>155</v>
      </c>
      <c r="O169" s="2" t="s">
        <v>156</v>
      </c>
      <c r="P169" s="2" t="s">
        <v>156</v>
      </c>
      <c r="Q169" s="18" t="s">
        <v>157</v>
      </c>
      <c r="R169" s="2" t="s">
        <v>36</v>
      </c>
      <c r="S169" s="25">
        <f t="shared" si="206"/>
        <v>2709276.16</v>
      </c>
      <c r="T169" s="25">
        <v>2184795.1800000002</v>
      </c>
      <c r="U169" s="25">
        <v>524480.98</v>
      </c>
      <c r="V169" s="25">
        <f t="shared" si="205"/>
        <v>0</v>
      </c>
      <c r="W169" s="25">
        <v>0</v>
      </c>
      <c r="X169" s="25">
        <v>0</v>
      </c>
      <c r="Y169" s="25">
        <f t="shared" si="207"/>
        <v>516672.34</v>
      </c>
      <c r="Z169" s="25">
        <v>385552.09</v>
      </c>
      <c r="AA169" s="25">
        <v>131120.25</v>
      </c>
      <c r="AB169" s="25">
        <f t="shared" si="208"/>
        <v>0</v>
      </c>
      <c r="AC169" s="25"/>
      <c r="AD169" s="25"/>
      <c r="AE169" s="25">
        <f t="shared" si="209"/>
        <v>3225948.5</v>
      </c>
      <c r="AF169" s="25">
        <v>0</v>
      </c>
      <c r="AG169" s="25">
        <f t="shared" si="210"/>
        <v>3225948.5</v>
      </c>
      <c r="AH169" s="28" t="s">
        <v>628</v>
      </c>
      <c r="AI169" s="42" t="s">
        <v>187</v>
      </c>
      <c r="AJ169" s="29">
        <v>38081.64</v>
      </c>
      <c r="AK169" s="35">
        <v>0</v>
      </c>
    </row>
    <row r="170" spans="1:37" ht="267.75" x14ac:dyDescent="0.25">
      <c r="A170" s="2">
        <v>164</v>
      </c>
      <c r="B170" s="68">
        <v>119957</v>
      </c>
      <c r="C170" s="127">
        <v>136</v>
      </c>
      <c r="D170" s="2" t="s">
        <v>170</v>
      </c>
      <c r="E170" s="13" t="s">
        <v>179</v>
      </c>
      <c r="F170" s="219" t="s">
        <v>145</v>
      </c>
      <c r="G170" s="6" t="s">
        <v>146</v>
      </c>
      <c r="H170" s="6" t="s">
        <v>87</v>
      </c>
      <c r="I170" s="2" t="s">
        <v>203</v>
      </c>
      <c r="J170" s="3" t="s">
        <v>147</v>
      </c>
      <c r="K170" s="105">
        <v>43047</v>
      </c>
      <c r="L170" s="8">
        <v>43838</v>
      </c>
      <c r="M170" s="4">
        <f t="shared" si="204"/>
        <v>83.983862849270778</v>
      </c>
      <c r="N170" s="2" t="s">
        <v>155</v>
      </c>
      <c r="O170" s="2" t="s">
        <v>156</v>
      </c>
      <c r="P170" s="2" t="s">
        <v>156</v>
      </c>
      <c r="Q170" s="18" t="s">
        <v>157</v>
      </c>
      <c r="R170" s="2" t="s">
        <v>36</v>
      </c>
      <c r="S170" s="25">
        <f t="shared" si="206"/>
        <v>30804926.539999999</v>
      </c>
      <c r="T170" s="25">
        <v>24841489.370000001</v>
      </c>
      <c r="U170" s="25">
        <v>5963437.1699999999</v>
      </c>
      <c r="V170" s="25">
        <f t="shared" si="205"/>
        <v>0</v>
      </c>
      <c r="W170" s="25">
        <v>0</v>
      </c>
      <c r="X170" s="25">
        <v>0</v>
      </c>
      <c r="Y170" s="25">
        <f t="shared" si="207"/>
        <v>5874651.5300000003</v>
      </c>
      <c r="Z170" s="25">
        <v>4383792.24</v>
      </c>
      <c r="AA170" s="25">
        <v>1490859.29</v>
      </c>
      <c r="AB170" s="25">
        <f t="shared" si="208"/>
        <v>0</v>
      </c>
      <c r="AC170" s="25"/>
      <c r="AD170" s="25"/>
      <c r="AE170" s="25">
        <f t="shared" si="209"/>
        <v>36679578.07</v>
      </c>
      <c r="AF170" s="25">
        <v>0</v>
      </c>
      <c r="AG170" s="25">
        <f t="shared" si="210"/>
        <v>36679578.07</v>
      </c>
      <c r="AH170" s="28" t="s">
        <v>628</v>
      </c>
      <c r="AI170" s="42" t="s">
        <v>213</v>
      </c>
      <c r="AJ170" s="29">
        <f>279828.68+528409.7</f>
        <v>808238.37999999989</v>
      </c>
      <c r="AK170" s="35">
        <v>0</v>
      </c>
    </row>
    <row r="171" spans="1:37" s="220" customFormat="1" ht="204.75" x14ac:dyDescent="0.25">
      <c r="A171" s="5">
        <v>165</v>
      </c>
      <c r="B171" s="68">
        <v>118963</v>
      </c>
      <c r="C171" s="127">
        <v>34</v>
      </c>
      <c r="D171" s="2" t="s">
        <v>170</v>
      </c>
      <c r="E171" s="13" t="s">
        <v>167</v>
      </c>
      <c r="F171" s="219" t="s">
        <v>182</v>
      </c>
      <c r="G171" s="6" t="s">
        <v>105</v>
      </c>
      <c r="H171" s="6" t="s">
        <v>87</v>
      </c>
      <c r="I171" s="2" t="s">
        <v>595</v>
      </c>
      <c r="J171" s="3" t="s">
        <v>106</v>
      </c>
      <c r="K171" s="105">
        <v>42629</v>
      </c>
      <c r="L171" s="8">
        <v>43540</v>
      </c>
      <c r="M171" s="4">
        <f t="shared" si="204"/>
        <v>83.983862803496507</v>
      </c>
      <c r="N171" s="2" t="s">
        <v>155</v>
      </c>
      <c r="O171" s="2" t="s">
        <v>156</v>
      </c>
      <c r="P171" s="2" t="s">
        <v>156</v>
      </c>
      <c r="Q171" s="18" t="s">
        <v>157</v>
      </c>
      <c r="R171" s="2" t="s">
        <v>36</v>
      </c>
      <c r="S171" s="25">
        <f t="shared" si="206"/>
        <v>4117071.25</v>
      </c>
      <c r="T171" s="25">
        <v>3320059.26</v>
      </c>
      <c r="U171" s="25">
        <v>797011.99</v>
      </c>
      <c r="V171" s="25">
        <f t="shared" si="205"/>
        <v>0</v>
      </c>
      <c r="W171" s="25">
        <v>0</v>
      </c>
      <c r="X171" s="25">
        <v>0</v>
      </c>
      <c r="Y171" s="25">
        <f t="shared" si="207"/>
        <v>785145.81</v>
      </c>
      <c r="Z171" s="25">
        <v>585892.81000000006</v>
      </c>
      <c r="AA171" s="25">
        <v>199253</v>
      </c>
      <c r="AB171" s="25">
        <f t="shared" si="208"/>
        <v>0</v>
      </c>
      <c r="AC171" s="25"/>
      <c r="AD171" s="25"/>
      <c r="AE171" s="25">
        <f t="shared" si="209"/>
        <v>4902217.0600000005</v>
      </c>
      <c r="AF171" s="25">
        <v>0</v>
      </c>
      <c r="AG171" s="25">
        <f t="shared" si="210"/>
        <v>4902217.0600000005</v>
      </c>
      <c r="AH171" s="28" t="s">
        <v>628</v>
      </c>
      <c r="AI171" s="73" t="s">
        <v>189</v>
      </c>
      <c r="AJ171" s="29">
        <f>1460741.83+228438.52+391513.86+234930.38</f>
        <v>2315624.59</v>
      </c>
      <c r="AK171" s="35">
        <v>0</v>
      </c>
    </row>
    <row r="172" spans="1:37" s="220" customFormat="1" ht="141.75" x14ac:dyDescent="0.25">
      <c r="A172" s="5">
        <v>166</v>
      </c>
      <c r="B172" s="68">
        <v>118964</v>
      </c>
      <c r="C172" s="127">
        <v>35</v>
      </c>
      <c r="D172" s="2" t="s">
        <v>171</v>
      </c>
      <c r="E172" s="13" t="s">
        <v>167</v>
      </c>
      <c r="F172" s="219" t="s">
        <v>182</v>
      </c>
      <c r="G172" s="6" t="s">
        <v>107</v>
      </c>
      <c r="H172" s="6" t="s">
        <v>87</v>
      </c>
      <c r="I172" s="2" t="s">
        <v>891</v>
      </c>
      <c r="J172" s="3" t="s">
        <v>108</v>
      </c>
      <c r="K172" s="105">
        <v>42670</v>
      </c>
      <c r="L172" s="8">
        <v>43612</v>
      </c>
      <c r="M172" s="4">
        <f t="shared" si="204"/>
        <v>83.983860041638508</v>
      </c>
      <c r="N172" s="2" t="s">
        <v>155</v>
      </c>
      <c r="O172" s="2" t="s">
        <v>156</v>
      </c>
      <c r="P172" s="2" t="s">
        <v>156</v>
      </c>
      <c r="Q172" s="18" t="s">
        <v>157</v>
      </c>
      <c r="R172" s="2" t="s">
        <v>36</v>
      </c>
      <c r="S172" s="25">
        <f t="shared" si="206"/>
        <v>1279634.26</v>
      </c>
      <c r="T172" s="25">
        <v>1031913.55</v>
      </c>
      <c r="U172" s="25">
        <v>247720.71</v>
      </c>
      <c r="V172" s="25">
        <f t="shared" si="205"/>
        <v>0</v>
      </c>
      <c r="W172" s="25">
        <v>0</v>
      </c>
      <c r="X172" s="25">
        <v>0</v>
      </c>
      <c r="Y172" s="25">
        <f t="shared" si="207"/>
        <v>244032.62</v>
      </c>
      <c r="Z172" s="25">
        <v>182102.42</v>
      </c>
      <c r="AA172" s="25">
        <v>61930.2</v>
      </c>
      <c r="AB172" s="25">
        <f t="shared" si="208"/>
        <v>0</v>
      </c>
      <c r="AC172" s="25"/>
      <c r="AD172" s="25"/>
      <c r="AE172" s="25">
        <f t="shared" si="209"/>
        <v>1523666.88</v>
      </c>
      <c r="AF172" s="25">
        <v>0</v>
      </c>
      <c r="AG172" s="25">
        <f t="shared" si="210"/>
        <v>1523666.88</v>
      </c>
      <c r="AH172" s="28" t="s">
        <v>628</v>
      </c>
      <c r="AI172" s="73" t="s">
        <v>892</v>
      </c>
      <c r="AJ172" s="29">
        <v>122689.41</v>
      </c>
      <c r="AK172" s="35">
        <v>0</v>
      </c>
    </row>
    <row r="173" spans="1:37" s="220" customFormat="1" ht="141.75" x14ac:dyDescent="0.25">
      <c r="A173" s="2">
        <v>167</v>
      </c>
      <c r="B173" s="68">
        <v>119981</v>
      </c>
      <c r="C173" s="127">
        <v>36</v>
      </c>
      <c r="D173" s="2" t="s">
        <v>170</v>
      </c>
      <c r="E173" s="13" t="s">
        <v>167</v>
      </c>
      <c r="F173" s="219" t="s">
        <v>182</v>
      </c>
      <c r="G173" s="6" t="s">
        <v>109</v>
      </c>
      <c r="H173" s="6" t="s">
        <v>84</v>
      </c>
      <c r="I173" s="2" t="s">
        <v>187</v>
      </c>
      <c r="J173" s="3" t="s">
        <v>110</v>
      </c>
      <c r="K173" s="105">
        <v>42579</v>
      </c>
      <c r="L173" s="8">
        <v>43462</v>
      </c>
      <c r="M173" s="4">
        <f t="shared" si="204"/>
        <v>83.983863111728837</v>
      </c>
      <c r="N173" s="2" t="s">
        <v>155</v>
      </c>
      <c r="O173" s="2" t="s">
        <v>156</v>
      </c>
      <c r="P173" s="2" t="s">
        <v>156</v>
      </c>
      <c r="Q173" s="18" t="s">
        <v>157</v>
      </c>
      <c r="R173" s="2" t="s">
        <v>36</v>
      </c>
      <c r="S173" s="25">
        <f t="shared" si="206"/>
        <v>1627939.8599999999</v>
      </c>
      <c r="T173" s="25">
        <v>1312791.6599999999</v>
      </c>
      <c r="U173" s="25">
        <v>315148.2</v>
      </c>
      <c r="V173" s="25">
        <f t="shared" si="205"/>
        <v>0</v>
      </c>
      <c r="W173" s="25">
        <v>0</v>
      </c>
      <c r="X173" s="25">
        <v>0</v>
      </c>
      <c r="Y173" s="25">
        <f t="shared" si="207"/>
        <v>310456.15999999997</v>
      </c>
      <c r="Z173" s="25">
        <v>231669.11</v>
      </c>
      <c r="AA173" s="25">
        <v>78787.05</v>
      </c>
      <c r="AB173" s="25">
        <f t="shared" si="208"/>
        <v>0</v>
      </c>
      <c r="AC173" s="25"/>
      <c r="AD173" s="25"/>
      <c r="AE173" s="25">
        <f t="shared" si="209"/>
        <v>1938396.0199999998</v>
      </c>
      <c r="AF173" s="25">
        <v>0</v>
      </c>
      <c r="AG173" s="25">
        <f t="shared" si="210"/>
        <v>1938396.0199999998</v>
      </c>
      <c r="AH173" s="28" t="s">
        <v>628</v>
      </c>
      <c r="AI173" s="73" t="s">
        <v>190</v>
      </c>
      <c r="AJ173" s="29">
        <f>559604.06+125761.16+33457.13+622518.23</f>
        <v>1341340.58</v>
      </c>
      <c r="AK173" s="35">
        <v>0</v>
      </c>
    </row>
    <row r="174" spans="1:37" s="220" customFormat="1" ht="189" x14ac:dyDescent="0.25">
      <c r="A174" s="5">
        <v>168</v>
      </c>
      <c r="B174" s="68">
        <v>120414</v>
      </c>
      <c r="C174" s="127">
        <v>61</v>
      </c>
      <c r="D174" s="2" t="s">
        <v>174</v>
      </c>
      <c r="E174" s="13" t="s">
        <v>167</v>
      </c>
      <c r="F174" s="219" t="s">
        <v>148</v>
      </c>
      <c r="G174" s="6" t="s">
        <v>149</v>
      </c>
      <c r="H174" s="6" t="s">
        <v>364</v>
      </c>
      <c r="I174" s="2" t="s">
        <v>202</v>
      </c>
      <c r="J174" s="3" t="s">
        <v>722</v>
      </c>
      <c r="K174" s="105">
        <v>42893</v>
      </c>
      <c r="L174" s="8">
        <v>43562</v>
      </c>
      <c r="M174" s="4">
        <f t="shared" si="204"/>
        <v>83.395347070002629</v>
      </c>
      <c r="N174" s="2" t="s">
        <v>155</v>
      </c>
      <c r="O174" s="2" t="s">
        <v>156</v>
      </c>
      <c r="P174" s="2" t="s">
        <v>156</v>
      </c>
      <c r="Q174" s="18" t="s">
        <v>157</v>
      </c>
      <c r="R174" s="2" t="s">
        <v>36</v>
      </c>
      <c r="S174" s="25">
        <f t="shared" si="206"/>
        <v>9816719.1999999993</v>
      </c>
      <c r="T174" s="25">
        <v>7916328.7599999998</v>
      </c>
      <c r="U174" s="25">
        <v>1900390.44</v>
      </c>
      <c r="V174" s="25">
        <f t="shared" si="205"/>
        <v>647352.26</v>
      </c>
      <c r="W174" s="25">
        <v>483068.28</v>
      </c>
      <c r="X174" s="25">
        <v>164283.98000000001</v>
      </c>
      <c r="Y174" s="25">
        <f t="shared" si="207"/>
        <v>1307231.79</v>
      </c>
      <c r="Z174" s="25">
        <v>979654.51000000013</v>
      </c>
      <c r="AA174" s="25">
        <v>327577.27999999997</v>
      </c>
      <c r="AB174" s="25">
        <f t="shared" si="208"/>
        <v>0</v>
      </c>
      <c r="AC174" s="25"/>
      <c r="AD174" s="25"/>
      <c r="AE174" s="25">
        <f t="shared" si="209"/>
        <v>11771303.25</v>
      </c>
      <c r="AF174" s="25">
        <v>0</v>
      </c>
      <c r="AG174" s="25">
        <f t="shared" si="210"/>
        <v>11771303.25</v>
      </c>
      <c r="AH174" s="28" t="s">
        <v>628</v>
      </c>
      <c r="AI174" s="73" t="s">
        <v>339</v>
      </c>
      <c r="AJ174" s="29">
        <v>1693123.23</v>
      </c>
      <c r="AK174" s="29">
        <f>69261.08+47130.14-21060.86</f>
        <v>95330.36</v>
      </c>
    </row>
    <row r="175" spans="1:37" ht="141.75" x14ac:dyDescent="0.25">
      <c r="A175" s="5">
        <v>169</v>
      </c>
      <c r="B175" s="68">
        <v>119988</v>
      </c>
      <c r="C175" s="127">
        <v>62</v>
      </c>
      <c r="D175" s="2" t="s">
        <v>163</v>
      </c>
      <c r="E175" s="13" t="s">
        <v>167</v>
      </c>
      <c r="F175" s="219" t="s">
        <v>148</v>
      </c>
      <c r="G175" s="6" t="s">
        <v>150</v>
      </c>
      <c r="H175" s="6" t="s">
        <v>116</v>
      </c>
      <c r="I175" s="222" t="s">
        <v>211</v>
      </c>
      <c r="J175" s="3" t="s">
        <v>151</v>
      </c>
      <c r="K175" s="105">
        <v>43060</v>
      </c>
      <c r="L175" s="8">
        <v>43911</v>
      </c>
      <c r="M175" s="4">
        <f t="shared" si="204"/>
        <v>83.983862836233868</v>
      </c>
      <c r="N175" s="2" t="s">
        <v>155</v>
      </c>
      <c r="O175" s="2" t="s">
        <v>156</v>
      </c>
      <c r="P175" s="2" t="s">
        <v>156</v>
      </c>
      <c r="Q175" s="18" t="s">
        <v>157</v>
      </c>
      <c r="R175" s="2" t="s">
        <v>36</v>
      </c>
      <c r="S175" s="25">
        <f t="shared" si="206"/>
        <v>3950537.5</v>
      </c>
      <c r="T175" s="25">
        <v>3185764.3</v>
      </c>
      <c r="U175" s="25">
        <v>764773.2</v>
      </c>
      <c r="V175" s="25">
        <f t="shared" si="205"/>
        <v>0</v>
      </c>
      <c r="W175" s="25">
        <v>0</v>
      </c>
      <c r="X175" s="25">
        <v>0</v>
      </c>
      <c r="Y175" s="25">
        <f t="shared" si="207"/>
        <v>753387</v>
      </c>
      <c r="Z175" s="25">
        <v>562193.69999999995</v>
      </c>
      <c r="AA175" s="25">
        <v>191193.3</v>
      </c>
      <c r="AB175" s="25">
        <f t="shared" si="208"/>
        <v>0</v>
      </c>
      <c r="AC175" s="25"/>
      <c r="AD175" s="25"/>
      <c r="AE175" s="25">
        <f t="shared" si="209"/>
        <v>4703924.5</v>
      </c>
      <c r="AF175" s="25"/>
      <c r="AG175" s="25">
        <f t="shared" si="210"/>
        <v>4703924.5</v>
      </c>
      <c r="AH175" s="28" t="s">
        <v>628</v>
      </c>
      <c r="AI175" s="73" t="s">
        <v>187</v>
      </c>
      <c r="AJ175" s="29">
        <v>143481.84</v>
      </c>
      <c r="AK175" s="29">
        <v>0</v>
      </c>
    </row>
    <row r="176" spans="1:37" ht="220.5" x14ac:dyDescent="0.25">
      <c r="A176" s="2">
        <v>170</v>
      </c>
      <c r="B176" s="68">
        <v>119741</v>
      </c>
      <c r="C176" s="127">
        <v>63</v>
      </c>
      <c r="D176" s="2" t="s">
        <v>177</v>
      </c>
      <c r="E176" s="13" t="s">
        <v>167</v>
      </c>
      <c r="F176" s="219" t="s">
        <v>148</v>
      </c>
      <c r="G176" s="20" t="s">
        <v>153</v>
      </c>
      <c r="H176" s="6" t="s">
        <v>152</v>
      </c>
      <c r="I176" s="2" t="s">
        <v>187</v>
      </c>
      <c r="J176" s="3" t="s">
        <v>154</v>
      </c>
      <c r="K176" s="105">
        <v>43063</v>
      </c>
      <c r="L176" s="8">
        <v>43609</v>
      </c>
      <c r="M176" s="4">
        <f t="shared" si="204"/>
        <v>83.983862837339956</v>
      </c>
      <c r="N176" s="2" t="s">
        <v>155</v>
      </c>
      <c r="O176" s="2" t="s">
        <v>156</v>
      </c>
      <c r="P176" s="2" t="s">
        <v>156</v>
      </c>
      <c r="Q176" s="18" t="s">
        <v>157</v>
      </c>
      <c r="R176" s="2" t="s">
        <v>36</v>
      </c>
      <c r="S176" s="25">
        <f t="shared" si="206"/>
        <v>2267315.5699999998</v>
      </c>
      <c r="T176" s="25">
        <v>1828392.47</v>
      </c>
      <c r="U176" s="25">
        <v>438923.1</v>
      </c>
      <c r="V176" s="25">
        <f t="shared" si="205"/>
        <v>0</v>
      </c>
      <c r="W176" s="25">
        <v>0</v>
      </c>
      <c r="X176" s="25">
        <v>0</v>
      </c>
      <c r="Y176" s="25">
        <f t="shared" si="207"/>
        <v>432388.27</v>
      </c>
      <c r="Z176" s="25">
        <v>322657.49</v>
      </c>
      <c r="AA176" s="25">
        <v>109730.78</v>
      </c>
      <c r="AB176" s="25">
        <f t="shared" si="208"/>
        <v>0</v>
      </c>
      <c r="AC176" s="25"/>
      <c r="AD176" s="25"/>
      <c r="AE176" s="25">
        <f t="shared" si="209"/>
        <v>2699703.84</v>
      </c>
      <c r="AF176" s="25">
        <v>0</v>
      </c>
      <c r="AG176" s="25">
        <f t="shared" si="210"/>
        <v>2699703.84</v>
      </c>
      <c r="AH176" s="28" t="s">
        <v>628</v>
      </c>
      <c r="AI176" s="42" t="s">
        <v>187</v>
      </c>
      <c r="AJ176" s="29">
        <f>29668.14+28646.05</f>
        <v>58314.19</v>
      </c>
      <c r="AK176" s="29">
        <v>0</v>
      </c>
    </row>
    <row r="177" spans="1:37" ht="126" x14ac:dyDescent="0.25">
      <c r="A177" s="5">
        <v>171</v>
      </c>
      <c r="B177" s="68">
        <v>122485</v>
      </c>
      <c r="C177" s="127">
        <v>38</v>
      </c>
      <c r="D177" s="2" t="s">
        <v>163</v>
      </c>
      <c r="E177" s="219" t="s">
        <v>162</v>
      </c>
      <c r="F177" s="219" t="s">
        <v>25</v>
      </c>
      <c r="G177" s="20" t="s">
        <v>27</v>
      </c>
      <c r="H177" s="6" t="s">
        <v>363</v>
      </c>
      <c r="I177" s="2" t="s">
        <v>187</v>
      </c>
      <c r="J177" s="3" t="s">
        <v>28</v>
      </c>
      <c r="K177" s="105">
        <v>42488</v>
      </c>
      <c r="L177" s="8">
        <v>45288</v>
      </c>
      <c r="M177" s="4">
        <f t="shared" si="204"/>
        <v>84.695097599999997</v>
      </c>
      <c r="N177" s="2" t="s">
        <v>155</v>
      </c>
      <c r="O177" s="2" t="s">
        <v>156</v>
      </c>
      <c r="P177" s="2" t="s">
        <v>156</v>
      </c>
      <c r="Q177" s="18" t="s">
        <v>157</v>
      </c>
      <c r="R177" s="2" t="s">
        <v>26</v>
      </c>
      <c r="S177" s="25">
        <f t="shared" si="206"/>
        <v>16939019.52</v>
      </c>
      <c r="T177" s="25">
        <v>15963331.810000001</v>
      </c>
      <c r="U177" s="25">
        <v>975687.71</v>
      </c>
      <c r="V177" s="25">
        <f t="shared" si="205"/>
        <v>0</v>
      </c>
      <c r="W177" s="25">
        <v>0</v>
      </c>
      <c r="X177" s="25">
        <v>0</v>
      </c>
      <c r="Y177" s="25">
        <f t="shared" si="207"/>
        <v>3060980.48</v>
      </c>
      <c r="Z177" s="25">
        <v>2817058.55</v>
      </c>
      <c r="AA177" s="25">
        <v>243921.93</v>
      </c>
      <c r="AB177" s="25">
        <f t="shared" si="208"/>
        <v>0</v>
      </c>
      <c r="AC177" s="25"/>
      <c r="AD177" s="25"/>
      <c r="AE177" s="25">
        <f t="shared" si="209"/>
        <v>20000000</v>
      </c>
      <c r="AF177" s="25">
        <v>200000</v>
      </c>
      <c r="AG177" s="25">
        <f t="shared" si="210"/>
        <v>20200000</v>
      </c>
      <c r="AH177" s="28" t="s">
        <v>628</v>
      </c>
      <c r="AI177" s="73" t="s">
        <v>1120</v>
      </c>
      <c r="AJ177" s="47">
        <f>367086.52+3723.41+1413.34</f>
        <v>372223.27</v>
      </c>
      <c r="AK177" s="48">
        <v>0</v>
      </c>
    </row>
    <row r="178" spans="1:37" ht="78.75" x14ac:dyDescent="0.25">
      <c r="A178" s="5">
        <v>172</v>
      </c>
      <c r="B178" s="68">
        <v>122484</v>
      </c>
      <c r="C178" s="127">
        <v>39</v>
      </c>
      <c r="D178" s="2" t="s">
        <v>163</v>
      </c>
      <c r="E178" s="219" t="s">
        <v>161</v>
      </c>
      <c r="F178" s="219" t="s">
        <v>25</v>
      </c>
      <c r="G178" s="20" t="s">
        <v>30</v>
      </c>
      <c r="H178" s="6" t="s">
        <v>363</v>
      </c>
      <c r="I178" s="2" t="s">
        <v>187</v>
      </c>
      <c r="J178" s="3" t="s">
        <v>31</v>
      </c>
      <c r="K178" s="105">
        <v>42488</v>
      </c>
      <c r="L178" s="8">
        <v>45288</v>
      </c>
      <c r="M178" s="4">
        <f t="shared" si="204"/>
        <v>84.695097596566526</v>
      </c>
      <c r="N178" s="2" t="s">
        <v>155</v>
      </c>
      <c r="O178" s="2" t="s">
        <v>156</v>
      </c>
      <c r="P178" s="2" t="s">
        <v>156</v>
      </c>
      <c r="Q178" s="18" t="s">
        <v>157</v>
      </c>
      <c r="R178" s="2" t="s">
        <v>29</v>
      </c>
      <c r="S178" s="25">
        <f t="shared" si="206"/>
        <v>59201873.219999999</v>
      </c>
      <c r="T178" s="25">
        <v>55791844.670000002</v>
      </c>
      <c r="U178" s="25">
        <v>3410028.55</v>
      </c>
      <c r="V178" s="25">
        <f t="shared" si="205"/>
        <v>0</v>
      </c>
      <c r="W178" s="25">
        <v>0</v>
      </c>
      <c r="X178" s="25">
        <v>0</v>
      </c>
      <c r="Y178" s="25">
        <f t="shared" si="207"/>
        <v>10698126.780000001</v>
      </c>
      <c r="Z178" s="25">
        <v>9845619.6400000006</v>
      </c>
      <c r="AA178" s="25">
        <v>852507.14</v>
      </c>
      <c r="AB178" s="25">
        <f t="shared" si="208"/>
        <v>0</v>
      </c>
      <c r="AC178" s="25"/>
      <c r="AD178" s="25"/>
      <c r="AE178" s="25">
        <f t="shared" si="209"/>
        <v>69900000</v>
      </c>
      <c r="AF178" s="25">
        <v>600000</v>
      </c>
      <c r="AG178" s="25">
        <f t="shared" si="210"/>
        <v>70500000</v>
      </c>
      <c r="AH178" s="28" t="s">
        <v>628</v>
      </c>
      <c r="AI178" s="73" t="s">
        <v>1121</v>
      </c>
      <c r="AJ178" s="29">
        <f>1614958.09+116790.02+175736.29+210865.38</f>
        <v>2118349.7800000003</v>
      </c>
      <c r="AK178" s="35">
        <v>0</v>
      </c>
    </row>
    <row r="179" spans="1:37" ht="63" x14ac:dyDescent="0.25">
      <c r="A179" s="2">
        <v>173</v>
      </c>
      <c r="B179" s="68">
        <v>112483</v>
      </c>
      <c r="C179" s="127">
        <v>40</v>
      </c>
      <c r="D179" s="2" t="s">
        <v>163</v>
      </c>
      <c r="E179" s="219" t="s">
        <v>161</v>
      </c>
      <c r="F179" s="219" t="s">
        <v>25</v>
      </c>
      <c r="G179" s="20" t="s">
        <v>33</v>
      </c>
      <c r="H179" s="6" t="s">
        <v>363</v>
      </c>
      <c r="I179" s="2" t="s">
        <v>187</v>
      </c>
      <c r="J179" s="3" t="s">
        <v>34</v>
      </c>
      <c r="K179" s="105">
        <v>42488</v>
      </c>
      <c r="L179" s="8">
        <v>44314</v>
      </c>
      <c r="M179" s="4">
        <f t="shared" si="204"/>
        <v>84.695097599999997</v>
      </c>
      <c r="N179" s="2" t="s">
        <v>155</v>
      </c>
      <c r="O179" s="2" t="s">
        <v>156</v>
      </c>
      <c r="P179" s="2" t="s">
        <v>156</v>
      </c>
      <c r="Q179" s="18" t="s">
        <v>157</v>
      </c>
      <c r="R179" s="2" t="s">
        <v>32</v>
      </c>
      <c r="S179" s="25">
        <f t="shared" si="206"/>
        <v>50817058.560000002</v>
      </c>
      <c r="T179" s="25">
        <v>47889995.43</v>
      </c>
      <c r="U179" s="25">
        <v>2927063.13</v>
      </c>
      <c r="V179" s="25">
        <f t="shared" si="205"/>
        <v>0</v>
      </c>
      <c r="W179" s="25">
        <v>0</v>
      </c>
      <c r="X179" s="25">
        <v>0</v>
      </c>
      <c r="Y179" s="25">
        <f t="shared" si="207"/>
        <v>9182941.4399999995</v>
      </c>
      <c r="Z179" s="25">
        <v>8451175.6600000001</v>
      </c>
      <c r="AA179" s="25">
        <v>731765.78</v>
      </c>
      <c r="AB179" s="25">
        <f t="shared" si="208"/>
        <v>0</v>
      </c>
      <c r="AC179" s="25"/>
      <c r="AD179" s="25"/>
      <c r="AE179" s="25">
        <f t="shared" si="209"/>
        <v>60000000</v>
      </c>
      <c r="AF179" s="25">
        <v>1936000</v>
      </c>
      <c r="AG179" s="25">
        <f t="shared" si="210"/>
        <v>61936000</v>
      </c>
      <c r="AH179" s="28" t="s">
        <v>628</v>
      </c>
      <c r="AI179" s="73" t="s">
        <v>215</v>
      </c>
      <c r="AJ179" s="29">
        <f>18028067.88+2522724.79+2940219.11+5150825.51</f>
        <v>28641837.289999999</v>
      </c>
      <c r="AK179" s="35">
        <v>0</v>
      </c>
    </row>
    <row r="180" spans="1:37" ht="409.5" x14ac:dyDescent="0.25">
      <c r="A180" s="5">
        <v>174</v>
      </c>
      <c r="B180" s="68">
        <v>109937</v>
      </c>
      <c r="C180" s="127">
        <v>162</v>
      </c>
      <c r="D180" s="2" t="s">
        <v>176</v>
      </c>
      <c r="E180" s="13" t="s">
        <v>165</v>
      </c>
      <c r="F180" s="128" t="s">
        <v>357</v>
      </c>
      <c r="G180" s="20" t="s">
        <v>561</v>
      </c>
      <c r="H180" s="6" t="s">
        <v>358</v>
      </c>
      <c r="I180" s="2" t="s">
        <v>187</v>
      </c>
      <c r="J180" s="52" t="s">
        <v>562</v>
      </c>
      <c r="K180" s="105">
        <v>43173</v>
      </c>
      <c r="L180" s="8">
        <v>43660</v>
      </c>
      <c r="M180" s="4">
        <f t="shared" si="204"/>
        <v>82.304184778160604</v>
      </c>
      <c r="N180" s="2" t="s">
        <v>359</v>
      </c>
      <c r="O180" s="2" t="s">
        <v>347</v>
      </c>
      <c r="P180" s="2" t="s">
        <v>360</v>
      </c>
      <c r="Q180" s="23" t="s">
        <v>361</v>
      </c>
      <c r="R180" s="2" t="s">
        <v>36</v>
      </c>
      <c r="S180" s="25">
        <f t="shared" si="206"/>
        <v>762655.8600000001</v>
      </c>
      <c r="T180" s="25">
        <v>147617.44</v>
      </c>
      <c r="U180" s="25">
        <v>615038.42000000004</v>
      </c>
      <c r="V180" s="25">
        <f t="shared" si="205"/>
        <v>145442.25</v>
      </c>
      <c r="W180" s="25">
        <v>36906.06</v>
      </c>
      <c r="X180" s="25">
        <v>108536.19</v>
      </c>
      <c r="Y180" s="25">
        <f t="shared" si="207"/>
        <v>0</v>
      </c>
      <c r="Z180" s="25"/>
      <c r="AA180" s="25"/>
      <c r="AB180" s="25">
        <f t="shared" si="208"/>
        <v>18532.61</v>
      </c>
      <c r="AC180" s="25">
        <v>3765.78</v>
      </c>
      <c r="AD180" s="25">
        <v>14766.83</v>
      </c>
      <c r="AE180" s="25">
        <f t="shared" si="209"/>
        <v>926630.72000000009</v>
      </c>
      <c r="AF180" s="25">
        <v>0</v>
      </c>
      <c r="AG180" s="25">
        <f t="shared" si="210"/>
        <v>926630.72000000009</v>
      </c>
      <c r="AH180" s="28" t="s">
        <v>628</v>
      </c>
      <c r="AI180" s="73"/>
      <c r="AJ180" s="29">
        <v>340951.1</v>
      </c>
      <c r="AK180" s="29">
        <v>47349.74</v>
      </c>
    </row>
    <row r="181" spans="1:37" ht="141.75" x14ac:dyDescent="0.25">
      <c r="A181" s="5">
        <v>175</v>
      </c>
      <c r="B181" s="68">
        <v>120769</v>
      </c>
      <c r="C181" s="127">
        <v>96</v>
      </c>
      <c r="D181" s="2" t="s">
        <v>170</v>
      </c>
      <c r="E181" s="7" t="s">
        <v>1019</v>
      </c>
      <c r="F181" s="128" t="s">
        <v>366</v>
      </c>
      <c r="G181" s="20" t="s">
        <v>378</v>
      </c>
      <c r="H181" s="6" t="s">
        <v>377</v>
      </c>
      <c r="I181" s="13" t="s">
        <v>379</v>
      </c>
      <c r="J181" s="52" t="s">
        <v>380</v>
      </c>
      <c r="K181" s="105">
        <v>43186</v>
      </c>
      <c r="L181" s="8">
        <v>43673</v>
      </c>
      <c r="M181" s="4">
        <f t="shared" si="204"/>
        <v>84.154097257132506</v>
      </c>
      <c r="N181" s="2" t="s">
        <v>155</v>
      </c>
      <c r="O181" s="2" t="s">
        <v>381</v>
      </c>
      <c r="P181" s="2" t="s">
        <v>381</v>
      </c>
      <c r="Q181" s="23" t="s">
        <v>216</v>
      </c>
      <c r="R181" s="2" t="s">
        <v>36</v>
      </c>
      <c r="S181" s="25">
        <f t="shared" si="206"/>
        <v>357519.4</v>
      </c>
      <c r="T181" s="25">
        <v>357519.4</v>
      </c>
      <c r="U181" s="25">
        <v>0</v>
      </c>
      <c r="V181" s="25">
        <f t="shared" si="205"/>
        <v>58822.79</v>
      </c>
      <c r="W181" s="25">
        <v>58822.79</v>
      </c>
      <c r="X181" s="25">
        <v>0</v>
      </c>
      <c r="Y181" s="25">
        <f t="shared" si="207"/>
        <v>8496.7800000000007</v>
      </c>
      <c r="Z181" s="25">
        <v>8496.7800000000007</v>
      </c>
      <c r="AA181" s="25">
        <v>0</v>
      </c>
      <c r="AB181" s="25">
        <f t="shared" si="208"/>
        <v>0</v>
      </c>
      <c r="AC181" s="25"/>
      <c r="AD181" s="25"/>
      <c r="AE181" s="25">
        <f t="shared" si="209"/>
        <v>424838.97000000003</v>
      </c>
      <c r="AF181" s="25">
        <v>0</v>
      </c>
      <c r="AG181" s="25">
        <f t="shared" si="210"/>
        <v>424838.97000000003</v>
      </c>
      <c r="AH181" s="28" t="s">
        <v>628</v>
      </c>
      <c r="AI181" s="73" t="s">
        <v>187</v>
      </c>
      <c r="AJ181" s="40">
        <v>91004.83</v>
      </c>
      <c r="AK181" s="29">
        <v>8258.02</v>
      </c>
    </row>
    <row r="182" spans="1:37" ht="195" x14ac:dyDescent="0.25">
      <c r="A182" s="2">
        <v>176</v>
      </c>
      <c r="B182" s="68">
        <v>121622</v>
      </c>
      <c r="C182" s="127">
        <v>99</v>
      </c>
      <c r="D182" s="2" t="s">
        <v>170</v>
      </c>
      <c r="E182" s="7" t="s">
        <v>1019</v>
      </c>
      <c r="F182" s="128" t="s">
        <v>366</v>
      </c>
      <c r="G182" s="20" t="s">
        <v>383</v>
      </c>
      <c r="H182" s="6" t="s">
        <v>388</v>
      </c>
      <c r="I182" s="13" t="s">
        <v>385</v>
      </c>
      <c r="J182" s="52" t="s">
        <v>382</v>
      </c>
      <c r="K182" s="105">
        <v>43188</v>
      </c>
      <c r="L182" s="8">
        <v>43553</v>
      </c>
      <c r="M182" s="4">
        <f t="shared" si="204"/>
        <v>84.999999426373932</v>
      </c>
      <c r="N182" s="2" t="s">
        <v>155</v>
      </c>
      <c r="O182" s="2" t="s">
        <v>390</v>
      </c>
      <c r="P182" s="2" t="s">
        <v>390</v>
      </c>
      <c r="Q182" s="23" t="s">
        <v>216</v>
      </c>
      <c r="R182" s="2" t="s">
        <v>36</v>
      </c>
      <c r="S182" s="25">
        <f t="shared" si="206"/>
        <v>444540.46</v>
      </c>
      <c r="T182" s="25">
        <v>444540.46</v>
      </c>
      <c r="U182" s="25">
        <v>0</v>
      </c>
      <c r="V182" s="25">
        <f t="shared" si="205"/>
        <v>67988.539999999994</v>
      </c>
      <c r="W182" s="25">
        <v>67988.539999999994</v>
      </c>
      <c r="X182" s="25">
        <v>0</v>
      </c>
      <c r="Y182" s="25">
        <f t="shared" si="207"/>
        <v>10459.780000000001</v>
      </c>
      <c r="Z182" s="26">
        <v>10459.780000000001</v>
      </c>
      <c r="AA182" s="25">
        <v>0</v>
      </c>
      <c r="AB182" s="25">
        <f t="shared" si="208"/>
        <v>0</v>
      </c>
      <c r="AC182" s="25"/>
      <c r="AD182" s="25"/>
      <c r="AE182" s="25">
        <f t="shared" si="209"/>
        <v>522988.78</v>
      </c>
      <c r="AF182" s="25">
        <v>0</v>
      </c>
      <c r="AG182" s="25">
        <f t="shared" si="210"/>
        <v>522988.78</v>
      </c>
      <c r="AH182" s="28" t="s">
        <v>628</v>
      </c>
      <c r="AI182" s="73" t="s">
        <v>187</v>
      </c>
      <c r="AJ182" s="40">
        <f>14488.25+50968.69+59419.29</f>
        <v>124876.23000000001</v>
      </c>
      <c r="AK182" s="29">
        <f>2215.85+7795.21+9087.66</f>
        <v>19098.72</v>
      </c>
    </row>
    <row r="183" spans="1:37" ht="180" x14ac:dyDescent="0.25">
      <c r="A183" s="5">
        <v>177</v>
      </c>
      <c r="B183" s="68">
        <v>121536</v>
      </c>
      <c r="C183" s="127">
        <v>102</v>
      </c>
      <c r="D183" s="2" t="s">
        <v>170</v>
      </c>
      <c r="E183" s="7" t="s">
        <v>1019</v>
      </c>
      <c r="F183" s="128" t="s">
        <v>366</v>
      </c>
      <c r="G183" s="20" t="s">
        <v>387</v>
      </c>
      <c r="H183" s="6" t="s">
        <v>384</v>
      </c>
      <c r="I183" s="13" t="s">
        <v>385</v>
      </c>
      <c r="J183" s="52" t="s">
        <v>391</v>
      </c>
      <c r="K183" s="105">
        <v>43186</v>
      </c>
      <c r="L183" s="8">
        <v>43643</v>
      </c>
      <c r="M183" s="4">
        <f t="shared" si="204"/>
        <v>85.000000246407055</v>
      </c>
      <c r="N183" s="2" t="s">
        <v>155</v>
      </c>
      <c r="O183" s="2" t="s">
        <v>386</v>
      </c>
      <c r="P183" s="2" t="s">
        <v>386</v>
      </c>
      <c r="Q183" s="23" t="s">
        <v>216</v>
      </c>
      <c r="R183" s="2" t="s">
        <v>36</v>
      </c>
      <c r="S183" s="25">
        <f t="shared" si="206"/>
        <v>344957.66</v>
      </c>
      <c r="T183" s="25">
        <v>344957.66</v>
      </c>
      <c r="U183" s="25">
        <v>0</v>
      </c>
      <c r="V183" s="25">
        <f t="shared" si="205"/>
        <v>52758.23</v>
      </c>
      <c r="W183" s="25">
        <v>52758.23</v>
      </c>
      <c r="X183" s="25">
        <v>0</v>
      </c>
      <c r="Y183" s="25">
        <f t="shared" si="207"/>
        <v>8116.65</v>
      </c>
      <c r="Z183" s="25">
        <v>8116.65</v>
      </c>
      <c r="AA183" s="25">
        <v>0</v>
      </c>
      <c r="AB183" s="25">
        <f t="shared" si="208"/>
        <v>0</v>
      </c>
      <c r="AC183" s="25"/>
      <c r="AD183" s="25"/>
      <c r="AE183" s="25">
        <f t="shared" si="209"/>
        <v>405832.54</v>
      </c>
      <c r="AF183" s="25">
        <v>0</v>
      </c>
      <c r="AG183" s="25">
        <f t="shared" si="210"/>
        <v>405832.54</v>
      </c>
      <c r="AH183" s="28" t="s">
        <v>628</v>
      </c>
      <c r="AI183" s="73" t="s">
        <v>187</v>
      </c>
      <c r="AJ183" s="40">
        <v>28255.24</v>
      </c>
      <c r="AK183" s="29">
        <v>4321.3900000000003</v>
      </c>
    </row>
    <row r="184" spans="1:37" ht="236.25" x14ac:dyDescent="0.25">
      <c r="A184" s="5">
        <v>178</v>
      </c>
      <c r="B184" s="68">
        <v>112093</v>
      </c>
      <c r="C184" s="127">
        <v>344</v>
      </c>
      <c r="D184" s="2" t="s">
        <v>177</v>
      </c>
      <c r="E184" s="13" t="s">
        <v>165</v>
      </c>
      <c r="F184" s="143" t="s">
        <v>357</v>
      </c>
      <c r="G184" s="20" t="s">
        <v>397</v>
      </c>
      <c r="H184" s="20" t="s">
        <v>398</v>
      </c>
      <c r="I184" s="13" t="s">
        <v>385</v>
      </c>
      <c r="J184" s="11" t="s">
        <v>563</v>
      </c>
      <c r="K184" s="105">
        <v>43188</v>
      </c>
      <c r="L184" s="8">
        <v>43553</v>
      </c>
      <c r="M184" s="4">
        <f t="shared" si="204"/>
        <v>82.304184346141142</v>
      </c>
      <c r="N184" s="2" t="s">
        <v>359</v>
      </c>
      <c r="O184" s="2" t="s">
        <v>399</v>
      </c>
      <c r="P184" s="2" t="s">
        <v>399</v>
      </c>
      <c r="Q184" s="23" t="s">
        <v>361</v>
      </c>
      <c r="R184" s="13" t="s">
        <v>36</v>
      </c>
      <c r="S184" s="25">
        <f t="shared" si="206"/>
        <v>624137.28</v>
      </c>
      <c r="T184" s="25">
        <v>503312.34</v>
      </c>
      <c r="U184" s="25">
        <v>120824.94</v>
      </c>
      <c r="V184" s="25">
        <f t="shared" si="205"/>
        <v>119026.06000000001</v>
      </c>
      <c r="W184" s="25">
        <v>88819.82</v>
      </c>
      <c r="X184" s="25">
        <v>30206.240000000002</v>
      </c>
      <c r="Y184" s="25">
        <f t="shared" si="207"/>
        <v>0</v>
      </c>
      <c r="Z184" s="25"/>
      <c r="AA184" s="25"/>
      <c r="AB184" s="25">
        <f t="shared" si="208"/>
        <v>15166.61</v>
      </c>
      <c r="AC184" s="25">
        <v>12084.34</v>
      </c>
      <c r="AD184" s="25">
        <v>3082.27</v>
      </c>
      <c r="AE184" s="25">
        <f t="shared" si="209"/>
        <v>758329.95000000007</v>
      </c>
      <c r="AF184" s="25">
        <v>0</v>
      </c>
      <c r="AG184" s="25">
        <f t="shared" si="210"/>
        <v>758329.95000000007</v>
      </c>
      <c r="AH184" s="28" t="s">
        <v>628</v>
      </c>
      <c r="AI184" s="73" t="s">
        <v>389</v>
      </c>
      <c r="AJ184" s="29">
        <f>281863.03+67706.32</f>
        <v>349569.35000000003</v>
      </c>
      <c r="AK184" s="29">
        <v>53450.47</v>
      </c>
    </row>
    <row r="185" spans="1:37" ht="252" x14ac:dyDescent="0.25">
      <c r="A185" s="2">
        <v>179</v>
      </c>
      <c r="B185" s="68">
        <v>110829</v>
      </c>
      <c r="C185" s="127">
        <v>345</v>
      </c>
      <c r="D185" s="2" t="s">
        <v>177</v>
      </c>
      <c r="E185" s="13" t="s">
        <v>165</v>
      </c>
      <c r="F185" s="143" t="s">
        <v>357</v>
      </c>
      <c r="G185" s="20" t="s">
        <v>400</v>
      </c>
      <c r="H185" s="20" t="s">
        <v>401</v>
      </c>
      <c r="I185" s="13" t="s">
        <v>187</v>
      </c>
      <c r="J185" s="11" t="s">
        <v>402</v>
      </c>
      <c r="K185" s="105">
        <v>43188</v>
      </c>
      <c r="L185" s="8">
        <v>43675</v>
      </c>
      <c r="M185" s="4">
        <f t="shared" si="204"/>
        <v>82.304186026137842</v>
      </c>
      <c r="N185" s="2" t="s">
        <v>359</v>
      </c>
      <c r="O185" s="2" t="s">
        <v>399</v>
      </c>
      <c r="P185" s="2" t="s">
        <v>399</v>
      </c>
      <c r="Q185" s="23" t="s">
        <v>361</v>
      </c>
      <c r="R185" s="13" t="s">
        <v>36</v>
      </c>
      <c r="S185" s="25">
        <f t="shared" si="206"/>
        <v>757586.23</v>
      </c>
      <c r="T185" s="25">
        <v>610927.28</v>
      </c>
      <c r="U185" s="25">
        <v>146658.95000000001</v>
      </c>
      <c r="V185" s="25">
        <f t="shared" si="205"/>
        <v>144475.43</v>
      </c>
      <c r="W185" s="25">
        <v>107810.7</v>
      </c>
      <c r="X185" s="25">
        <v>36664.730000000003</v>
      </c>
      <c r="Y185" s="25">
        <f t="shared" si="207"/>
        <v>0</v>
      </c>
      <c r="Z185" s="25"/>
      <c r="AA185" s="25"/>
      <c r="AB185" s="25">
        <f t="shared" si="208"/>
        <v>18409.420000000002</v>
      </c>
      <c r="AC185" s="25">
        <v>14668.12</v>
      </c>
      <c r="AD185" s="25">
        <v>3741.3</v>
      </c>
      <c r="AE185" s="25">
        <f t="shared" si="209"/>
        <v>920471.08</v>
      </c>
      <c r="AF185" s="25">
        <v>0</v>
      </c>
      <c r="AG185" s="25">
        <f t="shared" si="210"/>
        <v>920471.08</v>
      </c>
      <c r="AH185" s="28" t="s">
        <v>628</v>
      </c>
      <c r="AI185" s="73" t="s">
        <v>389</v>
      </c>
      <c r="AJ185" s="29">
        <f>89285.71-11964.69+140134-555.33</f>
        <v>216899.69000000003</v>
      </c>
      <c r="AK185" s="29">
        <f>11964.69+11960.22+17298.63</f>
        <v>41223.54</v>
      </c>
    </row>
    <row r="186" spans="1:37" ht="189" x14ac:dyDescent="0.25">
      <c r="A186" s="5">
        <v>180</v>
      </c>
      <c r="B186" s="68">
        <v>111077</v>
      </c>
      <c r="C186" s="127">
        <v>352</v>
      </c>
      <c r="D186" s="2" t="s">
        <v>177</v>
      </c>
      <c r="E186" s="13" t="s">
        <v>165</v>
      </c>
      <c r="F186" s="143" t="s">
        <v>357</v>
      </c>
      <c r="G186" s="20" t="s">
        <v>403</v>
      </c>
      <c r="H186" s="20" t="s">
        <v>404</v>
      </c>
      <c r="I186" s="13" t="s">
        <v>187</v>
      </c>
      <c r="J186" s="11" t="s">
        <v>405</v>
      </c>
      <c r="K186" s="105">
        <v>43188</v>
      </c>
      <c r="L186" s="8">
        <v>43675</v>
      </c>
      <c r="M186" s="4">
        <f t="shared" si="204"/>
        <v>82.304186243592014</v>
      </c>
      <c r="N186" s="2" t="s">
        <v>359</v>
      </c>
      <c r="O186" s="2" t="s">
        <v>399</v>
      </c>
      <c r="P186" s="2" t="s">
        <v>399</v>
      </c>
      <c r="Q186" s="23" t="s">
        <v>361</v>
      </c>
      <c r="R186" s="13" t="s">
        <v>36</v>
      </c>
      <c r="S186" s="25">
        <f t="shared" si="206"/>
        <v>704316.51</v>
      </c>
      <c r="T186" s="25">
        <v>567969.9</v>
      </c>
      <c r="U186" s="25">
        <v>136346.60999999999</v>
      </c>
      <c r="V186" s="25">
        <f t="shared" si="205"/>
        <v>134316.63</v>
      </c>
      <c r="W186" s="26">
        <v>100229.98</v>
      </c>
      <c r="X186" s="26">
        <v>34086.65</v>
      </c>
      <c r="Y186" s="25">
        <f t="shared" si="207"/>
        <v>0</v>
      </c>
      <c r="Z186" s="25"/>
      <c r="AA186" s="25"/>
      <c r="AB186" s="25">
        <f t="shared" si="208"/>
        <v>17114.96</v>
      </c>
      <c r="AC186" s="25">
        <v>13636.73</v>
      </c>
      <c r="AD186" s="25">
        <v>3478.23</v>
      </c>
      <c r="AE186" s="25">
        <f t="shared" si="209"/>
        <v>855748.1</v>
      </c>
      <c r="AF186" s="25"/>
      <c r="AG186" s="25">
        <f t="shared" si="210"/>
        <v>855748.1</v>
      </c>
      <c r="AH186" s="28" t="s">
        <v>628</v>
      </c>
      <c r="AI186" s="73" t="s">
        <v>389</v>
      </c>
      <c r="AJ186" s="29">
        <f>85000+43282.16-11040.21</f>
        <v>117241.95000000001</v>
      </c>
      <c r="AK186" s="29">
        <f>8254.12+14104.5</f>
        <v>22358.620000000003</v>
      </c>
    </row>
    <row r="187" spans="1:37" ht="236.25" x14ac:dyDescent="0.25">
      <c r="A187" s="5">
        <v>181</v>
      </c>
      <c r="B187" s="68">
        <v>111631</v>
      </c>
      <c r="C187" s="127">
        <v>170</v>
      </c>
      <c r="D187" s="2" t="s">
        <v>172</v>
      </c>
      <c r="E187" s="13" t="s">
        <v>165</v>
      </c>
      <c r="F187" s="143" t="s">
        <v>357</v>
      </c>
      <c r="G187" s="20" t="s">
        <v>406</v>
      </c>
      <c r="H187" s="20" t="s">
        <v>407</v>
      </c>
      <c r="I187" s="85" t="s">
        <v>408</v>
      </c>
      <c r="J187" s="11" t="s">
        <v>564</v>
      </c>
      <c r="K187" s="105">
        <v>43189</v>
      </c>
      <c r="L187" s="8">
        <v>43676</v>
      </c>
      <c r="M187" s="4">
        <f t="shared" si="204"/>
        <v>82.304185177297953</v>
      </c>
      <c r="N187" s="2" t="s">
        <v>359</v>
      </c>
      <c r="O187" s="2" t="s">
        <v>399</v>
      </c>
      <c r="P187" s="2" t="s">
        <v>399</v>
      </c>
      <c r="Q187" s="23" t="s">
        <v>361</v>
      </c>
      <c r="R187" s="13" t="s">
        <v>36</v>
      </c>
      <c r="S187" s="25">
        <f t="shared" si="206"/>
        <v>822209.74</v>
      </c>
      <c r="T187" s="25">
        <v>663040.52</v>
      </c>
      <c r="U187" s="25">
        <v>159169.22</v>
      </c>
      <c r="V187" s="25">
        <f t="shared" si="205"/>
        <v>156799.45000000001</v>
      </c>
      <c r="W187" s="25">
        <v>39792.300000000003</v>
      </c>
      <c r="X187" s="25">
        <v>117007.15</v>
      </c>
      <c r="Y187" s="25">
        <f t="shared" si="207"/>
        <v>0</v>
      </c>
      <c r="Z187" s="25"/>
      <c r="AA187" s="25"/>
      <c r="AB187" s="25">
        <f t="shared" si="208"/>
        <v>19979.79</v>
      </c>
      <c r="AC187" s="25">
        <v>15919.35</v>
      </c>
      <c r="AD187" s="25">
        <v>4060.44</v>
      </c>
      <c r="AE187" s="25">
        <f t="shared" si="209"/>
        <v>998988.98</v>
      </c>
      <c r="AF187" s="25"/>
      <c r="AG187" s="25">
        <f t="shared" si="210"/>
        <v>998988.98</v>
      </c>
      <c r="AH187" s="28" t="s">
        <v>628</v>
      </c>
      <c r="AI187" s="73" t="s">
        <v>389</v>
      </c>
      <c r="AJ187" s="29">
        <f>99898.9+20257.44+82739.46+65227.91</f>
        <v>268123.70999999996</v>
      </c>
      <c r="AK187" s="29">
        <f>3863.19+15778.83+29070.82</f>
        <v>48712.84</v>
      </c>
    </row>
    <row r="188" spans="1:37" ht="141.75" x14ac:dyDescent="0.25">
      <c r="A188" s="2">
        <v>182</v>
      </c>
      <c r="B188" s="68">
        <v>112405</v>
      </c>
      <c r="C188" s="127">
        <v>171</v>
      </c>
      <c r="D188" s="2" t="s">
        <v>172</v>
      </c>
      <c r="E188" s="13" t="s">
        <v>165</v>
      </c>
      <c r="F188" s="143" t="s">
        <v>357</v>
      </c>
      <c r="G188" s="20" t="s">
        <v>409</v>
      </c>
      <c r="H188" s="20" t="s">
        <v>410</v>
      </c>
      <c r="I188" s="85" t="s">
        <v>411</v>
      </c>
      <c r="J188" s="11" t="s">
        <v>433</v>
      </c>
      <c r="K188" s="105">
        <v>43186</v>
      </c>
      <c r="L188" s="8">
        <v>43673</v>
      </c>
      <c r="M188" s="4">
        <f t="shared" si="204"/>
        <v>82.304185365731513</v>
      </c>
      <c r="N188" s="2" t="s">
        <v>359</v>
      </c>
      <c r="O188" s="2" t="s">
        <v>399</v>
      </c>
      <c r="P188" s="2" t="s">
        <v>399</v>
      </c>
      <c r="Q188" s="23" t="s">
        <v>361</v>
      </c>
      <c r="R188" s="13" t="s">
        <v>36</v>
      </c>
      <c r="S188" s="25">
        <f t="shared" si="206"/>
        <v>723131.98</v>
      </c>
      <c r="T188" s="25">
        <v>583142.93999999994</v>
      </c>
      <c r="U188" s="25">
        <v>139989.04</v>
      </c>
      <c r="V188" s="25">
        <f t="shared" si="205"/>
        <v>137904.84</v>
      </c>
      <c r="W188" s="25">
        <v>102907.58</v>
      </c>
      <c r="X188" s="25">
        <v>34997.26</v>
      </c>
      <c r="Y188" s="25">
        <f t="shared" si="207"/>
        <v>0</v>
      </c>
      <c r="Z188" s="25"/>
      <c r="AA188" s="25"/>
      <c r="AB188" s="25">
        <f t="shared" si="208"/>
        <v>17572.18</v>
      </c>
      <c r="AC188" s="25">
        <v>14001.03</v>
      </c>
      <c r="AD188" s="25">
        <v>3571.15</v>
      </c>
      <c r="AE188" s="25">
        <f t="shared" si="209"/>
        <v>878609</v>
      </c>
      <c r="AF188" s="25"/>
      <c r="AG188" s="25">
        <f t="shared" si="210"/>
        <v>878609</v>
      </c>
      <c r="AH188" s="28" t="s">
        <v>628</v>
      </c>
      <c r="AI188" s="73"/>
      <c r="AJ188" s="29">
        <f>208329.69+72239</f>
        <v>280568.69</v>
      </c>
      <c r="AK188" s="29">
        <v>36750.339999999997</v>
      </c>
    </row>
    <row r="189" spans="1:37" ht="141.75" x14ac:dyDescent="0.25">
      <c r="A189" s="5">
        <v>183</v>
      </c>
      <c r="B189" s="68">
        <v>109810</v>
      </c>
      <c r="C189" s="127">
        <v>257</v>
      </c>
      <c r="D189" s="2" t="s">
        <v>175</v>
      </c>
      <c r="E189" s="13" t="s">
        <v>165</v>
      </c>
      <c r="F189" s="143" t="s">
        <v>357</v>
      </c>
      <c r="G189" s="20" t="s">
        <v>412</v>
      </c>
      <c r="H189" s="20" t="s">
        <v>413</v>
      </c>
      <c r="I189" s="13" t="s">
        <v>187</v>
      </c>
      <c r="J189" s="11" t="s">
        <v>420</v>
      </c>
      <c r="K189" s="105">
        <v>43192</v>
      </c>
      <c r="L189" s="8">
        <v>43679</v>
      </c>
      <c r="M189" s="4">
        <f t="shared" si="204"/>
        <v>82.304188283311021</v>
      </c>
      <c r="N189" s="2" t="s">
        <v>359</v>
      </c>
      <c r="O189" s="2" t="s">
        <v>399</v>
      </c>
      <c r="P189" s="2" t="s">
        <v>399</v>
      </c>
      <c r="Q189" s="23" t="s">
        <v>361</v>
      </c>
      <c r="R189" s="13" t="s">
        <v>36</v>
      </c>
      <c r="S189" s="25">
        <f t="shared" si="206"/>
        <v>821139.01</v>
      </c>
      <c r="T189" s="26">
        <v>662177.06999999995</v>
      </c>
      <c r="U189" s="26">
        <v>158961.94</v>
      </c>
      <c r="V189" s="25">
        <f t="shared" si="205"/>
        <v>156595.26</v>
      </c>
      <c r="W189" s="26">
        <v>116854.78</v>
      </c>
      <c r="X189" s="26">
        <v>39740.480000000003</v>
      </c>
      <c r="Y189" s="25">
        <f t="shared" si="207"/>
        <v>0</v>
      </c>
      <c r="Z189" s="25"/>
      <c r="AA189" s="25"/>
      <c r="AB189" s="25">
        <f t="shared" si="208"/>
        <v>19953.73</v>
      </c>
      <c r="AC189" s="25">
        <v>15898.58</v>
      </c>
      <c r="AD189" s="25">
        <v>4055.15</v>
      </c>
      <c r="AE189" s="25">
        <f t="shared" si="209"/>
        <v>997688</v>
      </c>
      <c r="AF189" s="25"/>
      <c r="AG189" s="25">
        <f t="shared" si="210"/>
        <v>997688</v>
      </c>
      <c r="AH189" s="28" t="s">
        <v>628</v>
      </c>
      <c r="AI189" s="73"/>
      <c r="AJ189" s="29">
        <f>311274.3+94352.8</f>
        <v>405627.1</v>
      </c>
      <c r="AK189" s="29">
        <f>40335.29+17993.54</f>
        <v>58328.83</v>
      </c>
    </row>
    <row r="190" spans="1:37" ht="141.75" x14ac:dyDescent="0.25">
      <c r="A190" s="5">
        <v>184</v>
      </c>
      <c r="B190" s="68">
        <v>112956</v>
      </c>
      <c r="C190" s="127">
        <v>273</v>
      </c>
      <c r="D190" s="2" t="s">
        <v>174</v>
      </c>
      <c r="E190" s="13" t="s">
        <v>165</v>
      </c>
      <c r="F190" s="143" t="s">
        <v>357</v>
      </c>
      <c r="G190" s="20" t="s">
        <v>414</v>
      </c>
      <c r="H190" s="223" t="s">
        <v>415</v>
      </c>
      <c r="I190" s="85" t="s">
        <v>416</v>
      </c>
      <c r="J190" s="11" t="s">
        <v>565</v>
      </c>
      <c r="K190" s="105">
        <v>43192</v>
      </c>
      <c r="L190" s="8">
        <v>43679</v>
      </c>
      <c r="M190" s="4">
        <f t="shared" si="204"/>
        <v>82.3041866136534</v>
      </c>
      <c r="N190" s="2" t="s">
        <v>359</v>
      </c>
      <c r="O190" s="2" t="s">
        <v>399</v>
      </c>
      <c r="P190" s="2" t="s">
        <v>399</v>
      </c>
      <c r="Q190" s="23" t="s">
        <v>361</v>
      </c>
      <c r="R190" s="13" t="s">
        <v>36</v>
      </c>
      <c r="S190" s="25">
        <f t="shared" si="206"/>
        <v>710350.48</v>
      </c>
      <c r="T190" s="25">
        <v>572835.77</v>
      </c>
      <c r="U190" s="25">
        <v>137514.71</v>
      </c>
      <c r="V190" s="25">
        <f t="shared" si="205"/>
        <v>135467.34</v>
      </c>
      <c r="W190" s="25">
        <v>101088.67</v>
      </c>
      <c r="X190" s="25">
        <v>34378.67</v>
      </c>
      <c r="Y190" s="25">
        <f t="shared" si="207"/>
        <v>0</v>
      </c>
      <c r="Z190" s="25"/>
      <c r="AA190" s="25"/>
      <c r="AB190" s="25">
        <f t="shared" si="208"/>
        <v>17261.579999999998</v>
      </c>
      <c r="AC190" s="25">
        <v>13753.55</v>
      </c>
      <c r="AD190" s="25">
        <v>3508.03</v>
      </c>
      <c r="AE190" s="25">
        <f t="shared" si="209"/>
        <v>863079.39999999991</v>
      </c>
      <c r="AF190" s="25"/>
      <c r="AG190" s="25">
        <f t="shared" si="210"/>
        <v>863079.39999999991</v>
      </c>
      <c r="AH190" s="28" t="s">
        <v>628</v>
      </c>
      <c r="AI190" s="73" t="s">
        <v>187</v>
      </c>
      <c r="AJ190" s="29">
        <f>184670.36-1719.64</f>
        <v>182950.71999999997</v>
      </c>
      <c r="AK190" s="29">
        <f>18758.18+11080.69</f>
        <v>29838.870000000003</v>
      </c>
    </row>
    <row r="191" spans="1:37" ht="173.25" x14ac:dyDescent="0.25">
      <c r="A191" s="2">
        <v>185</v>
      </c>
      <c r="B191" s="68">
        <v>112066</v>
      </c>
      <c r="C191" s="127">
        <v>262</v>
      </c>
      <c r="D191" s="2" t="s">
        <v>174</v>
      </c>
      <c r="E191" s="13" t="s">
        <v>165</v>
      </c>
      <c r="F191" s="143" t="s">
        <v>357</v>
      </c>
      <c r="G191" s="162" t="s">
        <v>417</v>
      </c>
      <c r="H191" s="20" t="s">
        <v>418</v>
      </c>
      <c r="I191" s="224" t="s">
        <v>419</v>
      </c>
      <c r="J191" s="11" t="s">
        <v>566</v>
      </c>
      <c r="K191" s="105">
        <v>43193</v>
      </c>
      <c r="L191" s="8">
        <v>43680</v>
      </c>
      <c r="M191" s="4">
        <f t="shared" si="204"/>
        <v>82.304184459884823</v>
      </c>
      <c r="N191" s="2" t="s">
        <v>359</v>
      </c>
      <c r="O191" s="2" t="s">
        <v>399</v>
      </c>
      <c r="P191" s="2" t="s">
        <v>399</v>
      </c>
      <c r="Q191" s="23" t="s">
        <v>361</v>
      </c>
      <c r="R191" s="13" t="s">
        <v>36</v>
      </c>
      <c r="S191" s="25">
        <f t="shared" si="206"/>
        <v>822673.27</v>
      </c>
      <c r="T191" s="25">
        <v>663414.31999999995</v>
      </c>
      <c r="U191" s="25">
        <v>159258.95000000001</v>
      </c>
      <c r="V191" s="25">
        <f t="shared" si="205"/>
        <v>156887.87</v>
      </c>
      <c r="W191" s="25">
        <v>117073.13</v>
      </c>
      <c r="X191" s="25">
        <v>39814.74</v>
      </c>
      <c r="Y191" s="25">
        <f t="shared" si="207"/>
        <v>0</v>
      </c>
      <c r="Z191" s="25"/>
      <c r="AA191" s="25"/>
      <c r="AB191" s="25">
        <f t="shared" si="208"/>
        <v>19991.04</v>
      </c>
      <c r="AC191" s="25">
        <v>15928.31</v>
      </c>
      <c r="AD191" s="25">
        <v>4062.73</v>
      </c>
      <c r="AE191" s="25">
        <f t="shared" si="209"/>
        <v>999552.18</v>
      </c>
      <c r="AF191" s="25"/>
      <c r="AG191" s="25">
        <f t="shared" si="210"/>
        <v>999552.18</v>
      </c>
      <c r="AH191" s="28" t="s">
        <v>628</v>
      </c>
      <c r="AI191" s="73" t="s">
        <v>187</v>
      </c>
      <c r="AJ191" s="29">
        <f>148819.34+46038</f>
        <v>194857.34</v>
      </c>
      <c r="AK191" s="29">
        <v>28380.59</v>
      </c>
    </row>
    <row r="192" spans="1:37" ht="236.25" x14ac:dyDescent="0.25">
      <c r="A192" s="5">
        <v>186</v>
      </c>
      <c r="B192" s="68">
        <v>121460</v>
      </c>
      <c r="C192" s="127">
        <v>59</v>
      </c>
      <c r="D192" s="2" t="s">
        <v>177</v>
      </c>
      <c r="E192" s="13" t="s">
        <v>165</v>
      </c>
      <c r="F192" s="143" t="s">
        <v>128</v>
      </c>
      <c r="G192" s="21" t="s">
        <v>437</v>
      </c>
      <c r="H192" s="20" t="s">
        <v>439</v>
      </c>
      <c r="I192" s="13" t="s">
        <v>385</v>
      </c>
      <c r="J192" s="11" t="s">
        <v>438</v>
      </c>
      <c r="K192" s="105">
        <v>43207</v>
      </c>
      <c r="L192" s="8">
        <v>44121</v>
      </c>
      <c r="M192" s="4">
        <f t="shared" si="204"/>
        <v>83.983862848746611</v>
      </c>
      <c r="N192" s="2" t="s">
        <v>359</v>
      </c>
      <c r="O192" s="2" t="s">
        <v>399</v>
      </c>
      <c r="P192" s="2" t="s">
        <v>399</v>
      </c>
      <c r="Q192" s="23" t="s">
        <v>157</v>
      </c>
      <c r="R192" s="2" t="s">
        <v>36</v>
      </c>
      <c r="S192" s="25">
        <f t="shared" si="206"/>
        <v>6975407.25</v>
      </c>
      <c r="T192" s="25">
        <v>5625058.21</v>
      </c>
      <c r="U192" s="25">
        <v>1350349.04</v>
      </c>
      <c r="V192" s="25">
        <f t="shared" si="205"/>
        <v>0</v>
      </c>
      <c r="W192" s="25">
        <v>0</v>
      </c>
      <c r="X192" s="25">
        <v>0</v>
      </c>
      <c r="Y192" s="25">
        <f t="shared" si="207"/>
        <v>1330244.5899999999</v>
      </c>
      <c r="Z192" s="26">
        <v>992657.33</v>
      </c>
      <c r="AA192" s="25">
        <v>337587.26</v>
      </c>
      <c r="AB192" s="25">
        <f t="shared" si="208"/>
        <v>0</v>
      </c>
      <c r="AC192" s="25">
        <v>0</v>
      </c>
      <c r="AD192" s="25">
        <v>0</v>
      </c>
      <c r="AE192" s="25">
        <f t="shared" si="209"/>
        <v>8305651.8399999999</v>
      </c>
      <c r="AF192" s="25">
        <v>0</v>
      </c>
      <c r="AG192" s="25">
        <f t="shared" si="210"/>
        <v>8305651.8399999999</v>
      </c>
      <c r="AH192" s="28" t="s">
        <v>628</v>
      </c>
      <c r="AI192" s="73" t="s">
        <v>187</v>
      </c>
      <c r="AJ192" s="29">
        <f>59335.44+64701.17</f>
        <v>124036.61</v>
      </c>
      <c r="AK192" s="29">
        <v>0</v>
      </c>
    </row>
    <row r="193" spans="1:37" ht="173.25" x14ac:dyDescent="0.25">
      <c r="A193" s="5">
        <v>187</v>
      </c>
      <c r="B193" s="68">
        <v>109749</v>
      </c>
      <c r="C193" s="127">
        <v>253</v>
      </c>
      <c r="D193" s="2" t="s">
        <v>175</v>
      </c>
      <c r="E193" s="13" t="s">
        <v>165</v>
      </c>
      <c r="F193" s="143" t="s">
        <v>357</v>
      </c>
      <c r="G193" s="21" t="s">
        <v>425</v>
      </c>
      <c r="H193" s="22" t="s">
        <v>426</v>
      </c>
      <c r="I193" s="13" t="s">
        <v>187</v>
      </c>
      <c r="J193" s="11" t="s">
        <v>567</v>
      </c>
      <c r="K193" s="105">
        <v>43208</v>
      </c>
      <c r="L193" s="8">
        <v>43695</v>
      </c>
      <c r="M193" s="4">
        <f t="shared" si="204"/>
        <v>82.304185790916577</v>
      </c>
      <c r="N193" s="2" t="s">
        <v>359</v>
      </c>
      <c r="O193" s="2" t="s">
        <v>447</v>
      </c>
      <c r="P193" s="2" t="s">
        <v>447</v>
      </c>
      <c r="Q193" s="23" t="s">
        <v>361</v>
      </c>
      <c r="R193" s="13" t="s">
        <v>36</v>
      </c>
      <c r="S193" s="25">
        <f t="shared" si="206"/>
        <v>808649.72</v>
      </c>
      <c r="T193" s="26">
        <v>652105.54</v>
      </c>
      <c r="U193" s="26">
        <v>156544.18</v>
      </c>
      <c r="V193" s="25">
        <f t="shared" si="205"/>
        <v>154213.49</v>
      </c>
      <c r="W193" s="26">
        <v>115077.45</v>
      </c>
      <c r="X193" s="26">
        <v>39136.04</v>
      </c>
      <c r="Y193" s="25">
        <f t="shared" si="207"/>
        <v>0</v>
      </c>
      <c r="Z193" s="25">
        <v>0</v>
      </c>
      <c r="AA193" s="25">
        <v>0</v>
      </c>
      <c r="AB193" s="25">
        <f t="shared" si="208"/>
        <v>19650.27</v>
      </c>
      <c r="AC193" s="25">
        <v>15656.8</v>
      </c>
      <c r="AD193" s="25">
        <v>3993.47</v>
      </c>
      <c r="AE193" s="25">
        <f t="shared" si="209"/>
        <v>982513.48</v>
      </c>
      <c r="AF193" s="25"/>
      <c r="AG193" s="25">
        <f t="shared" si="210"/>
        <v>982513.48</v>
      </c>
      <c r="AH193" s="28" t="s">
        <v>628</v>
      </c>
      <c r="AI193" s="73"/>
      <c r="AJ193" s="29">
        <f>320855.76+13409.42</f>
        <v>334265.18</v>
      </c>
      <c r="AK193" s="29">
        <v>63706.03</v>
      </c>
    </row>
    <row r="194" spans="1:37" ht="220.5" x14ac:dyDescent="0.25">
      <c r="A194" s="2">
        <v>188</v>
      </c>
      <c r="B194" s="68">
        <v>109967</v>
      </c>
      <c r="C194" s="127">
        <v>177</v>
      </c>
      <c r="D194" s="2" t="s">
        <v>172</v>
      </c>
      <c r="E194" s="13" t="s">
        <v>165</v>
      </c>
      <c r="F194" s="143" t="s">
        <v>357</v>
      </c>
      <c r="G194" s="21" t="s">
        <v>431</v>
      </c>
      <c r="H194" s="20" t="s">
        <v>432</v>
      </c>
      <c r="I194" s="13" t="s">
        <v>187</v>
      </c>
      <c r="J194" s="11" t="s">
        <v>568</v>
      </c>
      <c r="K194" s="105">
        <v>43208</v>
      </c>
      <c r="L194" s="8">
        <v>43695</v>
      </c>
      <c r="M194" s="4">
        <f t="shared" si="204"/>
        <v>82.304185620299052</v>
      </c>
      <c r="N194" s="2" t="s">
        <v>359</v>
      </c>
      <c r="O194" s="2" t="s">
        <v>399</v>
      </c>
      <c r="P194" s="2" t="s">
        <v>399</v>
      </c>
      <c r="Q194" s="23" t="s">
        <v>361</v>
      </c>
      <c r="R194" s="13" t="s">
        <v>36</v>
      </c>
      <c r="S194" s="25">
        <f t="shared" si="206"/>
        <v>804452.46</v>
      </c>
      <c r="T194" s="25">
        <v>648720.81999999995</v>
      </c>
      <c r="U194" s="25">
        <v>155731.64000000001</v>
      </c>
      <c r="V194" s="25">
        <f t="shared" si="205"/>
        <v>153413.04999999999</v>
      </c>
      <c r="W194" s="25">
        <v>114480.14</v>
      </c>
      <c r="X194" s="25">
        <v>38932.910000000003</v>
      </c>
      <c r="Y194" s="25">
        <f t="shared" si="207"/>
        <v>0</v>
      </c>
      <c r="Z194" s="225"/>
      <c r="AA194" s="225"/>
      <c r="AB194" s="25">
        <f t="shared" si="208"/>
        <v>19548.28</v>
      </c>
      <c r="AC194" s="25">
        <v>15575.53</v>
      </c>
      <c r="AD194" s="25">
        <v>3972.75</v>
      </c>
      <c r="AE194" s="25">
        <f t="shared" si="209"/>
        <v>977413.79</v>
      </c>
      <c r="AF194" s="25"/>
      <c r="AG194" s="25">
        <f t="shared" si="210"/>
        <v>977413.79</v>
      </c>
      <c r="AH194" s="28" t="s">
        <v>628</v>
      </c>
      <c r="AI194" s="73"/>
      <c r="AJ194" s="29">
        <f>312590.47-8868.28</f>
        <v>303722.18999999994</v>
      </c>
      <c r="AK194" s="29">
        <f>40972.78+16948.54</f>
        <v>57921.32</v>
      </c>
    </row>
    <row r="195" spans="1:37" ht="173.25" x14ac:dyDescent="0.25">
      <c r="A195" s="5">
        <v>189</v>
      </c>
      <c r="B195" s="68">
        <v>112811</v>
      </c>
      <c r="C195" s="13">
        <v>196</v>
      </c>
      <c r="D195" s="2" t="s">
        <v>172</v>
      </c>
      <c r="E195" s="13" t="s">
        <v>165</v>
      </c>
      <c r="F195" s="143" t="s">
        <v>357</v>
      </c>
      <c r="G195" s="21" t="s">
        <v>434</v>
      </c>
      <c r="H195" s="20" t="s">
        <v>435</v>
      </c>
      <c r="I195" s="13" t="s">
        <v>187</v>
      </c>
      <c r="J195" s="11" t="s">
        <v>436</v>
      </c>
      <c r="K195" s="105">
        <v>43208</v>
      </c>
      <c r="L195" s="8">
        <v>43573</v>
      </c>
      <c r="M195" s="4">
        <f t="shared" si="204"/>
        <v>82.304184666338784</v>
      </c>
      <c r="N195" s="2" t="s">
        <v>359</v>
      </c>
      <c r="O195" s="2" t="s">
        <v>399</v>
      </c>
      <c r="P195" s="2" t="s">
        <v>399</v>
      </c>
      <c r="Q195" s="23" t="s">
        <v>361</v>
      </c>
      <c r="R195" s="2" t="s">
        <v>36</v>
      </c>
      <c r="S195" s="25">
        <f t="shared" si="206"/>
        <v>760931.29</v>
      </c>
      <c r="T195" s="25">
        <v>613624.79</v>
      </c>
      <c r="U195" s="25">
        <v>147306.5</v>
      </c>
      <c r="V195" s="25">
        <f t="shared" si="205"/>
        <v>145113.35999999999</v>
      </c>
      <c r="W195" s="25">
        <v>108286.73</v>
      </c>
      <c r="X195" s="25">
        <v>36826.629999999997</v>
      </c>
      <c r="Y195" s="25">
        <f t="shared" si="207"/>
        <v>0</v>
      </c>
      <c r="Z195" s="25">
        <v>0</v>
      </c>
      <c r="AA195" s="25">
        <v>0</v>
      </c>
      <c r="AB195" s="25">
        <f t="shared" si="208"/>
        <v>18490.71</v>
      </c>
      <c r="AC195" s="25">
        <v>14732.89</v>
      </c>
      <c r="AD195" s="25">
        <v>3757.82</v>
      </c>
      <c r="AE195" s="25">
        <f t="shared" si="209"/>
        <v>924535.36</v>
      </c>
      <c r="AF195" s="25"/>
      <c r="AG195" s="25">
        <f t="shared" si="210"/>
        <v>924535.36</v>
      </c>
      <c r="AH195" s="28" t="s">
        <v>628</v>
      </c>
      <c r="AI195" s="73"/>
      <c r="AJ195" s="29">
        <f>91800+75057.16+74073.77</f>
        <v>240930.93</v>
      </c>
      <c r="AK195" s="29">
        <f>14189.24+14126.23</f>
        <v>28315.47</v>
      </c>
    </row>
    <row r="196" spans="1:37" ht="409.5" x14ac:dyDescent="0.25">
      <c r="A196" s="5">
        <v>190</v>
      </c>
      <c r="B196" s="68">
        <v>112080</v>
      </c>
      <c r="C196" s="127">
        <v>354</v>
      </c>
      <c r="D196" s="2" t="s">
        <v>177</v>
      </c>
      <c r="E196" s="13" t="s">
        <v>165</v>
      </c>
      <c r="F196" s="143" t="s">
        <v>357</v>
      </c>
      <c r="G196" s="21" t="s">
        <v>446</v>
      </c>
      <c r="H196" s="21" t="s">
        <v>445</v>
      </c>
      <c r="I196" s="13" t="s">
        <v>187</v>
      </c>
      <c r="J196" s="11" t="s">
        <v>569</v>
      </c>
      <c r="K196" s="105">
        <v>43214</v>
      </c>
      <c r="L196" s="8">
        <v>43701</v>
      </c>
      <c r="M196" s="4">
        <f t="shared" ref="M196:M227" si="211">S196/AE196*100</f>
        <v>82.304185109241828</v>
      </c>
      <c r="N196" s="2" t="s">
        <v>359</v>
      </c>
      <c r="O196" s="2" t="s">
        <v>399</v>
      </c>
      <c r="P196" s="2" t="s">
        <v>399</v>
      </c>
      <c r="Q196" s="23" t="s">
        <v>361</v>
      </c>
      <c r="R196" s="13" t="s">
        <v>36</v>
      </c>
      <c r="S196" s="25">
        <f t="shared" si="206"/>
        <v>570578.29</v>
      </c>
      <c r="T196" s="25">
        <v>460121.68</v>
      </c>
      <c r="U196" s="25">
        <v>110456.61</v>
      </c>
      <c r="V196" s="25">
        <f t="shared" ref="V196:V227" si="212">W196+X196</f>
        <v>108812.1</v>
      </c>
      <c r="W196" s="25">
        <v>81197.94</v>
      </c>
      <c r="X196" s="25">
        <v>27614.16</v>
      </c>
      <c r="Y196" s="25">
        <f t="shared" si="207"/>
        <v>0</v>
      </c>
      <c r="Z196" s="25">
        <v>0</v>
      </c>
      <c r="AA196" s="25">
        <v>0</v>
      </c>
      <c r="AB196" s="25">
        <f t="shared" ref="AB196:AB209" si="213">AC196+AD196</f>
        <v>13865.11</v>
      </c>
      <c r="AC196" s="25">
        <v>11047.34</v>
      </c>
      <c r="AD196" s="25">
        <v>2817.77</v>
      </c>
      <c r="AE196" s="25">
        <f t="shared" si="209"/>
        <v>693255.5</v>
      </c>
      <c r="AF196" s="25">
        <v>0</v>
      </c>
      <c r="AG196" s="25">
        <f t="shared" si="210"/>
        <v>693255.5</v>
      </c>
      <c r="AH196" s="28" t="s">
        <v>628</v>
      </c>
      <c r="AI196" s="73" t="s">
        <v>187</v>
      </c>
      <c r="AJ196" s="29">
        <f>105536.1+45768.53</f>
        <v>151304.63</v>
      </c>
      <c r="AK196" s="29">
        <f>6905.53+8728.29</f>
        <v>15633.82</v>
      </c>
    </row>
    <row r="197" spans="1:37" ht="267.75" x14ac:dyDescent="0.25">
      <c r="A197" s="2">
        <v>191</v>
      </c>
      <c r="B197" s="68">
        <v>111113</v>
      </c>
      <c r="C197" s="127">
        <v>252</v>
      </c>
      <c r="D197" s="2" t="s">
        <v>175</v>
      </c>
      <c r="E197" s="13" t="s">
        <v>165</v>
      </c>
      <c r="F197" s="143" t="s">
        <v>357</v>
      </c>
      <c r="G197" s="21" t="s">
        <v>448</v>
      </c>
      <c r="H197" s="21" t="s">
        <v>451</v>
      </c>
      <c r="I197" s="13" t="s">
        <v>477</v>
      </c>
      <c r="J197" s="11" t="s">
        <v>450</v>
      </c>
      <c r="K197" s="105">
        <v>43214</v>
      </c>
      <c r="L197" s="8">
        <v>43579</v>
      </c>
      <c r="M197" s="4">
        <f t="shared" si="211"/>
        <v>82.304185972255567</v>
      </c>
      <c r="N197" s="2" t="s">
        <v>359</v>
      </c>
      <c r="O197" s="2" t="s">
        <v>395</v>
      </c>
      <c r="P197" s="2" t="s">
        <v>449</v>
      </c>
      <c r="Q197" s="23" t="s">
        <v>361</v>
      </c>
      <c r="R197" s="13" t="s">
        <v>36</v>
      </c>
      <c r="S197" s="25">
        <f t="shared" ref="S197:S227" si="214">T197+U197</f>
        <v>793396.18</v>
      </c>
      <c r="T197" s="25">
        <v>639804.9</v>
      </c>
      <c r="U197" s="25">
        <v>153591.28</v>
      </c>
      <c r="V197" s="25">
        <f t="shared" si="212"/>
        <v>151304.57</v>
      </c>
      <c r="W197" s="25">
        <v>112906.75</v>
      </c>
      <c r="X197" s="25">
        <v>38397.82</v>
      </c>
      <c r="Y197" s="25">
        <f t="shared" ref="Y197:Y227" si="215">Z197+AA197</f>
        <v>0</v>
      </c>
      <c r="Z197" s="25">
        <v>0</v>
      </c>
      <c r="AA197" s="25">
        <v>0</v>
      </c>
      <c r="AB197" s="25">
        <f t="shared" si="213"/>
        <v>19279.599999999999</v>
      </c>
      <c r="AC197" s="25">
        <v>15361.46</v>
      </c>
      <c r="AD197" s="25">
        <v>3918.14</v>
      </c>
      <c r="AE197" s="25">
        <f t="shared" si="209"/>
        <v>963980.35</v>
      </c>
      <c r="AF197" s="25">
        <v>0</v>
      </c>
      <c r="AG197" s="25">
        <f t="shared" si="210"/>
        <v>963980.35</v>
      </c>
      <c r="AH197" s="28" t="s">
        <v>628</v>
      </c>
      <c r="AI197" s="73" t="s">
        <v>187</v>
      </c>
      <c r="AJ197" s="29">
        <v>360374.76</v>
      </c>
      <c r="AK197" s="29">
        <f>36349.9+31943.22</f>
        <v>68293.119999999995</v>
      </c>
    </row>
    <row r="198" spans="1:37" ht="330.75" x14ac:dyDescent="0.25">
      <c r="A198" s="5">
        <v>192</v>
      </c>
      <c r="B198" s="68">
        <v>109880</v>
      </c>
      <c r="C198" s="127">
        <v>261</v>
      </c>
      <c r="D198" s="2" t="s">
        <v>174</v>
      </c>
      <c r="E198" s="13" t="s">
        <v>165</v>
      </c>
      <c r="F198" s="143" t="s">
        <v>357</v>
      </c>
      <c r="G198" s="21" t="s">
        <v>458</v>
      </c>
      <c r="H198" s="19" t="s">
        <v>456</v>
      </c>
      <c r="I198" s="141" t="s">
        <v>457</v>
      </c>
      <c r="J198" s="11" t="s">
        <v>570</v>
      </c>
      <c r="K198" s="105">
        <v>43214</v>
      </c>
      <c r="L198" s="8">
        <v>43640</v>
      </c>
      <c r="M198" s="4">
        <f t="shared" si="211"/>
        <v>82.304184374786118</v>
      </c>
      <c r="N198" s="2" t="s">
        <v>359</v>
      </c>
      <c r="O198" s="2" t="s">
        <v>297</v>
      </c>
      <c r="P198" s="2" t="s">
        <v>459</v>
      </c>
      <c r="Q198" s="23" t="s">
        <v>361</v>
      </c>
      <c r="R198" s="13" t="s">
        <v>36</v>
      </c>
      <c r="S198" s="25">
        <f t="shared" si="214"/>
        <v>782828.76</v>
      </c>
      <c r="T198" s="25">
        <v>631283.18999999994</v>
      </c>
      <c r="U198" s="25">
        <v>151545.57</v>
      </c>
      <c r="V198" s="25">
        <f t="shared" si="212"/>
        <v>149289.32</v>
      </c>
      <c r="W198" s="25">
        <v>111402.93</v>
      </c>
      <c r="X198" s="25">
        <v>37886.39</v>
      </c>
      <c r="Y198" s="25">
        <f t="shared" si="215"/>
        <v>0</v>
      </c>
      <c r="Z198" s="25"/>
      <c r="AA198" s="25"/>
      <c r="AB198" s="25">
        <f t="shared" si="213"/>
        <v>19022.82</v>
      </c>
      <c r="AC198" s="25">
        <v>15156.86</v>
      </c>
      <c r="AD198" s="25">
        <v>3865.96</v>
      </c>
      <c r="AE198" s="25">
        <f t="shared" si="209"/>
        <v>951140.9</v>
      </c>
      <c r="AF198" s="25"/>
      <c r="AG198" s="25">
        <f t="shared" si="210"/>
        <v>951140.9</v>
      </c>
      <c r="AH198" s="28" t="s">
        <v>628</v>
      </c>
      <c r="AI198" s="73" t="s">
        <v>460</v>
      </c>
      <c r="AJ198" s="29">
        <v>158718.42000000001</v>
      </c>
      <c r="AK198" s="29">
        <v>13036.61</v>
      </c>
    </row>
    <row r="199" spans="1:37" ht="220.5" x14ac:dyDescent="0.25">
      <c r="A199" s="5">
        <v>193</v>
      </c>
      <c r="B199" s="68">
        <v>110309</v>
      </c>
      <c r="C199" s="127">
        <v>304</v>
      </c>
      <c r="D199" s="2" t="s">
        <v>170</v>
      </c>
      <c r="E199" s="13" t="s">
        <v>165</v>
      </c>
      <c r="F199" s="143" t="s">
        <v>357</v>
      </c>
      <c r="G199" s="6" t="s">
        <v>495</v>
      </c>
      <c r="H199" s="20" t="s">
        <v>496</v>
      </c>
      <c r="I199" s="13" t="s">
        <v>187</v>
      </c>
      <c r="J199" s="11" t="s">
        <v>497</v>
      </c>
      <c r="K199" s="105">
        <v>43217</v>
      </c>
      <c r="L199" s="8">
        <v>43704</v>
      </c>
      <c r="M199" s="4">
        <f t="shared" si="211"/>
        <v>82.304186243827388</v>
      </c>
      <c r="N199" s="2" t="s">
        <v>359</v>
      </c>
      <c r="O199" s="2" t="s">
        <v>463</v>
      </c>
      <c r="P199" s="2" t="s">
        <v>463</v>
      </c>
      <c r="Q199" s="23" t="s">
        <v>361</v>
      </c>
      <c r="R199" s="13" t="s">
        <v>36</v>
      </c>
      <c r="S199" s="25">
        <f t="shared" si="214"/>
        <v>822248.59</v>
      </c>
      <c r="T199" s="25">
        <v>663071.85</v>
      </c>
      <c r="U199" s="25">
        <v>159176.74</v>
      </c>
      <c r="V199" s="25">
        <f t="shared" si="212"/>
        <v>156806.85999999999</v>
      </c>
      <c r="W199" s="25">
        <v>117012.68</v>
      </c>
      <c r="X199" s="25">
        <v>39794.18</v>
      </c>
      <c r="Y199" s="25">
        <f t="shared" si="215"/>
        <v>0</v>
      </c>
      <c r="Z199" s="25">
        <v>0</v>
      </c>
      <c r="AA199" s="25">
        <v>0</v>
      </c>
      <c r="AB199" s="25">
        <f t="shared" si="213"/>
        <v>19980.72</v>
      </c>
      <c r="AC199" s="25">
        <v>15920.09</v>
      </c>
      <c r="AD199" s="25">
        <v>4060.63</v>
      </c>
      <c r="AE199" s="25">
        <f t="shared" si="209"/>
        <v>999036.16999999993</v>
      </c>
      <c r="AF199" s="25">
        <v>0</v>
      </c>
      <c r="AG199" s="25">
        <f t="shared" si="210"/>
        <v>999036.16999999993</v>
      </c>
      <c r="AH199" s="28" t="s">
        <v>628</v>
      </c>
      <c r="AI199" s="73" t="s">
        <v>187</v>
      </c>
      <c r="AJ199" s="29">
        <f>83798.27+102389.01</f>
        <v>186187.28</v>
      </c>
      <c r="AK199" s="29">
        <f>11201.73+6188.13</f>
        <v>17389.86</v>
      </c>
    </row>
    <row r="200" spans="1:37" ht="157.5" x14ac:dyDescent="0.25">
      <c r="A200" s="2">
        <v>194</v>
      </c>
      <c r="B200" s="68">
        <v>112122</v>
      </c>
      <c r="C200" s="127">
        <v>172</v>
      </c>
      <c r="D200" s="2" t="s">
        <v>172</v>
      </c>
      <c r="E200" s="13" t="s">
        <v>165</v>
      </c>
      <c r="F200" s="143" t="s">
        <v>357</v>
      </c>
      <c r="G200" s="226" t="s">
        <v>461</v>
      </c>
      <c r="H200" s="20" t="s">
        <v>462</v>
      </c>
      <c r="I200" s="13" t="s">
        <v>187</v>
      </c>
      <c r="J200" s="11" t="s">
        <v>571</v>
      </c>
      <c r="K200" s="105">
        <v>43217</v>
      </c>
      <c r="L200" s="8">
        <v>43643</v>
      </c>
      <c r="M200" s="4">
        <f t="shared" si="211"/>
        <v>82.304186567760425</v>
      </c>
      <c r="N200" s="2" t="s">
        <v>359</v>
      </c>
      <c r="O200" s="2" t="s">
        <v>297</v>
      </c>
      <c r="P200" s="2" t="s">
        <v>459</v>
      </c>
      <c r="Q200" s="23" t="s">
        <v>361</v>
      </c>
      <c r="R200" s="13" t="s">
        <v>36</v>
      </c>
      <c r="S200" s="25">
        <f t="shared" si="214"/>
        <v>773010.2699999999</v>
      </c>
      <c r="T200" s="25">
        <v>623365.43999999994</v>
      </c>
      <c r="U200" s="25">
        <v>149644.82999999999</v>
      </c>
      <c r="V200" s="25">
        <f t="shared" si="212"/>
        <v>147416.87</v>
      </c>
      <c r="W200" s="25">
        <v>110005.66</v>
      </c>
      <c r="X200" s="25">
        <v>37411.21</v>
      </c>
      <c r="Y200" s="25">
        <f t="shared" si="215"/>
        <v>0</v>
      </c>
      <c r="Z200" s="25">
        <v>0</v>
      </c>
      <c r="AA200" s="25">
        <v>0</v>
      </c>
      <c r="AB200" s="25">
        <f t="shared" si="213"/>
        <v>18784.22</v>
      </c>
      <c r="AC200" s="25">
        <v>14966.75</v>
      </c>
      <c r="AD200" s="25">
        <v>3817.47</v>
      </c>
      <c r="AE200" s="25">
        <f t="shared" si="209"/>
        <v>939211.35999999987</v>
      </c>
      <c r="AF200" s="25">
        <v>0</v>
      </c>
      <c r="AG200" s="25">
        <f t="shared" si="210"/>
        <v>939211.35999999987</v>
      </c>
      <c r="AH200" s="28" t="s">
        <v>628</v>
      </c>
      <c r="AI200" s="73" t="s">
        <v>1179</v>
      </c>
      <c r="AJ200" s="29">
        <f>203464.35+52738</f>
        <v>256202.35</v>
      </c>
      <c r="AK200" s="29">
        <f>20890.44+10057.4</f>
        <v>30947.839999999997</v>
      </c>
    </row>
    <row r="201" spans="1:37" ht="267.75" x14ac:dyDescent="0.25">
      <c r="A201" s="5">
        <v>195</v>
      </c>
      <c r="B201" s="68">
        <v>111683</v>
      </c>
      <c r="C201" s="127">
        <v>339</v>
      </c>
      <c r="D201" s="2" t="s">
        <v>178</v>
      </c>
      <c r="E201" s="13" t="s">
        <v>165</v>
      </c>
      <c r="F201" s="143" t="s">
        <v>357</v>
      </c>
      <c r="G201" s="6" t="s">
        <v>478</v>
      </c>
      <c r="H201" s="6" t="s">
        <v>479</v>
      </c>
      <c r="I201" s="13" t="s">
        <v>187</v>
      </c>
      <c r="J201" s="11" t="s">
        <v>572</v>
      </c>
      <c r="K201" s="105">
        <v>43227</v>
      </c>
      <c r="L201" s="8">
        <v>43715</v>
      </c>
      <c r="M201" s="4">
        <f t="shared" si="211"/>
        <v>82.304184760647772</v>
      </c>
      <c r="N201" s="2" t="s">
        <v>359</v>
      </c>
      <c r="O201" s="2" t="s">
        <v>347</v>
      </c>
      <c r="P201" s="2" t="s">
        <v>347</v>
      </c>
      <c r="Q201" s="23" t="s">
        <v>361</v>
      </c>
      <c r="R201" s="13" t="s">
        <v>36</v>
      </c>
      <c r="S201" s="25">
        <f t="shared" si="214"/>
        <v>791387.51</v>
      </c>
      <c r="T201" s="25">
        <v>638185.07999999996</v>
      </c>
      <c r="U201" s="227">
        <v>153202.43</v>
      </c>
      <c r="V201" s="25">
        <f t="shared" si="212"/>
        <v>150921.51</v>
      </c>
      <c r="W201" s="228">
        <v>112620.9</v>
      </c>
      <c r="X201" s="25">
        <v>38300.61</v>
      </c>
      <c r="Y201" s="25">
        <f t="shared" si="215"/>
        <v>0</v>
      </c>
      <c r="Z201" s="25">
        <v>0</v>
      </c>
      <c r="AA201" s="25">
        <v>0</v>
      </c>
      <c r="AB201" s="25">
        <f t="shared" si="213"/>
        <v>19230.8</v>
      </c>
      <c r="AC201" s="25">
        <v>15322.57</v>
      </c>
      <c r="AD201" s="25">
        <v>3908.23</v>
      </c>
      <c r="AE201" s="25">
        <f t="shared" si="209"/>
        <v>961539.82000000007</v>
      </c>
      <c r="AF201" s="25"/>
      <c r="AG201" s="25">
        <f t="shared" si="210"/>
        <v>961539.82000000007</v>
      </c>
      <c r="AH201" s="28" t="s">
        <v>628</v>
      </c>
      <c r="AI201" s="73" t="s">
        <v>187</v>
      </c>
      <c r="AJ201" s="29">
        <f>96153.98-3298.47</f>
        <v>92855.51</v>
      </c>
      <c r="AK201" s="29">
        <v>3298.47</v>
      </c>
    </row>
    <row r="202" spans="1:37" ht="393.75" x14ac:dyDescent="0.25">
      <c r="A202" s="5">
        <v>196</v>
      </c>
      <c r="B202" s="68">
        <v>112332</v>
      </c>
      <c r="C202" s="127">
        <v>351</v>
      </c>
      <c r="D202" s="2" t="s">
        <v>177</v>
      </c>
      <c r="E202" s="13" t="s">
        <v>165</v>
      </c>
      <c r="F202" s="143" t="s">
        <v>357</v>
      </c>
      <c r="G202" s="51" t="s">
        <v>480</v>
      </c>
      <c r="H202" s="229" t="s">
        <v>481</v>
      </c>
      <c r="I202" s="226" t="s">
        <v>482</v>
      </c>
      <c r="J202" s="11" t="s">
        <v>483</v>
      </c>
      <c r="K202" s="105">
        <v>43227</v>
      </c>
      <c r="L202" s="8">
        <v>43653</v>
      </c>
      <c r="M202" s="4">
        <f t="shared" si="211"/>
        <v>82.304185552831029</v>
      </c>
      <c r="N202" s="2" t="s">
        <v>359</v>
      </c>
      <c r="O202" s="2" t="s">
        <v>1046</v>
      </c>
      <c r="P202" s="2" t="s">
        <v>1047</v>
      </c>
      <c r="Q202" s="23" t="s">
        <v>361</v>
      </c>
      <c r="R202" s="13" t="s">
        <v>36</v>
      </c>
      <c r="S202" s="25">
        <f t="shared" si="214"/>
        <v>785144.49</v>
      </c>
      <c r="T202" s="25">
        <v>633150.63</v>
      </c>
      <c r="U202" s="25">
        <v>151993.85999999999</v>
      </c>
      <c r="V202" s="25">
        <f t="shared" si="212"/>
        <v>149730.93</v>
      </c>
      <c r="W202" s="25">
        <v>111732.46</v>
      </c>
      <c r="X202" s="25">
        <v>37998.47</v>
      </c>
      <c r="Y202" s="25">
        <f t="shared" si="215"/>
        <v>0</v>
      </c>
      <c r="Z202" s="25">
        <v>0</v>
      </c>
      <c r="AA202" s="25">
        <v>0</v>
      </c>
      <c r="AB202" s="25">
        <f t="shared" si="213"/>
        <v>19079.09</v>
      </c>
      <c r="AC202" s="25">
        <v>15201.7</v>
      </c>
      <c r="AD202" s="25">
        <v>3877.39</v>
      </c>
      <c r="AE202" s="25">
        <f t="shared" si="209"/>
        <v>953954.50999999989</v>
      </c>
      <c r="AF202" s="25">
        <v>0</v>
      </c>
      <c r="AG202" s="25">
        <f t="shared" si="210"/>
        <v>953954.50999999989</v>
      </c>
      <c r="AH202" s="28" t="s">
        <v>628</v>
      </c>
      <c r="AI202" s="73" t="s">
        <v>187</v>
      </c>
      <c r="AJ202" s="29">
        <v>103189.19</v>
      </c>
      <c r="AK202" s="29">
        <v>6891.88</v>
      </c>
    </row>
    <row r="203" spans="1:37" ht="204.75" x14ac:dyDescent="0.25">
      <c r="A203" s="2">
        <v>197</v>
      </c>
      <c r="B203" s="68">
        <v>115657</v>
      </c>
      <c r="C203" s="127">
        <v>390</v>
      </c>
      <c r="D203" s="2" t="s">
        <v>174</v>
      </c>
      <c r="E203" s="13" t="s">
        <v>165</v>
      </c>
      <c r="F203" s="128" t="s">
        <v>485</v>
      </c>
      <c r="G203" s="6" t="s">
        <v>484</v>
      </c>
      <c r="H203" s="6" t="s">
        <v>42</v>
      </c>
      <c r="I203" s="2" t="s">
        <v>486</v>
      </c>
      <c r="J203" s="11" t="s">
        <v>487</v>
      </c>
      <c r="K203" s="105">
        <v>43223</v>
      </c>
      <c r="L203" s="8">
        <v>44015</v>
      </c>
      <c r="M203" s="4">
        <f t="shared" si="211"/>
        <v>83.983862800906138</v>
      </c>
      <c r="N203" s="2" t="s">
        <v>359</v>
      </c>
      <c r="O203" s="2" t="s">
        <v>399</v>
      </c>
      <c r="P203" s="2" t="s">
        <v>399</v>
      </c>
      <c r="Q203" s="23" t="s">
        <v>157</v>
      </c>
      <c r="R203" s="13" t="s">
        <v>36</v>
      </c>
      <c r="S203" s="25">
        <f t="shared" si="214"/>
        <v>5309367.55</v>
      </c>
      <c r="T203" s="25">
        <v>4281542.3499999996</v>
      </c>
      <c r="U203" s="25">
        <v>1027825.2</v>
      </c>
      <c r="V203" s="25">
        <f t="shared" si="212"/>
        <v>0</v>
      </c>
      <c r="W203" s="25">
        <v>0</v>
      </c>
      <c r="X203" s="25">
        <v>0</v>
      </c>
      <c r="Y203" s="25">
        <f t="shared" si="215"/>
        <v>1012522.6000000001</v>
      </c>
      <c r="Z203" s="25">
        <v>755566.3</v>
      </c>
      <c r="AA203" s="25">
        <v>256956.3</v>
      </c>
      <c r="AB203" s="25">
        <f t="shared" si="213"/>
        <v>0</v>
      </c>
      <c r="AC203" s="25">
        <v>0</v>
      </c>
      <c r="AD203" s="25">
        <v>0</v>
      </c>
      <c r="AE203" s="25">
        <f t="shared" si="209"/>
        <v>6321890.1500000004</v>
      </c>
      <c r="AF203" s="25">
        <v>0</v>
      </c>
      <c r="AG203" s="25">
        <f t="shared" si="210"/>
        <v>6321890.1500000004</v>
      </c>
      <c r="AH203" s="28" t="s">
        <v>628</v>
      </c>
      <c r="AI203" s="73" t="s">
        <v>1093</v>
      </c>
      <c r="AJ203" s="29">
        <v>353113.65</v>
      </c>
      <c r="AK203" s="29">
        <v>0</v>
      </c>
    </row>
    <row r="204" spans="1:37" ht="173.25" x14ac:dyDescent="0.25">
      <c r="A204" s="5">
        <v>198</v>
      </c>
      <c r="B204" s="68">
        <v>121858</v>
      </c>
      <c r="C204" s="127">
        <v>50</v>
      </c>
      <c r="D204" s="2" t="s">
        <v>175</v>
      </c>
      <c r="E204" s="13" t="s">
        <v>165</v>
      </c>
      <c r="F204" s="143" t="s">
        <v>128</v>
      </c>
      <c r="G204" s="20" t="s">
        <v>488</v>
      </c>
      <c r="H204" s="20" t="s">
        <v>494</v>
      </c>
      <c r="I204" s="13" t="s">
        <v>385</v>
      </c>
      <c r="J204" s="11" t="s">
        <v>489</v>
      </c>
      <c r="K204" s="105">
        <v>43229</v>
      </c>
      <c r="L204" s="8">
        <v>44144</v>
      </c>
      <c r="M204" s="4">
        <f t="shared" si="211"/>
        <v>83.983862841119134</v>
      </c>
      <c r="N204" s="2" t="s">
        <v>359</v>
      </c>
      <c r="O204" s="2" t="s">
        <v>399</v>
      </c>
      <c r="P204" s="2" t="s">
        <v>399</v>
      </c>
      <c r="Q204" s="23" t="s">
        <v>157</v>
      </c>
      <c r="R204" s="2" t="s">
        <v>36</v>
      </c>
      <c r="S204" s="25">
        <f t="shared" si="214"/>
        <v>9905083.2300000004</v>
      </c>
      <c r="T204" s="25">
        <v>7987586.6500000004</v>
      </c>
      <c r="U204" s="25">
        <v>1917496.58</v>
      </c>
      <c r="V204" s="25">
        <f t="shared" si="212"/>
        <v>0</v>
      </c>
      <c r="W204" s="25">
        <v>0</v>
      </c>
      <c r="X204" s="25">
        <v>0</v>
      </c>
      <c r="Y204" s="25">
        <f t="shared" si="215"/>
        <v>1888948.2600000002</v>
      </c>
      <c r="Z204" s="26">
        <v>1409574.12</v>
      </c>
      <c r="AA204" s="25">
        <v>479374.14</v>
      </c>
      <c r="AB204" s="25">
        <f t="shared" si="213"/>
        <v>0</v>
      </c>
      <c r="AC204" s="25">
        <v>0</v>
      </c>
      <c r="AD204" s="25">
        <v>0</v>
      </c>
      <c r="AE204" s="25">
        <f t="shared" ref="AE204:AE206" si="216">S204+V204+Y204+AB204</f>
        <v>11794031.49</v>
      </c>
      <c r="AF204" s="25">
        <v>0</v>
      </c>
      <c r="AG204" s="25">
        <f t="shared" ref="AG204" si="217">AE204+AF204</f>
        <v>11794031.49</v>
      </c>
      <c r="AH204" s="28" t="s">
        <v>628</v>
      </c>
      <c r="AI204" s="73" t="s">
        <v>187</v>
      </c>
      <c r="AJ204" s="29">
        <f>46758.01+81807.84</f>
        <v>128565.85</v>
      </c>
      <c r="AK204" s="29">
        <v>0</v>
      </c>
    </row>
    <row r="205" spans="1:37" ht="378" x14ac:dyDescent="0.25">
      <c r="A205" s="5">
        <v>199</v>
      </c>
      <c r="B205" s="68">
        <v>116172</v>
      </c>
      <c r="C205" s="127">
        <v>391</v>
      </c>
      <c r="D205" s="2" t="s">
        <v>171</v>
      </c>
      <c r="E205" s="13" t="s">
        <v>165</v>
      </c>
      <c r="F205" s="128" t="s">
        <v>485</v>
      </c>
      <c r="G205" s="156" t="s">
        <v>500</v>
      </c>
      <c r="H205" s="20" t="s">
        <v>501</v>
      </c>
      <c r="I205" s="226" t="s">
        <v>502</v>
      </c>
      <c r="J205" s="15" t="s">
        <v>573</v>
      </c>
      <c r="K205" s="105">
        <v>43230</v>
      </c>
      <c r="L205" s="8">
        <v>44022</v>
      </c>
      <c r="M205" s="4">
        <f t="shared" si="211"/>
        <v>83.983862830156468</v>
      </c>
      <c r="N205" s="2" t="s">
        <v>359</v>
      </c>
      <c r="O205" s="2" t="s">
        <v>399</v>
      </c>
      <c r="P205" s="2" t="s">
        <v>399</v>
      </c>
      <c r="Q205" s="23" t="s">
        <v>157</v>
      </c>
      <c r="R205" s="2" t="s">
        <v>36</v>
      </c>
      <c r="S205" s="25">
        <f>T205+U205</f>
        <v>6564977.1999999993</v>
      </c>
      <c r="T205" s="25">
        <v>5294082.1399999997</v>
      </c>
      <c r="U205" s="25">
        <v>1270895.06</v>
      </c>
      <c r="V205" s="25">
        <f t="shared" si="212"/>
        <v>0</v>
      </c>
      <c r="W205" s="25">
        <v>0</v>
      </c>
      <c r="X205" s="25">
        <v>0</v>
      </c>
      <c r="Y205" s="25">
        <f t="shared" si="215"/>
        <v>1251973.5555</v>
      </c>
      <c r="Z205" s="25">
        <v>934249.78949999996</v>
      </c>
      <c r="AA205" s="25">
        <v>317723.766</v>
      </c>
      <c r="AB205" s="25">
        <f t="shared" si="213"/>
        <v>0</v>
      </c>
      <c r="AC205" s="25">
        <v>0</v>
      </c>
      <c r="AD205" s="25"/>
      <c r="AE205" s="25">
        <f t="shared" si="216"/>
        <v>7816950.755499999</v>
      </c>
      <c r="AF205" s="25">
        <v>0</v>
      </c>
      <c r="AG205" s="25">
        <f t="shared" si="210"/>
        <v>7816950.755499999</v>
      </c>
      <c r="AH205" s="28" t="s">
        <v>628</v>
      </c>
      <c r="AI205" s="73" t="s">
        <v>187</v>
      </c>
      <c r="AJ205" s="29">
        <v>25605.84</v>
      </c>
      <c r="AK205" s="29">
        <v>0</v>
      </c>
    </row>
    <row r="206" spans="1:37" ht="189" x14ac:dyDescent="0.25">
      <c r="A206" s="2">
        <v>200</v>
      </c>
      <c r="B206" s="68">
        <v>111701</v>
      </c>
      <c r="C206" s="127">
        <v>251</v>
      </c>
      <c r="D206" s="2" t="s">
        <v>175</v>
      </c>
      <c r="E206" s="13" t="s">
        <v>165</v>
      </c>
      <c r="F206" s="143" t="s">
        <v>357</v>
      </c>
      <c r="G206" s="51" t="s">
        <v>503</v>
      </c>
      <c r="H206" s="51" t="s">
        <v>504</v>
      </c>
      <c r="I206" s="230" t="s">
        <v>505</v>
      </c>
      <c r="J206" s="11" t="s">
        <v>574</v>
      </c>
      <c r="K206" s="105">
        <v>43231</v>
      </c>
      <c r="L206" s="8">
        <v>43780</v>
      </c>
      <c r="M206" s="4">
        <f t="shared" ref="M206" si="218">S206/AE206*100</f>
        <v>82.304184042493461</v>
      </c>
      <c r="N206" s="2" t="s">
        <v>359</v>
      </c>
      <c r="O206" s="2" t="s">
        <v>304</v>
      </c>
      <c r="P206" s="2" t="s">
        <v>304</v>
      </c>
      <c r="Q206" s="23" t="s">
        <v>361</v>
      </c>
      <c r="R206" s="13" t="s">
        <v>36</v>
      </c>
      <c r="S206" s="25">
        <f t="shared" ref="S206" si="219">T206+U206</f>
        <v>783324.87</v>
      </c>
      <c r="T206" s="25">
        <v>631683.26</v>
      </c>
      <c r="U206" s="25">
        <v>151641.60999999999</v>
      </c>
      <c r="V206" s="25">
        <f t="shared" ref="V206" si="220">W206+X206</f>
        <v>149383.93</v>
      </c>
      <c r="W206" s="25">
        <v>111473.52</v>
      </c>
      <c r="X206" s="25">
        <v>37910.410000000003</v>
      </c>
      <c r="Y206" s="25">
        <f t="shared" ref="Y206" si="221">Z206+AA206</f>
        <v>0</v>
      </c>
      <c r="Z206" s="25">
        <v>0</v>
      </c>
      <c r="AA206" s="25">
        <v>0</v>
      </c>
      <c r="AB206" s="25">
        <f t="shared" ref="AB206" si="222">AC206+AD206</f>
        <v>19034.879999999997</v>
      </c>
      <c r="AC206" s="25">
        <v>15166.47</v>
      </c>
      <c r="AD206" s="25">
        <v>3868.41</v>
      </c>
      <c r="AE206" s="25">
        <f t="shared" si="216"/>
        <v>951743.68</v>
      </c>
      <c r="AF206" s="25">
        <v>4162.62</v>
      </c>
      <c r="AG206" s="25">
        <f t="shared" ref="AG206" si="223">AE206+AF206</f>
        <v>955906.3</v>
      </c>
      <c r="AH206" s="28" t="s">
        <v>628</v>
      </c>
      <c r="AI206" s="73" t="s">
        <v>187</v>
      </c>
      <c r="AJ206" s="29">
        <f>95051.96+39484.25</f>
        <v>134536.21000000002</v>
      </c>
      <c r="AK206" s="29">
        <f>15075.6+9055.47</f>
        <v>24131.07</v>
      </c>
    </row>
    <row r="207" spans="1:37" ht="195" x14ac:dyDescent="0.25">
      <c r="A207" s="5">
        <v>201</v>
      </c>
      <c r="B207" s="68">
        <v>111284</v>
      </c>
      <c r="C207" s="127">
        <v>182</v>
      </c>
      <c r="D207" s="2" t="s">
        <v>172</v>
      </c>
      <c r="E207" s="13" t="s">
        <v>165</v>
      </c>
      <c r="F207" s="143" t="s">
        <v>357</v>
      </c>
      <c r="G207" s="51" t="s">
        <v>510</v>
      </c>
      <c r="H207" s="2" t="s">
        <v>511</v>
      </c>
      <c r="I207" s="231"/>
      <c r="J207" s="52" t="s">
        <v>575</v>
      </c>
      <c r="K207" s="105">
        <v>43236</v>
      </c>
      <c r="L207" s="8">
        <v>43724</v>
      </c>
      <c r="M207" s="4">
        <f t="shared" si="211"/>
        <v>82.304186150868873</v>
      </c>
      <c r="N207" s="2" t="s">
        <v>359</v>
      </c>
      <c r="O207" s="2" t="s">
        <v>226</v>
      </c>
      <c r="P207" s="2" t="s">
        <v>512</v>
      </c>
      <c r="Q207" s="23" t="s">
        <v>361</v>
      </c>
      <c r="R207" s="13" t="s">
        <v>36</v>
      </c>
      <c r="S207" s="25">
        <f t="shared" si="214"/>
        <v>820224.26</v>
      </c>
      <c r="T207" s="25">
        <v>661439.4</v>
      </c>
      <c r="U207" s="25">
        <v>158784.85999999999</v>
      </c>
      <c r="V207" s="25">
        <f t="shared" si="212"/>
        <v>156420.81</v>
      </c>
      <c r="W207" s="25">
        <v>116724.6</v>
      </c>
      <c r="X207" s="25">
        <v>39696.21</v>
      </c>
      <c r="Y207" s="25">
        <f t="shared" si="215"/>
        <v>0</v>
      </c>
      <c r="Z207" s="25"/>
      <c r="AA207" s="25"/>
      <c r="AB207" s="25">
        <f t="shared" si="213"/>
        <v>19931.53</v>
      </c>
      <c r="AC207" s="25">
        <v>15880.9</v>
      </c>
      <c r="AD207" s="25">
        <v>4050.63</v>
      </c>
      <c r="AE207" s="25">
        <f t="shared" si="209"/>
        <v>996576.60000000009</v>
      </c>
      <c r="AF207" s="25"/>
      <c r="AG207" s="25">
        <f t="shared" si="210"/>
        <v>996576.60000000009</v>
      </c>
      <c r="AH207" s="28" t="s">
        <v>628</v>
      </c>
      <c r="AI207" s="73" t="s">
        <v>187</v>
      </c>
      <c r="AJ207" s="29">
        <f>89946.09+50286.21</f>
        <v>140232.29999999999</v>
      </c>
      <c r="AK207" s="29">
        <v>8053.91</v>
      </c>
    </row>
    <row r="208" spans="1:37" ht="141.75" x14ac:dyDescent="0.25">
      <c r="A208" s="5">
        <v>202</v>
      </c>
      <c r="B208" s="68">
        <v>116994</v>
      </c>
      <c r="C208" s="127">
        <v>399</v>
      </c>
      <c r="D208" s="2" t="s">
        <v>170</v>
      </c>
      <c r="E208" s="13" t="s">
        <v>165</v>
      </c>
      <c r="F208" s="128" t="s">
        <v>485</v>
      </c>
      <c r="G208" s="51" t="s">
        <v>513</v>
      </c>
      <c r="H208" s="6" t="s">
        <v>87</v>
      </c>
      <c r="I208" s="232" t="s">
        <v>385</v>
      </c>
      <c r="J208" s="52" t="s">
        <v>576</v>
      </c>
      <c r="K208" s="105">
        <v>43236</v>
      </c>
      <c r="L208" s="8">
        <v>44028</v>
      </c>
      <c r="M208" s="4">
        <f t="shared" si="211"/>
        <v>83.983862868396045</v>
      </c>
      <c r="N208" s="2" t="s">
        <v>359</v>
      </c>
      <c r="O208" s="2" t="s">
        <v>156</v>
      </c>
      <c r="P208" s="2" t="s">
        <v>156</v>
      </c>
      <c r="Q208" s="23" t="s">
        <v>157</v>
      </c>
      <c r="R208" s="13" t="s">
        <v>36</v>
      </c>
      <c r="S208" s="25">
        <f>T208+U208</f>
        <v>6570135.6299999999</v>
      </c>
      <c r="T208" s="25">
        <v>5298241.96</v>
      </c>
      <c r="U208" s="25">
        <v>1271893.67</v>
      </c>
      <c r="V208" s="25">
        <f>W208+X208</f>
        <v>0</v>
      </c>
      <c r="W208" s="25">
        <v>0</v>
      </c>
      <c r="X208" s="25">
        <v>0</v>
      </c>
      <c r="Y208" s="25">
        <f>Z208+AA208</f>
        <v>1252957.29</v>
      </c>
      <c r="Z208" s="25">
        <v>934983.88</v>
      </c>
      <c r="AA208" s="25">
        <v>317973.40999999997</v>
      </c>
      <c r="AB208" s="25">
        <f t="shared" si="213"/>
        <v>0</v>
      </c>
      <c r="AC208" s="25">
        <v>0</v>
      </c>
      <c r="AD208" s="25">
        <v>0</v>
      </c>
      <c r="AE208" s="25">
        <f t="shared" si="209"/>
        <v>7823092.9199999999</v>
      </c>
      <c r="AF208" s="25">
        <v>0</v>
      </c>
      <c r="AG208" s="25">
        <f t="shared" si="210"/>
        <v>7823092.9199999999</v>
      </c>
      <c r="AH208" s="28" t="s">
        <v>628</v>
      </c>
      <c r="AI208" s="73"/>
      <c r="AJ208" s="29">
        <v>4248.74</v>
      </c>
      <c r="AK208" s="29">
        <v>0</v>
      </c>
    </row>
    <row r="209" spans="1:37" ht="180" x14ac:dyDescent="0.25">
      <c r="A209" s="2">
        <v>203</v>
      </c>
      <c r="B209" s="68">
        <v>112921</v>
      </c>
      <c r="C209" s="127">
        <v>288</v>
      </c>
      <c r="D209" s="2" t="s">
        <v>170</v>
      </c>
      <c r="E209" s="13" t="s">
        <v>165</v>
      </c>
      <c r="F209" s="128" t="s">
        <v>357</v>
      </c>
      <c r="G209" s="156" t="s">
        <v>515</v>
      </c>
      <c r="H209" s="6" t="s">
        <v>514</v>
      </c>
      <c r="I209" s="13" t="s">
        <v>516</v>
      </c>
      <c r="J209" s="52" t="s">
        <v>517</v>
      </c>
      <c r="K209" s="105">
        <v>43236</v>
      </c>
      <c r="L209" s="8">
        <v>43724</v>
      </c>
      <c r="M209" s="4">
        <f t="shared" si="211"/>
        <v>82.304185665928145</v>
      </c>
      <c r="N209" s="2" t="s">
        <v>359</v>
      </c>
      <c r="O209" s="2" t="s">
        <v>792</v>
      </c>
      <c r="P209" s="2" t="s">
        <v>792</v>
      </c>
      <c r="Q209" s="23" t="s">
        <v>361</v>
      </c>
      <c r="R209" s="13" t="s">
        <v>36</v>
      </c>
      <c r="S209" s="25">
        <f>T209+U209</f>
        <v>692528.20000000007</v>
      </c>
      <c r="T209" s="25">
        <v>558463.66</v>
      </c>
      <c r="U209" s="25">
        <v>134064.54</v>
      </c>
      <c r="V209" s="25">
        <f>W209+X209</f>
        <v>132068.53999999998</v>
      </c>
      <c r="W209" s="25">
        <v>98552.4</v>
      </c>
      <c r="X209" s="25">
        <v>33516.14</v>
      </c>
      <c r="Y209" s="25">
        <f>Z209+AA209</f>
        <v>0</v>
      </c>
      <c r="Z209" s="25">
        <v>0</v>
      </c>
      <c r="AA209" s="25">
        <v>0</v>
      </c>
      <c r="AB209" s="25">
        <f t="shared" si="213"/>
        <v>16828.510000000002</v>
      </c>
      <c r="AC209" s="25">
        <v>13408.5</v>
      </c>
      <c r="AD209" s="25">
        <v>3420.01</v>
      </c>
      <c r="AE209" s="25">
        <f t="shared" ref="AE209:AE227" si="224">S209+V209+Y209+AB209</f>
        <v>841425.25</v>
      </c>
      <c r="AF209" s="25">
        <v>0</v>
      </c>
      <c r="AG209" s="25">
        <f t="shared" si="210"/>
        <v>841425.25</v>
      </c>
      <c r="AH209" s="28" t="s">
        <v>628</v>
      </c>
      <c r="AI209" s="73"/>
      <c r="AJ209" s="29">
        <f>59000+45054.47-7168.82</f>
        <v>96885.65</v>
      </c>
      <c r="AK209" s="29">
        <v>15760.94</v>
      </c>
    </row>
    <row r="210" spans="1:37" ht="141.75" x14ac:dyDescent="0.25">
      <c r="A210" s="5">
        <v>204</v>
      </c>
      <c r="B210" s="68">
        <v>122235</v>
      </c>
      <c r="C210" s="127">
        <v>60</v>
      </c>
      <c r="D210" s="2" t="s">
        <v>168</v>
      </c>
      <c r="E210" s="13" t="s">
        <v>169</v>
      </c>
      <c r="F210" s="128" t="s">
        <v>142</v>
      </c>
      <c r="G210" s="156" t="s">
        <v>518</v>
      </c>
      <c r="H210" s="2" t="s">
        <v>519</v>
      </c>
      <c r="I210" s="13" t="s">
        <v>187</v>
      </c>
      <c r="J210" s="52" t="s">
        <v>520</v>
      </c>
      <c r="K210" s="105">
        <v>43236</v>
      </c>
      <c r="L210" s="8">
        <v>44302</v>
      </c>
      <c r="M210" s="4">
        <f>S210/AE210*100</f>
        <v>83.983862861012312</v>
      </c>
      <c r="N210" s="2" t="s">
        <v>359</v>
      </c>
      <c r="O210" s="2" t="s">
        <v>347</v>
      </c>
      <c r="P210" s="2" t="s">
        <v>347</v>
      </c>
      <c r="Q210" s="23" t="s">
        <v>157</v>
      </c>
      <c r="R210" s="2" t="s">
        <v>36</v>
      </c>
      <c r="S210" s="25">
        <f>T210+U210</f>
        <v>9422880.1500000004</v>
      </c>
      <c r="T210" s="25">
        <v>7598731.8700000001</v>
      </c>
      <c r="U210" s="25">
        <v>1824148.28</v>
      </c>
      <c r="V210" s="25">
        <f t="shared" si="212"/>
        <v>0</v>
      </c>
      <c r="W210" s="25"/>
      <c r="X210" s="25"/>
      <c r="Y210" s="25">
        <f t="shared" si="215"/>
        <v>1796989.75</v>
      </c>
      <c r="Z210" s="25">
        <v>1340952.68</v>
      </c>
      <c r="AA210" s="25">
        <v>456037.07</v>
      </c>
      <c r="AB210" s="25">
        <f>AC210+AD210</f>
        <v>0</v>
      </c>
      <c r="AC210" s="25"/>
      <c r="AD210" s="25"/>
      <c r="AE210" s="25">
        <f t="shared" si="224"/>
        <v>11219869.9</v>
      </c>
      <c r="AF210" s="25">
        <v>0</v>
      </c>
      <c r="AG210" s="25">
        <f>AE210+AF210</f>
        <v>11219869.9</v>
      </c>
      <c r="AH210" s="28" t="s">
        <v>628</v>
      </c>
      <c r="AI210" s="73" t="s">
        <v>187</v>
      </c>
      <c r="AJ210" s="29">
        <f>177000+30000-137868.19</f>
        <v>69131.81</v>
      </c>
      <c r="AK210" s="29">
        <v>0</v>
      </c>
    </row>
    <row r="211" spans="1:37" ht="141.75" x14ac:dyDescent="0.25">
      <c r="A211" s="5">
        <v>205</v>
      </c>
      <c r="B211" s="68">
        <v>113205</v>
      </c>
      <c r="C211" s="127">
        <v>286</v>
      </c>
      <c r="D211" s="2" t="s">
        <v>170</v>
      </c>
      <c r="E211" s="13" t="s">
        <v>165</v>
      </c>
      <c r="F211" s="128" t="s">
        <v>357</v>
      </c>
      <c r="G211" s="156" t="s">
        <v>521</v>
      </c>
      <c r="H211" s="6" t="s">
        <v>522</v>
      </c>
      <c r="I211" s="13" t="s">
        <v>523</v>
      </c>
      <c r="J211" s="52" t="s">
        <v>577</v>
      </c>
      <c r="K211" s="105">
        <v>43243</v>
      </c>
      <c r="L211" s="8">
        <v>43669</v>
      </c>
      <c r="M211" s="4">
        <f t="shared" si="211"/>
        <v>82.304187102769717</v>
      </c>
      <c r="N211" s="2" t="s">
        <v>359</v>
      </c>
      <c r="O211" s="2" t="s">
        <v>347</v>
      </c>
      <c r="P211" s="2" t="s">
        <v>347</v>
      </c>
      <c r="Q211" s="23" t="s">
        <v>157</v>
      </c>
      <c r="R211" s="2" t="s">
        <v>36</v>
      </c>
      <c r="S211" s="25">
        <f t="shared" si="214"/>
        <v>750653.75</v>
      </c>
      <c r="T211" s="25">
        <v>605336.84</v>
      </c>
      <c r="U211" s="25">
        <v>145316.91</v>
      </c>
      <c r="V211" s="25">
        <f t="shared" si="212"/>
        <v>143153.35999999999</v>
      </c>
      <c r="W211" s="25">
        <v>106824.15</v>
      </c>
      <c r="X211" s="25">
        <v>36329.21</v>
      </c>
      <c r="Y211" s="25">
        <f t="shared" si="215"/>
        <v>0</v>
      </c>
      <c r="Z211" s="25">
        <v>0</v>
      </c>
      <c r="AA211" s="25">
        <v>0</v>
      </c>
      <c r="AB211" s="25">
        <f t="shared" ref="AB211:AB227" si="225">AC211+AD211</f>
        <v>18240.96</v>
      </c>
      <c r="AC211" s="25">
        <v>14533.9</v>
      </c>
      <c r="AD211" s="25">
        <v>3707.06</v>
      </c>
      <c r="AE211" s="25">
        <f t="shared" si="224"/>
        <v>912048.07</v>
      </c>
      <c r="AF211" s="25">
        <v>0</v>
      </c>
      <c r="AG211" s="25">
        <f t="shared" si="210"/>
        <v>912048.07</v>
      </c>
      <c r="AH211" s="28" t="s">
        <v>628</v>
      </c>
      <c r="AI211" s="73"/>
      <c r="AJ211" s="29">
        <f>80989.07+73791.77</f>
        <v>154780.84000000003</v>
      </c>
      <c r="AK211" s="29">
        <v>12124.41</v>
      </c>
    </row>
    <row r="212" spans="1:37" ht="409.5" x14ac:dyDescent="0.25">
      <c r="A212" s="2">
        <v>206</v>
      </c>
      <c r="B212" s="68">
        <v>111084</v>
      </c>
      <c r="C212" s="127">
        <v>343</v>
      </c>
      <c r="D212" s="2" t="s">
        <v>178</v>
      </c>
      <c r="E212" s="13" t="s">
        <v>165</v>
      </c>
      <c r="F212" s="128" t="s">
        <v>357</v>
      </c>
      <c r="G212" s="233" t="s">
        <v>524</v>
      </c>
      <c r="H212" s="234" t="s">
        <v>525</v>
      </c>
      <c r="I212" s="13" t="s">
        <v>524</v>
      </c>
      <c r="J212" s="52" t="s">
        <v>578</v>
      </c>
      <c r="K212" s="105">
        <v>43243</v>
      </c>
      <c r="L212" s="8">
        <v>43669</v>
      </c>
      <c r="M212" s="4">
        <f t="shared" si="211"/>
        <v>82.304185103544512</v>
      </c>
      <c r="N212" s="2" t="s">
        <v>359</v>
      </c>
      <c r="O212" s="2" t="s">
        <v>156</v>
      </c>
      <c r="P212" s="2" t="s">
        <v>156</v>
      </c>
      <c r="Q212" s="23" t="s">
        <v>361</v>
      </c>
      <c r="R212" s="2" t="s">
        <v>36</v>
      </c>
      <c r="S212" s="25">
        <f t="shared" si="214"/>
        <v>698744.26</v>
      </c>
      <c r="T212" s="235">
        <v>563476.37</v>
      </c>
      <c r="U212" s="235">
        <v>135267.89000000001</v>
      </c>
      <c r="V212" s="25">
        <f t="shared" si="212"/>
        <v>133253.97999999998</v>
      </c>
      <c r="W212" s="235">
        <v>99437.01</v>
      </c>
      <c r="X212" s="236">
        <v>33816.97</v>
      </c>
      <c r="Y212" s="25">
        <f t="shared" si="215"/>
        <v>0</v>
      </c>
      <c r="Z212" s="25"/>
      <c r="AA212" s="25"/>
      <c r="AB212" s="25">
        <f t="shared" si="225"/>
        <v>16979.560000000001</v>
      </c>
      <c r="AC212" s="235">
        <v>13528.85</v>
      </c>
      <c r="AD212" s="237">
        <v>3450.71</v>
      </c>
      <c r="AE212" s="25">
        <f t="shared" si="224"/>
        <v>848977.8</v>
      </c>
      <c r="AF212" s="25">
        <v>0</v>
      </c>
      <c r="AG212" s="25">
        <f t="shared" si="210"/>
        <v>848977.8</v>
      </c>
      <c r="AH212" s="28" t="s">
        <v>628</v>
      </c>
      <c r="AI212" s="73"/>
      <c r="AJ212" s="29">
        <v>81482.69</v>
      </c>
      <c r="AK212" s="29">
        <v>12927.23</v>
      </c>
    </row>
    <row r="213" spans="1:37" ht="409.5" x14ac:dyDescent="0.25">
      <c r="A213" s="5">
        <v>207</v>
      </c>
      <c r="B213" s="68">
        <v>110679</v>
      </c>
      <c r="C213" s="127">
        <v>197</v>
      </c>
      <c r="D213" s="2" t="s">
        <v>172</v>
      </c>
      <c r="E213" s="13" t="s">
        <v>165</v>
      </c>
      <c r="F213" s="128" t="s">
        <v>357</v>
      </c>
      <c r="G213" s="53" t="s">
        <v>526</v>
      </c>
      <c r="H213" s="20" t="s">
        <v>529</v>
      </c>
      <c r="I213" s="13" t="s">
        <v>187</v>
      </c>
      <c r="J213" s="11" t="s">
        <v>579</v>
      </c>
      <c r="K213" s="105">
        <v>43243</v>
      </c>
      <c r="L213" s="8">
        <v>43731</v>
      </c>
      <c r="M213" s="4">
        <f t="shared" si="211"/>
        <v>82.304185789589326</v>
      </c>
      <c r="N213" s="2" t="s">
        <v>359</v>
      </c>
      <c r="O213" s="2" t="s">
        <v>527</v>
      </c>
      <c r="P213" s="2" t="s">
        <v>528</v>
      </c>
      <c r="Q213" s="23" t="s">
        <v>361</v>
      </c>
      <c r="R213" s="2" t="s">
        <v>36</v>
      </c>
      <c r="S213" s="25">
        <f t="shared" si="214"/>
        <v>763944.72</v>
      </c>
      <c r="T213" s="25">
        <v>616054.86</v>
      </c>
      <c r="U213" s="25">
        <v>147889.85999999999</v>
      </c>
      <c r="V213" s="25">
        <f t="shared" si="212"/>
        <v>145688.03</v>
      </c>
      <c r="W213" s="25">
        <v>108715.56</v>
      </c>
      <c r="X213" s="25">
        <v>36972.47</v>
      </c>
      <c r="Y213" s="25">
        <f t="shared" si="215"/>
        <v>0</v>
      </c>
      <c r="Z213" s="25"/>
      <c r="AA213" s="25"/>
      <c r="AB213" s="25">
        <f t="shared" si="225"/>
        <v>18563.93</v>
      </c>
      <c r="AC213" s="25">
        <v>14791.23</v>
      </c>
      <c r="AD213" s="25">
        <v>3772.7</v>
      </c>
      <c r="AE213" s="25">
        <f t="shared" si="224"/>
        <v>928196.68</v>
      </c>
      <c r="AF213" s="25">
        <v>0</v>
      </c>
      <c r="AG213" s="25">
        <f t="shared" si="210"/>
        <v>928196.68</v>
      </c>
      <c r="AH213" s="28" t="s">
        <v>628</v>
      </c>
      <c r="AI213" s="54" t="s">
        <v>187</v>
      </c>
      <c r="AJ213" s="29">
        <f>155523.41+47135.61</f>
        <v>202659.02000000002</v>
      </c>
      <c r="AK213" s="29">
        <f>11958.04+8988.99</f>
        <v>20947.03</v>
      </c>
    </row>
    <row r="214" spans="1:37" ht="173.25" x14ac:dyDescent="0.25">
      <c r="A214" s="5">
        <v>208</v>
      </c>
      <c r="B214" s="68">
        <v>112787</v>
      </c>
      <c r="C214" s="127">
        <v>276</v>
      </c>
      <c r="D214" s="2" t="s">
        <v>174</v>
      </c>
      <c r="E214" s="13" t="s">
        <v>165</v>
      </c>
      <c r="F214" s="128" t="s">
        <v>357</v>
      </c>
      <c r="G214" s="55" t="s">
        <v>530</v>
      </c>
      <c r="H214" s="55" t="s">
        <v>531</v>
      </c>
      <c r="I214" s="13" t="s">
        <v>533</v>
      </c>
      <c r="J214" s="11" t="s">
        <v>534</v>
      </c>
      <c r="K214" s="105">
        <v>43243</v>
      </c>
      <c r="L214" s="8">
        <v>43731</v>
      </c>
      <c r="M214" s="4">
        <f t="shared" si="211"/>
        <v>82.304187377441963</v>
      </c>
      <c r="N214" s="2" t="s">
        <v>359</v>
      </c>
      <c r="O214" s="2" t="s">
        <v>532</v>
      </c>
      <c r="P214" s="2" t="s">
        <v>532</v>
      </c>
      <c r="Q214" s="23" t="s">
        <v>361</v>
      </c>
      <c r="R214" s="2" t="s">
        <v>36</v>
      </c>
      <c r="S214" s="25">
        <f t="shared" si="214"/>
        <v>813947.08000000007</v>
      </c>
      <c r="T214" s="25">
        <v>656377.4</v>
      </c>
      <c r="U214" s="25">
        <v>157569.68</v>
      </c>
      <c r="V214" s="25">
        <f t="shared" si="212"/>
        <v>155223.71000000002</v>
      </c>
      <c r="W214" s="25">
        <v>115831.3</v>
      </c>
      <c r="X214" s="25">
        <v>39392.410000000003</v>
      </c>
      <c r="Y214" s="25">
        <f t="shared" si="215"/>
        <v>0</v>
      </c>
      <c r="Z214" s="25"/>
      <c r="AA214" s="25"/>
      <c r="AB214" s="25">
        <f t="shared" si="225"/>
        <v>19778.990000000002</v>
      </c>
      <c r="AC214" s="25">
        <v>15759.36</v>
      </c>
      <c r="AD214" s="25">
        <v>4019.63</v>
      </c>
      <c r="AE214" s="25">
        <f t="shared" si="224"/>
        <v>988949.78</v>
      </c>
      <c r="AF214" s="25">
        <v>0</v>
      </c>
      <c r="AG214" s="25">
        <f t="shared" si="210"/>
        <v>988949.78</v>
      </c>
      <c r="AH214" s="28" t="s">
        <v>628</v>
      </c>
      <c r="AI214" s="73" t="s">
        <v>187</v>
      </c>
      <c r="AJ214" s="29">
        <f>188133.51-12724.93</f>
        <v>175408.58000000002</v>
      </c>
      <c r="AK214" s="29">
        <f>20686.62+12745.2</f>
        <v>33431.82</v>
      </c>
    </row>
    <row r="215" spans="1:37" ht="141.75" x14ac:dyDescent="0.25">
      <c r="A215" s="2">
        <v>209</v>
      </c>
      <c r="B215" s="68">
        <v>110998</v>
      </c>
      <c r="C215" s="127">
        <v>333</v>
      </c>
      <c r="D215" s="2" t="s">
        <v>171</v>
      </c>
      <c r="E215" s="13" t="s">
        <v>165</v>
      </c>
      <c r="F215" s="128" t="s">
        <v>357</v>
      </c>
      <c r="G215" s="55" t="s">
        <v>535</v>
      </c>
      <c r="H215" s="55" t="s">
        <v>536</v>
      </c>
      <c r="I215" s="13" t="s">
        <v>187</v>
      </c>
      <c r="J215" s="11" t="s">
        <v>580</v>
      </c>
      <c r="K215" s="105">
        <v>43244</v>
      </c>
      <c r="L215" s="8">
        <v>43732</v>
      </c>
      <c r="M215" s="4">
        <f t="shared" si="211"/>
        <v>82.304186800362686</v>
      </c>
      <c r="N215" s="2" t="s">
        <v>359</v>
      </c>
      <c r="O215" s="2" t="s">
        <v>156</v>
      </c>
      <c r="P215" s="2" t="s">
        <v>156</v>
      </c>
      <c r="Q215" s="23" t="s">
        <v>361</v>
      </c>
      <c r="R215" s="2" t="s">
        <v>36</v>
      </c>
      <c r="S215" s="25">
        <f t="shared" si="214"/>
        <v>802303.17999999993</v>
      </c>
      <c r="T215" s="25">
        <v>646987.61</v>
      </c>
      <c r="U215" s="25">
        <v>155315.57</v>
      </c>
      <c r="V215" s="25">
        <f t="shared" si="212"/>
        <v>153003.18</v>
      </c>
      <c r="W215" s="25">
        <v>114174.29</v>
      </c>
      <c r="X215" s="25">
        <v>38828.89</v>
      </c>
      <c r="Y215" s="25">
        <f t="shared" si="215"/>
        <v>0</v>
      </c>
      <c r="Z215" s="238"/>
      <c r="AA215" s="238"/>
      <c r="AB215" s="25">
        <f t="shared" si="225"/>
        <v>19496.03</v>
      </c>
      <c r="AC215" s="25">
        <v>15533.9</v>
      </c>
      <c r="AD215" s="25">
        <v>3962.13</v>
      </c>
      <c r="AE215" s="25">
        <f t="shared" si="224"/>
        <v>974802.3899999999</v>
      </c>
      <c r="AF215" s="25">
        <v>0</v>
      </c>
      <c r="AG215" s="25">
        <f t="shared" si="210"/>
        <v>974802.3899999999</v>
      </c>
      <c r="AH215" s="28" t="s">
        <v>628</v>
      </c>
      <c r="AI215" s="73" t="s">
        <v>460</v>
      </c>
      <c r="AJ215" s="29">
        <v>140575.46</v>
      </c>
      <c r="AK215" s="29">
        <v>11583.01</v>
      </c>
    </row>
    <row r="216" spans="1:37" ht="141.75" x14ac:dyDescent="0.25">
      <c r="A216" s="5">
        <v>210</v>
      </c>
      <c r="B216" s="68">
        <v>115539</v>
      </c>
      <c r="C216" s="127">
        <v>396</v>
      </c>
      <c r="D216" s="2" t="s">
        <v>163</v>
      </c>
      <c r="E216" s="13" t="s">
        <v>165</v>
      </c>
      <c r="F216" s="128" t="s">
        <v>485</v>
      </c>
      <c r="G216" s="6" t="s">
        <v>542</v>
      </c>
      <c r="H216" s="6" t="s">
        <v>543</v>
      </c>
      <c r="I216" s="13" t="s">
        <v>544</v>
      </c>
      <c r="J216" s="11" t="s">
        <v>581</v>
      </c>
      <c r="K216" s="105">
        <v>43249</v>
      </c>
      <c r="L216" s="8">
        <v>44041</v>
      </c>
      <c r="M216" s="4">
        <f t="shared" si="211"/>
        <v>83.983861240799271</v>
      </c>
      <c r="N216" s="2" t="s">
        <v>359</v>
      </c>
      <c r="O216" s="2" t="s">
        <v>156</v>
      </c>
      <c r="P216" s="2" t="s">
        <v>156</v>
      </c>
      <c r="Q216" s="23" t="s">
        <v>157</v>
      </c>
      <c r="R216" s="2" t="s">
        <v>36</v>
      </c>
      <c r="S216" s="25">
        <f t="shared" si="214"/>
        <v>2264152.09</v>
      </c>
      <c r="T216" s="25">
        <v>1825841.4</v>
      </c>
      <c r="U216" s="25">
        <v>438310.69</v>
      </c>
      <c r="V216" s="25">
        <f t="shared" si="212"/>
        <v>159763.60999999999</v>
      </c>
      <c r="W216" s="25">
        <v>118066.66</v>
      </c>
      <c r="X216" s="25">
        <v>41696.949999999997</v>
      </c>
      <c r="Y216" s="25">
        <f t="shared" si="215"/>
        <v>272021.42</v>
      </c>
      <c r="Z216" s="25">
        <v>204140.68</v>
      </c>
      <c r="AA216" s="25">
        <v>67880.740000000005</v>
      </c>
      <c r="AB216" s="25">
        <f t="shared" si="225"/>
        <v>0</v>
      </c>
      <c r="AC216" s="25">
        <v>0</v>
      </c>
      <c r="AD216" s="25">
        <v>0</v>
      </c>
      <c r="AE216" s="25">
        <f t="shared" si="224"/>
        <v>2695937.1199999996</v>
      </c>
      <c r="AF216" s="25">
        <v>0</v>
      </c>
      <c r="AG216" s="25">
        <f t="shared" si="210"/>
        <v>2695937.1199999996</v>
      </c>
      <c r="AH216" s="28" t="s">
        <v>628</v>
      </c>
      <c r="AI216" s="73"/>
      <c r="AJ216" s="29">
        <v>0</v>
      </c>
      <c r="AK216" s="29">
        <v>0</v>
      </c>
    </row>
    <row r="217" spans="1:37" ht="205.5" thickBot="1" x14ac:dyDescent="0.3">
      <c r="A217" s="5">
        <v>211</v>
      </c>
      <c r="B217" s="68">
        <v>118716</v>
      </c>
      <c r="C217" s="127">
        <v>455</v>
      </c>
      <c r="D217" s="2" t="s">
        <v>163</v>
      </c>
      <c r="E217" s="13" t="s">
        <v>1095</v>
      </c>
      <c r="F217" s="128" t="s">
        <v>547</v>
      </c>
      <c r="G217" s="6" t="s">
        <v>545</v>
      </c>
      <c r="H217" s="55" t="s">
        <v>546</v>
      </c>
      <c r="I217" s="13" t="s">
        <v>187</v>
      </c>
      <c r="J217" s="11" t="s">
        <v>582</v>
      </c>
      <c r="K217" s="105">
        <v>43249</v>
      </c>
      <c r="L217" s="8">
        <v>43980</v>
      </c>
      <c r="M217" s="4">
        <f t="shared" si="211"/>
        <v>83.983862841968545</v>
      </c>
      <c r="N217" s="2" t="s">
        <v>359</v>
      </c>
      <c r="O217" s="2" t="s">
        <v>156</v>
      </c>
      <c r="P217" s="2" t="s">
        <v>156</v>
      </c>
      <c r="Q217" s="23" t="s">
        <v>157</v>
      </c>
      <c r="R217" s="2" t="s">
        <v>36</v>
      </c>
      <c r="S217" s="25">
        <f t="shared" si="214"/>
        <v>2343689.42</v>
      </c>
      <c r="T217" s="25">
        <v>1889981.32</v>
      </c>
      <c r="U217" s="25">
        <v>453708.1</v>
      </c>
      <c r="V217" s="25">
        <f t="shared" si="212"/>
        <v>0</v>
      </c>
      <c r="W217" s="25"/>
      <c r="X217" s="25"/>
      <c r="Y217" s="25">
        <f t="shared" si="215"/>
        <v>446953.14</v>
      </c>
      <c r="Z217" s="25">
        <v>333526.12</v>
      </c>
      <c r="AA217" s="25">
        <v>113427.02</v>
      </c>
      <c r="AB217" s="25">
        <f t="shared" si="225"/>
        <v>0</v>
      </c>
      <c r="AC217" s="25"/>
      <c r="AD217" s="25"/>
      <c r="AE217" s="25">
        <f t="shared" si="224"/>
        <v>2790642.56</v>
      </c>
      <c r="AF217" s="25">
        <v>0</v>
      </c>
      <c r="AG217" s="25">
        <f t="shared" si="210"/>
        <v>2790642.56</v>
      </c>
      <c r="AH217" s="28" t="s">
        <v>628</v>
      </c>
      <c r="AI217" s="73"/>
      <c r="AJ217" s="29">
        <v>145011.94</v>
      </c>
      <c r="AK217" s="29">
        <v>0</v>
      </c>
    </row>
    <row r="218" spans="1:37" ht="270" x14ac:dyDescent="0.25">
      <c r="A218" s="2">
        <v>212</v>
      </c>
      <c r="B218" s="68">
        <v>109777</v>
      </c>
      <c r="C218" s="127">
        <v>363</v>
      </c>
      <c r="D218" s="2" t="s">
        <v>177</v>
      </c>
      <c r="E218" s="13" t="s">
        <v>165</v>
      </c>
      <c r="F218" s="143" t="s">
        <v>357</v>
      </c>
      <c r="G218" s="51" t="s">
        <v>549</v>
      </c>
      <c r="H218" s="182" t="s">
        <v>548</v>
      </c>
      <c r="I218" s="182" t="s">
        <v>187</v>
      </c>
      <c r="J218" s="239" t="s">
        <v>550</v>
      </c>
      <c r="K218" s="240">
        <v>43251</v>
      </c>
      <c r="L218" s="8">
        <v>43708</v>
      </c>
      <c r="M218" s="4">
        <f t="shared" si="211"/>
        <v>82.304185429325983</v>
      </c>
      <c r="N218" s="2" t="s">
        <v>359</v>
      </c>
      <c r="O218" s="2" t="s">
        <v>297</v>
      </c>
      <c r="P218" s="2" t="s">
        <v>459</v>
      </c>
      <c r="Q218" s="23" t="s">
        <v>361</v>
      </c>
      <c r="R218" s="2" t="s">
        <v>36</v>
      </c>
      <c r="S218" s="25">
        <f t="shared" si="214"/>
        <v>809738</v>
      </c>
      <c r="T218" s="25">
        <v>652983.16</v>
      </c>
      <c r="U218" s="25">
        <v>156754.84</v>
      </c>
      <c r="V218" s="25">
        <f t="shared" si="212"/>
        <v>154421.03</v>
      </c>
      <c r="W218" s="25">
        <v>115232.31</v>
      </c>
      <c r="X218" s="25">
        <v>39188.720000000001</v>
      </c>
      <c r="Y218" s="25">
        <f>Z218+AA218</f>
        <v>0</v>
      </c>
      <c r="Z218" s="25">
        <v>0</v>
      </c>
      <c r="AA218" s="25">
        <v>0</v>
      </c>
      <c r="AB218" s="25">
        <f>AC218+AD218</f>
        <v>19676.72</v>
      </c>
      <c r="AC218" s="25">
        <v>15677.86</v>
      </c>
      <c r="AD218" s="25">
        <v>3998.86</v>
      </c>
      <c r="AE218" s="25">
        <f t="shared" si="224"/>
        <v>983835.75</v>
      </c>
      <c r="AF218" s="114">
        <v>0</v>
      </c>
      <c r="AG218" s="25">
        <f t="shared" si="210"/>
        <v>983835.75</v>
      </c>
      <c r="AH218" s="28" t="s">
        <v>628</v>
      </c>
      <c r="AI218" s="73"/>
      <c r="AJ218" s="77">
        <f>98383.57+67957.2+131759</f>
        <v>298099.77</v>
      </c>
      <c r="AK218" s="29">
        <f>12959.77+25127.1</f>
        <v>38086.869999999995</v>
      </c>
    </row>
    <row r="219" spans="1:37" ht="189" x14ac:dyDescent="0.25">
      <c r="A219" s="5">
        <v>213</v>
      </c>
      <c r="B219" s="68">
        <v>112263</v>
      </c>
      <c r="C219" s="127">
        <v>212</v>
      </c>
      <c r="D219" s="2" t="s">
        <v>173</v>
      </c>
      <c r="E219" s="13" t="s">
        <v>165</v>
      </c>
      <c r="F219" s="128" t="s">
        <v>357</v>
      </c>
      <c r="G219" s="55" t="s">
        <v>553</v>
      </c>
      <c r="H219" s="55" t="s">
        <v>554</v>
      </c>
      <c r="I219" s="13" t="s">
        <v>187</v>
      </c>
      <c r="J219" s="11" t="s">
        <v>583</v>
      </c>
      <c r="K219" s="105">
        <v>43257</v>
      </c>
      <c r="L219" s="8">
        <v>43744</v>
      </c>
      <c r="M219" s="4">
        <f t="shared" si="211"/>
        <v>82.304186636665435</v>
      </c>
      <c r="N219" s="2" t="s">
        <v>359</v>
      </c>
      <c r="O219" s="2" t="s">
        <v>347</v>
      </c>
      <c r="P219" s="2" t="s">
        <v>584</v>
      </c>
      <c r="Q219" s="23" t="s">
        <v>361</v>
      </c>
      <c r="R219" s="2" t="s">
        <v>36</v>
      </c>
      <c r="S219" s="25">
        <v>804068.06</v>
      </c>
      <c r="T219" s="25">
        <v>648410.84</v>
      </c>
      <c r="U219" s="25">
        <v>155657.22</v>
      </c>
      <c r="V219" s="25">
        <v>153339.75</v>
      </c>
      <c r="W219" s="25">
        <v>114425.44</v>
      </c>
      <c r="X219" s="25">
        <v>38914.300000000003</v>
      </c>
      <c r="Y219" s="67">
        <f>Z219+AA219</f>
        <v>0</v>
      </c>
      <c r="Z219" s="25">
        <v>0</v>
      </c>
      <c r="AA219" s="25">
        <v>0</v>
      </c>
      <c r="AB219" s="25">
        <v>19538.919999999998</v>
      </c>
      <c r="AC219" s="25">
        <v>15568.08</v>
      </c>
      <c r="AD219" s="25">
        <v>3970.84</v>
      </c>
      <c r="AE219" s="25">
        <f>S219+V219+Y219+AB219</f>
        <v>976946.7300000001</v>
      </c>
      <c r="AF219" s="25">
        <v>0</v>
      </c>
      <c r="AG219" s="25">
        <f t="shared" si="210"/>
        <v>976946.7300000001</v>
      </c>
      <c r="AH219" s="28" t="s">
        <v>628</v>
      </c>
      <c r="AI219" s="73"/>
      <c r="AJ219" s="29">
        <f>84638.59+81518.25</f>
        <v>166156.84</v>
      </c>
      <c r="AK219" s="29">
        <v>13056.08</v>
      </c>
    </row>
    <row r="220" spans="1:37" ht="141.75" x14ac:dyDescent="0.25">
      <c r="A220" s="5">
        <v>214</v>
      </c>
      <c r="B220" s="68">
        <v>118978</v>
      </c>
      <c r="C220" s="127">
        <v>453</v>
      </c>
      <c r="D220" s="2" t="s">
        <v>163</v>
      </c>
      <c r="E220" s="13" t="s">
        <v>1095</v>
      </c>
      <c r="F220" s="128" t="s">
        <v>547</v>
      </c>
      <c r="G220" s="55" t="s">
        <v>552</v>
      </c>
      <c r="H220" s="55" t="s">
        <v>551</v>
      </c>
      <c r="I220" s="13" t="s">
        <v>187</v>
      </c>
      <c r="J220" s="11" t="s">
        <v>590</v>
      </c>
      <c r="K220" s="105">
        <v>43257</v>
      </c>
      <c r="L220" s="8">
        <v>43988</v>
      </c>
      <c r="M220" s="4">
        <f t="shared" si="211"/>
        <v>83.98386277890792</v>
      </c>
      <c r="N220" s="2" t="s">
        <v>359</v>
      </c>
      <c r="O220" s="2" t="s">
        <v>156</v>
      </c>
      <c r="P220" s="2" t="s">
        <v>156</v>
      </c>
      <c r="Q220" s="23" t="s">
        <v>157</v>
      </c>
      <c r="R220" s="2" t="s">
        <v>36</v>
      </c>
      <c r="S220" s="25">
        <f t="shared" si="214"/>
        <v>10919952.98</v>
      </c>
      <c r="T220" s="25">
        <v>8805990.6699999999</v>
      </c>
      <c r="U220" s="25">
        <v>2113962.31</v>
      </c>
      <c r="V220" s="25">
        <f t="shared" si="212"/>
        <v>0</v>
      </c>
      <c r="W220" s="25">
        <v>0</v>
      </c>
      <c r="X220" s="25">
        <v>0</v>
      </c>
      <c r="Y220" s="25">
        <f t="shared" si="215"/>
        <v>2082488.94</v>
      </c>
      <c r="Z220" s="25">
        <v>1553998.37</v>
      </c>
      <c r="AA220" s="25">
        <v>528490.56999999995</v>
      </c>
      <c r="AB220" s="25">
        <f t="shared" si="225"/>
        <v>0</v>
      </c>
      <c r="AC220" s="25">
        <v>0</v>
      </c>
      <c r="AD220" s="25">
        <v>0</v>
      </c>
      <c r="AE220" s="25">
        <f t="shared" si="224"/>
        <v>13002441.92</v>
      </c>
      <c r="AF220" s="25">
        <v>1503920</v>
      </c>
      <c r="AG220" s="25">
        <f t="shared" si="210"/>
        <v>14506361.92</v>
      </c>
      <c r="AH220" s="28" t="s">
        <v>628</v>
      </c>
      <c r="AI220" s="73"/>
      <c r="AJ220" s="29">
        <v>104375.19</v>
      </c>
      <c r="AK220" s="29">
        <v>0</v>
      </c>
    </row>
    <row r="221" spans="1:37" ht="141.75" x14ac:dyDescent="0.25">
      <c r="A221" s="2">
        <v>215</v>
      </c>
      <c r="B221" s="68">
        <v>119317</v>
      </c>
      <c r="C221" s="127">
        <v>456</v>
      </c>
      <c r="D221" s="2" t="s">
        <v>163</v>
      </c>
      <c r="E221" s="13" t="s">
        <v>1095</v>
      </c>
      <c r="F221" s="128" t="s">
        <v>547</v>
      </c>
      <c r="G221" s="55" t="s">
        <v>591</v>
      </c>
      <c r="H221" s="55" t="s">
        <v>667</v>
      </c>
      <c r="I221" s="13" t="s">
        <v>187</v>
      </c>
      <c r="J221" s="11" t="s">
        <v>592</v>
      </c>
      <c r="K221" s="105">
        <v>43257</v>
      </c>
      <c r="L221" s="8">
        <v>43988</v>
      </c>
      <c r="M221" s="4">
        <f t="shared" si="211"/>
        <v>83.983862821417162</v>
      </c>
      <c r="N221" s="2" t="s">
        <v>359</v>
      </c>
      <c r="O221" s="2" t="s">
        <v>156</v>
      </c>
      <c r="P221" s="2" t="s">
        <v>156</v>
      </c>
      <c r="Q221" s="23" t="s">
        <v>157</v>
      </c>
      <c r="R221" s="2" t="s">
        <v>36</v>
      </c>
      <c r="S221" s="25">
        <f t="shared" si="214"/>
        <v>26702638.32</v>
      </c>
      <c r="T221" s="25">
        <v>21533351.34</v>
      </c>
      <c r="U221" s="25">
        <v>5169286.9800000004</v>
      </c>
      <c r="V221" s="25">
        <f t="shared" si="212"/>
        <v>0</v>
      </c>
      <c r="W221" s="25"/>
      <c r="X221" s="25"/>
      <c r="Y221" s="25">
        <f t="shared" si="215"/>
        <v>5092324.93</v>
      </c>
      <c r="Z221" s="25">
        <v>3800003.18</v>
      </c>
      <c r="AA221" s="25">
        <v>1292321.75</v>
      </c>
      <c r="AB221" s="25">
        <f t="shared" si="225"/>
        <v>0</v>
      </c>
      <c r="AC221" s="25">
        <v>0</v>
      </c>
      <c r="AD221" s="25">
        <v>0</v>
      </c>
      <c r="AE221" s="25">
        <f t="shared" si="224"/>
        <v>31794963.25</v>
      </c>
      <c r="AF221" s="25">
        <v>0</v>
      </c>
      <c r="AG221" s="25">
        <f t="shared" si="210"/>
        <v>31794963.25</v>
      </c>
      <c r="AH221" s="28" t="s">
        <v>628</v>
      </c>
      <c r="AI221" s="73"/>
      <c r="AJ221" s="29">
        <v>155213.76000000001</v>
      </c>
      <c r="AK221" s="29">
        <v>0</v>
      </c>
    </row>
    <row r="222" spans="1:37" ht="378" x14ac:dyDescent="0.25">
      <c r="A222" s="5">
        <v>216</v>
      </c>
      <c r="B222" s="68">
        <v>111319</v>
      </c>
      <c r="C222" s="127">
        <v>359</v>
      </c>
      <c r="D222" s="2" t="s">
        <v>177</v>
      </c>
      <c r="E222" s="13" t="s">
        <v>165</v>
      </c>
      <c r="F222" s="128" t="s">
        <v>357</v>
      </c>
      <c r="G222" s="241" t="s">
        <v>596</v>
      </c>
      <c r="H222" s="55" t="s">
        <v>594</v>
      </c>
      <c r="I222" s="91" t="s">
        <v>597</v>
      </c>
      <c r="J222" s="11" t="s">
        <v>598</v>
      </c>
      <c r="K222" s="105">
        <v>43256</v>
      </c>
      <c r="L222" s="8">
        <v>43743</v>
      </c>
      <c r="M222" s="4">
        <f t="shared" si="211"/>
        <v>82.304189744785745</v>
      </c>
      <c r="N222" s="2" t="s">
        <v>359</v>
      </c>
      <c r="O222" s="2" t="s">
        <v>866</v>
      </c>
      <c r="P222" s="2" t="s">
        <v>866</v>
      </c>
      <c r="Q222" s="23" t="s">
        <v>361</v>
      </c>
      <c r="R222" s="2" t="s">
        <v>36</v>
      </c>
      <c r="S222" s="25">
        <f t="shared" si="214"/>
        <v>822860.82000000007</v>
      </c>
      <c r="T222" s="25">
        <v>663565.56000000006</v>
      </c>
      <c r="U222" s="25">
        <v>159295.26</v>
      </c>
      <c r="V222" s="25">
        <f t="shared" si="212"/>
        <v>156923.62</v>
      </c>
      <c r="W222" s="25">
        <v>117099.8</v>
      </c>
      <c r="X222" s="25">
        <v>39823.82</v>
      </c>
      <c r="Y222" s="25">
        <f t="shared" si="215"/>
        <v>0</v>
      </c>
      <c r="Z222" s="25"/>
      <c r="AA222" s="25"/>
      <c r="AB222" s="25">
        <f t="shared" si="225"/>
        <v>19995.55</v>
      </c>
      <c r="AC222" s="25">
        <v>15931.91</v>
      </c>
      <c r="AD222" s="25">
        <v>4063.64</v>
      </c>
      <c r="AE222" s="25">
        <f t="shared" si="224"/>
        <v>999779.99000000011</v>
      </c>
      <c r="AF222" s="25">
        <v>0</v>
      </c>
      <c r="AG222" s="25">
        <f t="shared" si="210"/>
        <v>999779.99000000011</v>
      </c>
      <c r="AH222" s="28" t="s">
        <v>628</v>
      </c>
      <c r="AI222" s="73" t="s">
        <v>1118</v>
      </c>
      <c r="AJ222" s="29">
        <f>115253.85+83737.14</f>
        <v>198990.99</v>
      </c>
      <c r="AK222" s="29">
        <v>18935.29</v>
      </c>
    </row>
    <row r="223" spans="1:37" ht="409.5" x14ac:dyDescent="0.25">
      <c r="A223" s="5">
        <v>217</v>
      </c>
      <c r="B223" s="68">
        <v>111320</v>
      </c>
      <c r="C223" s="127">
        <v>132</v>
      </c>
      <c r="D223" s="2" t="s">
        <v>176</v>
      </c>
      <c r="E223" s="13" t="s">
        <v>165</v>
      </c>
      <c r="F223" s="128" t="s">
        <v>357</v>
      </c>
      <c r="G223" s="55" t="s">
        <v>599</v>
      </c>
      <c r="H223" s="55" t="s">
        <v>600</v>
      </c>
      <c r="I223" s="13" t="s">
        <v>460</v>
      </c>
      <c r="J223" s="11" t="s">
        <v>601</v>
      </c>
      <c r="K223" s="105">
        <v>43258</v>
      </c>
      <c r="L223" s="8">
        <v>43745</v>
      </c>
      <c r="M223" s="4">
        <f t="shared" si="211"/>
        <v>82.304187096462158</v>
      </c>
      <c r="N223" s="2" t="s">
        <v>359</v>
      </c>
      <c r="O223" s="2" t="s">
        <v>347</v>
      </c>
      <c r="P223" s="2" t="s">
        <v>584</v>
      </c>
      <c r="Q223" s="23" t="s">
        <v>361</v>
      </c>
      <c r="R223" s="2" t="s">
        <v>36</v>
      </c>
      <c r="S223" s="25">
        <f t="shared" si="214"/>
        <v>745773.49</v>
      </c>
      <c r="T223" s="25">
        <v>601401.34</v>
      </c>
      <c r="U223" s="25">
        <v>144372.15</v>
      </c>
      <c r="V223" s="25">
        <f t="shared" si="212"/>
        <v>142222.68</v>
      </c>
      <c r="W223" s="25">
        <v>106129.65</v>
      </c>
      <c r="X223" s="25">
        <v>36093.03</v>
      </c>
      <c r="Y223" s="25">
        <f t="shared" si="215"/>
        <v>0</v>
      </c>
      <c r="Z223" s="25"/>
      <c r="AA223" s="25"/>
      <c r="AB223" s="25">
        <f t="shared" si="225"/>
        <v>18122.359700000001</v>
      </c>
      <c r="AC223" s="25">
        <v>14439.398999999999</v>
      </c>
      <c r="AD223" s="25">
        <v>3682.9607000000001</v>
      </c>
      <c r="AE223" s="25">
        <f t="shared" si="224"/>
        <v>906118.52969999996</v>
      </c>
      <c r="AF223" s="25"/>
      <c r="AG223" s="25">
        <f t="shared" si="210"/>
        <v>906118.52969999996</v>
      </c>
      <c r="AH223" s="28" t="s">
        <v>628</v>
      </c>
      <c r="AI223" s="73"/>
      <c r="AJ223" s="29">
        <v>218312.37</v>
      </c>
      <c r="AK223" s="29">
        <f>23379.78+18253.47</f>
        <v>41633.25</v>
      </c>
    </row>
    <row r="224" spans="1:37" ht="173.25" x14ac:dyDescent="0.25">
      <c r="A224" s="2">
        <v>218</v>
      </c>
      <c r="B224" s="68">
        <v>110527</v>
      </c>
      <c r="C224" s="127">
        <v>353</v>
      </c>
      <c r="D224" s="2" t="s">
        <v>177</v>
      </c>
      <c r="E224" s="13" t="s">
        <v>165</v>
      </c>
      <c r="F224" s="128" t="s">
        <v>357</v>
      </c>
      <c r="G224" s="55" t="s">
        <v>602</v>
      </c>
      <c r="H224" s="55" t="s">
        <v>603</v>
      </c>
      <c r="I224" s="13" t="s">
        <v>604</v>
      </c>
      <c r="J224" s="11" t="s">
        <v>605</v>
      </c>
      <c r="K224" s="105">
        <v>43258</v>
      </c>
      <c r="L224" s="8">
        <v>43745</v>
      </c>
      <c r="M224" s="4">
        <f t="shared" si="211"/>
        <v>82.304183804307399</v>
      </c>
      <c r="N224" s="2" t="s">
        <v>359</v>
      </c>
      <c r="O224" s="2" t="s">
        <v>347</v>
      </c>
      <c r="P224" s="2" t="s">
        <v>347</v>
      </c>
      <c r="Q224" s="23" t="s">
        <v>361</v>
      </c>
      <c r="R224" s="2" t="s">
        <v>36</v>
      </c>
      <c r="S224" s="25">
        <f t="shared" si="214"/>
        <v>797101.36999999988</v>
      </c>
      <c r="T224" s="25">
        <v>642792.81999999995</v>
      </c>
      <c r="U224" s="25">
        <v>154308.54999999999</v>
      </c>
      <c r="V224" s="25">
        <f t="shared" si="212"/>
        <v>152011.18</v>
      </c>
      <c r="W224" s="25">
        <v>113434.03</v>
      </c>
      <c r="X224" s="25">
        <v>38577.15</v>
      </c>
      <c r="Y224" s="25">
        <f t="shared" si="215"/>
        <v>0</v>
      </c>
      <c r="Z224" s="25"/>
      <c r="AA224" s="25"/>
      <c r="AB224" s="25">
        <f t="shared" si="225"/>
        <v>19369.649999999998</v>
      </c>
      <c r="AC224" s="25">
        <v>15433.21</v>
      </c>
      <c r="AD224" s="25">
        <v>3936.44</v>
      </c>
      <c r="AE224" s="25">
        <f t="shared" si="224"/>
        <v>968482.19999999984</v>
      </c>
      <c r="AF224" s="25"/>
      <c r="AG224" s="25">
        <f t="shared" si="210"/>
        <v>968482.19999999984</v>
      </c>
      <c r="AH224" s="28" t="s">
        <v>628</v>
      </c>
      <c r="AI224" s="73"/>
      <c r="AJ224" s="29">
        <v>151069.39000000001</v>
      </c>
      <c r="AK224" s="29">
        <v>10340.24</v>
      </c>
    </row>
    <row r="225" spans="1:37" ht="204.75" x14ac:dyDescent="0.25">
      <c r="A225" s="5">
        <v>219</v>
      </c>
      <c r="B225" s="68">
        <v>112412</v>
      </c>
      <c r="C225" s="127">
        <v>269</v>
      </c>
      <c r="D225" s="2" t="s">
        <v>174</v>
      </c>
      <c r="E225" s="13" t="s">
        <v>165</v>
      </c>
      <c r="F225" s="128" t="s">
        <v>357</v>
      </c>
      <c r="G225" s="55" t="s">
        <v>606</v>
      </c>
      <c r="H225" s="241" t="s">
        <v>607</v>
      </c>
      <c r="I225" s="91" t="s">
        <v>608</v>
      </c>
      <c r="J225" s="11" t="s">
        <v>609</v>
      </c>
      <c r="K225" s="105">
        <v>43259</v>
      </c>
      <c r="L225" s="8">
        <v>43746</v>
      </c>
      <c r="M225" s="4">
        <f t="shared" si="211"/>
        <v>82.304183541065214</v>
      </c>
      <c r="N225" s="2" t="s">
        <v>359</v>
      </c>
      <c r="O225" s="2" t="s">
        <v>347</v>
      </c>
      <c r="P225" s="2" t="s">
        <v>347</v>
      </c>
      <c r="Q225" s="23" t="s">
        <v>361</v>
      </c>
      <c r="R225" s="2" t="s">
        <v>36</v>
      </c>
      <c r="S225" s="25">
        <f t="shared" si="214"/>
        <v>789670.74</v>
      </c>
      <c r="T225" s="25">
        <v>636800.65</v>
      </c>
      <c r="U225" s="25">
        <v>152870.09</v>
      </c>
      <c r="V225" s="25">
        <f t="shared" si="212"/>
        <v>150594.14000000001</v>
      </c>
      <c r="W225" s="25">
        <v>112376.61</v>
      </c>
      <c r="X225" s="25">
        <v>38217.53</v>
      </c>
      <c r="Y225" s="25">
        <f t="shared" si="215"/>
        <v>0</v>
      </c>
      <c r="Z225" s="25"/>
      <c r="AA225" s="25"/>
      <c r="AB225" s="25">
        <f t="shared" si="225"/>
        <v>19189.07</v>
      </c>
      <c r="AC225" s="25">
        <v>15289.33</v>
      </c>
      <c r="AD225" s="25">
        <v>3899.74</v>
      </c>
      <c r="AE225" s="25">
        <f t="shared" si="224"/>
        <v>959453.95</v>
      </c>
      <c r="AF225" s="25"/>
      <c r="AG225" s="25">
        <f t="shared" si="210"/>
        <v>959453.95</v>
      </c>
      <c r="AH225" s="28" t="s">
        <v>628</v>
      </c>
      <c r="AI225" s="73" t="s">
        <v>460</v>
      </c>
      <c r="AJ225" s="29">
        <f>95945.38+5019.44</f>
        <v>100964.82</v>
      </c>
      <c r="AK225" s="29">
        <v>7941.36</v>
      </c>
    </row>
    <row r="226" spans="1:37" ht="409.5" x14ac:dyDescent="0.25">
      <c r="A226" s="5">
        <v>220</v>
      </c>
      <c r="B226" s="68">
        <v>113035</v>
      </c>
      <c r="C226" s="127">
        <v>332</v>
      </c>
      <c r="D226" s="2" t="s">
        <v>171</v>
      </c>
      <c r="E226" s="13" t="s">
        <v>165</v>
      </c>
      <c r="F226" s="128" t="s">
        <v>357</v>
      </c>
      <c r="G226" s="21" t="s">
        <v>610</v>
      </c>
      <c r="H226" s="20" t="s">
        <v>611</v>
      </c>
      <c r="I226" s="13" t="s">
        <v>460</v>
      </c>
      <c r="J226" s="11" t="s">
        <v>612</v>
      </c>
      <c r="K226" s="105">
        <v>43258</v>
      </c>
      <c r="L226" s="8">
        <v>43745</v>
      </c>
      <c r="M226" s="4">
        <f t="shared" si="211"/>
        <v>82.304188758643321</v>
      </c>
      <c r="N226" s="2" t="s">
        <v>359</v>
      </c>
      <c r="O226" s="2" t="s">
        <v>347</v>
      </c>
      <c r="P226" s="2" t="s">
        <v>347</v>
      </c>
      <c r="Q226" s="23" t="s">
        <v>361</v>
      </c>
      <c r="R226" s="2" t="s">
        <v>36</v>
      </c>
      <c r="S226" s="25">
        <f t="shared" si="214"/>
        <v>813615.63</v>
      </c>
      <c r="T226" s="25">
        <v>656110.09</v>
      </c>
      <c r="U226" s="25">
        <v>157505.54</v>
      </c>
      <c r="V226" s="25">
        <f t="shared" si="212"/>
        <v>155160.46</v>
      </c>
      <c r="W226" s="25">
        <v>115784.14</v>
      </c>
      <c r="X226" s="25">
        <v>39376.32</v>
      </c>
      <c r="Y226" s="25">
        <f t="shared" si="215"/>
        <v>0</v>
      </c>
      <c r="Z226" s="25">
        <v>0</v>
      </c>
      <c r="AA226" s="25">
        <v>0</v>
      </c>
      <c r="AB226" s="25">
        <f t="shared" si="225"/>
        <v>19770.96</v>
      </c>
      <c r="AC226" s="25">
        <v>15752.94</v>
      </c>
      <c r="AD226" s="25">
        <v>4018.02</v>
      </c>
      <c r="AE226" s="25">
        <f t="shared" si="224"/>
        <v>988547.04999999993</v>
      </c>
      <c r="AF226" s="25">
        <v>0</v>
      </c>
      <c r="AG226" s="25">
        <f t="shared" si="210"/>
        <v>988547.04999999993</v>
      </c>
      <c r="AH226" s="28" t="s">
        <v>628</v>
      </c>
      <c r="AI226" s="73" t="s">
        <v>1271</v>
      </c>
      <c r="AJ226" s="29">
        <f>239002.19+7716.3</f>
        <v>246718.49</v>
      </c>
      <c r="AK226" s="29">
        <f>26726.95+18388.45</f>
        <v>45115.4</v>
      </c>
    </row>
    <row r="227" spans="1:37" ht="267.75" x14ac:dyDescent="0.25">
      <c r="A227" s="2">
        <v>221</v>
      </c>
      <c r="B227" s="68">
        <v>112992</v>
      </c>
      <c r="C227" s="152">
        <v>233</v>
      </c>
      <c r="D227" s="68" t="s">
        <v>171</v>
      </c>
      <c r="E227" s="13" t="s">
        <v>165</v>
      </c>
      <c r="F227" s="128" t="s">
        <v>357</v>
      </c>
      <c r="G227" s="57" t="s">
        <v>613</v>
      </c>
      <c r="H227" s="20" t="s">
        <v>614</v>
      </c>
      <c r="I227" s="13" t="s">
        <v>460</v>
      </c>
      <c r="J227" s="15" t="s">
        <v>615</v>
      </c>
      <c r="K227" s="105">
        <v>43259</v>
      </c>
      <c r="L227" s="8">
        <v>43746</v>
      </c>
      <c r="M227" s="4">
        <f t="shared" si="211"/>
        <v>82.304185804634827</v>
      </c>
      <c r="N227" s="2" t="s">
        <v>359</v>
      </c>
      <c r="O227" s="2" t="s">
        <v>347</v>
      </c>
      <c r="P227" s="2" t="s">
        <v>347</v>
      </c>
      <c r="Q227" s="23" t="s">
        <v>361</v>
      </c>
      <c r="R227" s="2" t="s">
        <v>36</v>
      </c>
      <c r="S227" s="25">
        <f t="shared" si="214"/>
        <v>413202.42000000004</v>
      </c>
      <c r="T227" s="25">
        <v>333211.76</v>
      </c>
      <c r="U227" s="25">
        <v>79990.66</v>
      </c>
      <c r="V227" s="25">
        <f t="shared" si="212"/>
        <v>78799.740000000005</v>
      </c>
      <c r="W227" s="25">
        <v>58802.080000000002</v>
      </c>
      <c r="X227" s="25">
        <v>19997.66</v>
      </c>
      <c r="Y227" s="25">
        <f t="shared" si="215"/>
        <v>0</v>
      </c>
      <c r="Z227" s="25"/>
      <c r="AA227" s="25"/>
      <c r="AB227" s="25">
        <f t="shared" si="225"/>
        <v>10040.86</v>
      </c>
      <c r="AC227" s="25">
        <v>8000.27</v>
      </c>
      <c r="AD227" s="25">
        <v>2040.59</v>
      </c>
      <c r="AE227" s="25">
        <f t="shared" si="224"/>
        <v>502043.02</v>
      </c>
      <c r="AF227" s="25">
        <v>96.29</v>
      </c>
      <c r="AG227" s="25">
        <f t="shared" si="210"/>
        <v>502139.31</v>
      </c>
      <c r="AH227" s="28" t="s">
        <v>628</v>
      </c>
      <c r="AI227" s="73" t="s">
        <v>460</v>
      </c>
      <c r="AJ227" s="29">
        <v>86645.8</v>
      </c>
      <c r="AK227" s="29">
        <v>6949.62</v>
      </c>
    </row>
    <row r="228" spans="1:37" ht="252" x14ac:dyDescent="0.25">
      <c r="A228" s="5">
        <v>222</v>
      </c>
      <c r="B228" s="68">
        <v>109834</v>
      </c>
      <c r="C228" s="152">
        <v>202</v>
      </c>
      <c r="D228" s="68" t="s">
        <v>173</v>
      </c>
      <c r="E228" s="13" t="s">
        <v>165</v>
      </c>
      <c r="F228" s="128" t="s">
        <v>357</v>
      </c>
      <c r="G228" s="57" t="s">
        <v>620</v>
      </c>
      <c r="H228" s="20" t="s">
        <v>621</v>
      </c>
      <c r="I228" s="13" t="s">
        <v>460</v>
      </c>
      <c r="J228" s="15" t="s">
        <v>622</v>
      </c>
      <c r="K228" s="105">
        <v>43264</v>
      </c>
      <c r="L228" s="8">
        <v>43751</v>
      </c>
      <c r="M228" s="4">
        <f>S228/AE228*100</f>
        <v>82.304183457349851</v>
      </c>
      <c r="N228" s="2" t="s">
        <v>359</v>
      </c>
      <c r="O228" s="2" t="s">
        <v>347</v>
      </c>
      <c r="P228" s="2" t="s">
        <v>347</v>
      </c>
      <c r="Q228" s="23" t="s">
        <v>361</v>
      </c>
      <c r="R228" s="2" t="s">
        <v>36</v>
      </c>
      <c r="S228" s="25">
        <f>T228+U228</f>
        <v>757659.49</v>
      </c>
      <c r="T228" s="25">
        <v>610986.37</v>
      </c>
      <c r="U228" s="25">
        <v>146673.12</v>
      </c>
      <c r="V228" s="25">
        <f>W228+X228</f>
        <v>144489.42000000001</v>
      </c>
      <c r="W228" s="25">
        <v>107821.13</v>
      </c>
      <c r="X228" s="25">
        <v>36668.29</v>
      </c>
      <c r="Y228" s="25">
        <f>Z228+AA228</f>
        <v>0</v>
      </c>
      <c r="Z228" s="25"/>
      <c r="AA228" s="25"/>
      <c r="AB228" s="25">
        <f>AC228+AD228</f>
        <v>18411.21</v>
      </c>
      <c r="AC228" s="25">
        <v>14669.55</v>
      </c>
      <c r="AD228" s="25">
        <v>3741.66</v>
      </c>
      <c r="AE228" s="25">
        <f>S228+V228+Y228+AB228</f>
        <v>920560.12</v>
      </c>
      <c r="AF228" s="25">
        <v>0</v>
      </c>
      <c r="AG228" s="25">
        <f>AE228+AF228</f>
        <v>920560.12</v>
      </c>
      <c r="AH228" s="28" t="s">
        <v>628</v>
      </c>
      <c r="AI228" s="73" t="s">
        <v>460</v>
      </c>
      <c r="AJ228" s="29">
        <f>213672.38+10844.44</f>
        <v>224516.82</v>
      </c>
      <c r="AK228" s="29">
        <f>23567.39+2068.09</f>
        <v>25635.48</v>
      </c>
    </row>
    <row r="229" spans="1:37" ht="267.75" x14ac:dyDescent="0.25">
      <c r="A229" s="5">
        <v>223</v>
      </c>
      <c r="B229" s="68">
        <v>111613</v>
      </c>
      <c r="C229" s="152">
        <v>289</v>
      </c>
      <c r="D229" s="68" t="s">
        <v>170</v>
      </c>
      <c r="E229" s="13" t="s">
        <v>165</v>
      </c>
      <c r="F229" s="128" t="s">
        <v>357</v>
      </c>
      <c r="G229" s="57" t="s">
        <v>623</v>
      </c>
      <c r="H229" s="20" t="s">
        <v>624</v>
      </c>
      <c r="I229" s="13" t="s">
        <v>625</v>
      </c>
      <c r="J229" s="15" t="s">
        <v>626</v>
      </c>
      <c r="K229" s="105">
        <v>43264</v>
      </c>
      <c r="L229" s="8">
        <v>43751</v>
      </c>
      <c r="M229" s="4">
        <f t="shared" ref="M229:M231" si="226">S229/AE229*100</f>
        <v>82.304185024184278</v>
      </c>
      <c r="N229" s="2" t="s">
        <v>359</v>
      </c>
      <c r="O229" s="2" t="s">
        <v>627</v>
      </c>
      <c r="P229" s="2" t="s">
        <v>627</v>
      </c>
      <c r="Q229" s="23" t="s">
        <v>361</v>
      </c>
      <c r="R229" s="2" t="s">
        <v>36</v>
      </c>
      <c r="S229" s="25">
        <f>T229+U229</f>
        <v>790560.66</v>
      </c>
      <c r="T229" s="25">
        <v>637518.30000000005</v>
      </c>
      <c r="U229" s="25">
        <v>153042.35999999999</v>
      </c>
      <c r="V229" s="25">
        <f>W229+X229</f>
        <v>150763.83000000002</v>
      </c>
      <c r="W229" s="25">
        <v>112503.22</v>
      </c>
      <c r="X229" s="25">
        <v>38260.61</v>
      </c>
      <c r="Y229" s="25">
        <v>0</v>
      </c>
      <c r="Z229" s="25"/>
      <c r="AA229" s="25"/>
      <c r="AB229" s="25">
        <f>AC229+AD229</f>
        <v>19210.7</v>
      </c>
      <c r="AC229" s="25">
        <v>15306.57</v>
      </c>
      <c r="AD229" s="25">
        <v>3904.13</v>
      </c>
      <c r="AE229" s="25">
        <f>S229+V229+Y229+AB229</f>
        <v>960535.19</v>
      </c>
      <c r="AF229" s="25">
        <v>67830</v>
      </c>
      <c r="AG229" s="25">
        <f>AE229+AF229</f>
        <v>1028365.19</v>
      </c>
      <c r="AH229" s="28" t="s">
        <v>628</v>
      </c>
      <c r="AI229" s="73" t="s">
        <v>460</v>
      </c>
      <c r="AJ229" s="29">
        <v>151237.06</v>
      </c>
      <c r="AK229" s="29">
        <v>10523.78</v>
      </c>
    </row>
    <row r="230" spans="1:37" ht="173.25" x14ac:dyDescent="0.25">
      <c r="A230" s="2">
        <v>224</v>
      </c>
      <c r="B230" s="68">
        <v>112219</v>
      </c>
      <c r="C230" s="152">
        <v>274</v>
      </c>
      <c r="D230" s="68" t="s">
        <v>174</v>
      </c>
      <c r="E230" s="13" t="s">
        <v>165</v>
      </c>
      <c r="F230" s="128" t="s">
        <v>357</v>
      </c>
      <c r="G230" s="55" t="s">
        <v>633</v>
      </c>
      <c r="H230" s="20" t="s">
        <v>634</v>
      </c>
      <c r="I230" s="13" t="s">
        <v>635</v>
      </c>
      <c r="J230" s="15" t="s">
        <v>638</v>
      </c>
      <c r="K230" s="105">
        <v>43262</v>
      </c>
      <c r="L230" s="8">
        <v>43749</v>
      </c>
      <c r="M230" s="4">
        <f t="shared" si="226"/>
        <v>82.30418549066529</v>
      </c>
      <c r="N230" s="2" t="s">
        <v>359</v>
      </c>
      <c r="O230" s="2" t="s">
        <v>636</v>
      </c>
      <c r="P230" s="2" t="s">
        <v>637</v>
      </c>
      <c r="Q230" s="23" t="s">
        <v>361</v>
      </c>
      <c r="R230" s="2" t="s">
        <v>36</v>
      </c>
      <c r="S230" s="25">
        <f t="shared" ref="S230:S298" si="227">T230+U230</f>
        <v>796961.1399999999</v>
      </c>
      <c r="T230" s="25">
        <v>642679.71</v>
      </c>
      <c r="U230" s="25">
        <v>154281.43</v>
      </c>
      <c r="V230" s="25">
        <f t="shared" ref="V230:V298" si="228">W230+X230</f>
        <v>151984.41</v>
      </c>
      <c r="W230" s="25">
        <v>113414.08</v>
      </c>
      <c r="X230" s="25">
        <v>38570.33</v>
      </c>
      <c r="Y230" s="25">
        <f t="shared" ref="Y230" si="229">Z230+AA230</f>
        <v>0</v>
      </c>
      <c r="Z230" s="25"/>
      <c r="AA230" s="25"/>
      <c r="AB230" s="25">
        <f t="shared" ref="AB230:AB231" si="230">AC230+AD230</f>
        <v>19366.25</v>
      </c>
      <c r="AC230" s="25">
        <v>15430.49</v>
      </c>
      <c r="AD230" s="25">
        <v>3935.76</v>
      </c>
      <c r="AE230" s="25">
        <f t="shared" ref="AE230:AE298" si="231">S230+V230+Y230+AB230</f>
        <v>968311.79999999993</v>
      </c>
      <c r="AF230" s="25"/>
      <c r="AG230" s="25">
        <f t="shared" ref="AG230:AG298" si="232">AE230+AF230</f>
        <v>968311.79999999993</v>
      </c>
      <c r="AH230" s="28" t="s">
        <v>628</v>
      </c>
      <c r="AI230" s="73" t="s">
        <v>460</v>
      </c>
      <c r="AJ230" s="29">
        <v>191558.95</v>
      </c>
      <c r="AK230" s="29">
        <v>18065.03</v>
      </c>
    </row>
    <row r="231" spans="1:37" ht="141.75" x14ac:dyDescent="0.25">
      <c r="A231" s="5">
        <v>225</v>
      </c>
      <c r="B231" s="68">
        <v>111981</v>
      </c>
      <c r="C231" s="152">
        <v>264</v>
      </c>
      <c r="D231" s="68" t="s">
        <v>174</v>
      </c>
      <c r="E231" s="13" t="s">
        <v>165</v>
      </c>
      <c r="F231" s="128" t="s">
        <v>357</v>
      </c>
      <c r="G231" s="55" t="s">
        <v>639</v>
      </c>
      <c r="H231" s="20" t="s">
        <v>640</v>
      </c>
      <c r="I231" s="13" t="s">
        <v>641</v>
      </c>
      <c r="J231" s="15" t="s">
        <v>643</v>
      </c>
      <c r="K231" s="105">
        <v>43264</v>
      </c>
      <c r="L231" s="8">
        <v>43751</v>
      </c>
      <c r="M231" s="4">
        <f t="shared" si="226"/>
        <v>82.304187524210803</v>
      </c>
      <c r="N231" s="2" t="s">
        <v>359</v>
      </c>
      <c r="O231" s="2" t="s">
        <v>642</v>
      </c>
      <c r="P231" s="2" t="s">
        <v>459</v>
      </c>
      <c r="Q231" s="23" t="s">
        <v>361</v>
      </c>
      <c r="R231" s="2" t="s">
        <v>36</v>
      </c>
      <c r="S231" s="25">
        <f t="shared" si="227"/>
        <v>771066.18</v>
      </c>
      <c r="T231" s="25">
        <v>621797.65</v>
      </c>
      <c r="U231" s="25">
        <v>149268.53</v>
      </c>
      <c r="V231" s="25">
        <f t="shared" si="228"/>
        <v>147046.1</v>
      </c>
      <c r="W231" s="25">
        <v>109729</v>
      </c>
      <c r="X231" s="25">
        <v>37317.1</v>
      </c>
      <c r="Y231" s="25">
        <f t="shared" ref="Y231:Y298" si="233">Z231+AA231</f>
        <v>0</v>
      </c>
      <c r="Z231" s="25"/>
      <c r="AA231" s="25"/>
      <c r="AB231" s="25">
        <f t="shared" si="230"/>
        <v>18736.989999999998</v>
      </c>
      <c r="AC231" s="25">
        <v>14929.14</v>
      </c>
      <c r="AD231" s="25">
        <v>3807.85</v>
      </c>
      <c r="AE231" s="25">
        <f t="shared" si="231"/>
        <v>936849.27</v>
      </c>
      <c r="AF231" s="25"/>
      <c r="AG231" s="25">
        <f t="shared" si="232"/>
        <v>936849.27</v>
      </c>
      <c r="AH231" s="28" t="s">
        <v>628</v>
      </c>
      <c r="AI231" s="73" t="s">
        <v>460</v>
      </c>
      <c r="AJ231" s="29">
        <f>90931+53329.56</f>
        <v>144260.56</v>
      </c>
      <c r="AK231" s="29">
        <v>10170.209999999999</v>
      </c>
    </row>
    <row r="232" spans="1:37" ht="299.25" x14ac:dyDescent="0.25">
      <c r="A232" s="5">
        <v>226</v>
      </c>
      <c r="B232" s="68">
        <v>113037</v>
      </c>
      <c r="C232" s="152">
        <v>280</v>
      </c>
      <c r="D232" s="68" t="s">
        <v>174</v>
      </c>
      <c r="E232" s="13" t="s">
        <v>165</v>
      </c>
      <c r="F232" s="128" t="s">
        <v>357</v>
      </c>
      <c r="G232" s="55" t="s">
        <v>658</v>
      </c>
      <c r="H232" s="20" t="s">
        <v>656</v>
      </c>
      <c r="I232" s="13" t="s">
        <v>657</v>
      </c>
      <c r="J232" s="15" t="s">
        <v>659</v>
      </c>
      <c r="K232" s="105">
        <v>43269</v>
      </c>
      <c r="L232" s="8">
        <v>43756</v>
      </c>
      <c r="M232" s="4">
        <f t="shared" ref="M232:M298" si="234">S232/AE232*100</f>
        <v>82.304185659324261</v>
      </c>
      <c r="N232" s="2" t="s">
        <v>359</v>
      </c>
      <c r="O232" s="2" t="s">
        <v>156</v>
      </c>
      <c r="P232" s="2" t="s">
        <v>156</v>
      </c>
      <c r="Q232" s="23" t="s">
        <v>361</v>
      </c>
      <c r="R232" s="2" t="s">
        <v>36</v>
      </c>
      <c r="S232" s="25">
        <f t="shared" si="227"/>
        <v>812766.5</v>
      </c>
      <c r="T232" s="25">
        <v>655425.36</v>
      </c>
      <c r="U232" s="25">
        <v>157341.14000000001</v>
      </c>
      <c r="V232" s="25">
        <f t="shared" si="228"/>
        <v>154998.59</v>
      </c>
      <c r="W232" s="25">
        <v>115663.31</v>
      </c>
      <c r="X232" s="25">
        <v>39335.279999999999</v>
      </c>
      <c r="Y232" s="25">
        <f t="shared" si="233"/>
        <v>0</v>
      </c>
      <c r="Z232" s="25"/>
      <c r="AA232" s="25"/>
      <c r="AB232" s="25">
        <f t="shared" ref="AB232:AB298" si="235">AC232+AD232</f>
        <v>19750.3</v>
      </c>
      <c r="AC232" s="25">
        <v>15736.51</v>
      </c>
      <c r="AD232" s="25">
        <v>4013.79</v>
      </c>
      <c r="AE232" s="25">
        <f t="shared" si="231"/>
        <v>987515.39</v>
      </c>
      <c r="AF232" s="25"/>
      <c r="AG232" s="25">
        <f t="shared" si="232"/>
        <v>987515.39</v>
      </c>
      <c r="AH232" s="28" t="s">
        <v>628</v>
      </c>
      <c r="AI232" s="73" t="s">
        <v>460</v>
      </c>
      <c r="AJ232" s="29">
        <f>98751.53+76285.17</f>
        <v>175036.7</v>
      </c>
      <c r="AK232" s="29">
        <v>14547.96</v>
      </c>
    </row>
    <row r="233" spans="1:37" ht="141.75" x14ac:dyDescent="0.25">
      <c r="A233" s="2">
        <v>227</v>
      </c>
      <c r="B233" s="68">
        <v>111983</v>
      </c>
      <c r="C233" s="152">
        <v>238</v>
      </c>
      <c r="D233" s="68" t="s">
        <v>171</v>
      </c>
      <c r="E233" s="13" t="s">
        <v>165</v>
      </c>
      <c r="F233" s="128" t="s">
        <v>357</v>
      </c>
      <c r="G233" s="55" t="s">
        <v>660</v>
      </c>
      <c r="H233" s="20" t="s">
        <v>661</v>
      </c>
      <c r="I233" s="13" t="s">
        <v>460</v>
      </c>
      <c r="J233" s="15" t="s">
        <v>662</v>
      </c>
      <c r="K233" s="105">
        <v>43270</v>
      </c>
      <c r="L233" s="8">
        <v>43757</v>
      </c>
      <c r="M233" s="4">
        <f t="shared" si="234"/>
        <v>82.304184684756876</v>
      </c>
      <c r="N233" s="2" t="s">
        <v>359</v>
      </c>
      <c r="O233" s="2" t="s">
        <v>156</v>
      </c>
      <c r="P233" s="2" t="s">
        <v>156</v>
      </c>
      <c r="Q233" s="23" t="s">
        <v>361</v>
      </c>
      <c r="R233" s="2" t="s">
        <v>36</v>
      </c>
      <c r="S233" s="25">
        <f t="shared" si="227"/>
        <v>768299.49</v>
      </c>
      <c r="T233" s="25">
        <v>619566.6</v>
      </c>
      <c r="U233" s="25">
        <v>148732.89000000001</v>
      </c>
      <c r="V233" s="25">
        <f t="shared" si="228"/>
        <v>146518.51</v>
      </c>
      <c r="W233" s="25">
        <v>109335.29</v>
      </c>
      <c r="X233" s="25">
        <v>37183.22</v>
      </c>
      <c r="Y233" s="25">
        <f t="shared" si="233"/>
        <v>0</v>
      </c>
      <c r="Z233" s="25"/>
      <c r="AA233" s="25"/>
      <c r="AB233" s="25">
        <f t="shared" si="235"/>
        <v>18669.759999999998</v>
      </c>
      <c r="AC233" s="25">
        <v>14875.55</v>
      </c>
      <c r="AD233" s="25">
        <v>3794.21</v>
      </c>
      <c r="AE233" s="25">
        <f t="shared" si="231"/>
        <v>933487.76</v>
      </c>
      <c r="AF233" s="25">
        <v>0</v>
      </c>
      <c r="AG233" s="25">
        <f t="shared" si="232"/>
        <v>933487.76</v>
      </c>
      <c r="AH233" s="28" t="s">
        <v>628</v>
      </c>
      <c r="AI233" s="73" t="s">
        <v>460</v>
      </c>
      <c r="AJ233" s="29">
        <f>81982.44+68790.33</f>
        <v>150772.77000000002</v>
      </c>
      <c r="AK233" s="29">
        <v>11017.56</v>
      </c>
    </row>
    <row r="234" spans="1:37" ht="236.25" x14ac:dyDescent="0.25">
      <c r="A234" s="5">
        <v>228</v>
      </c>
      <c r="B234" s="242">
        <v>115759</v>
      </c>
      <c r="C234" s="243">
        <v>400</v>
      </c>
      <c r="D234" s="242" t="s">
        <v>163</v>
      </c>
      <c r="E234" s="244" t="s">
        <v>165</v>
      </c>
      <c r="F234" s="245" t="s">
        <v>485</v>
      </c>
      <c r="G234" s="62" t="s">
        <v>663</v>
      </c>
      <c r="H234" s="61" t="s">
        <v>664</v>
      </c>
      <c r="I234" s="244" t="s">
        <v>665</v>
      </c>
      <c r="J234" s="60" t="s">
        <v>666</v>
      </c>
      <c r="K234" s="246">
        <v>43270</v>
      </c>
      <c r="L234" s="8">
        <v>44062</v>
      </c>
      <c r="M234" s="59">
        <f t="shared" si="234"/>
        <v>83.983862848432537</v>
      </c>
      <c r="N234" s="58" t="s">
        <v>359</v>
      </c>
      <c r="O234" s="58" t="s">
        <v>156</v>
      </c>
      <c r="P234" s="58" t="s">
        <v>156</v>
      </c>
      <c r="Q234" s="247" t="s">
        <v>157</v>
      </c>
      <c r="R234" s="58" t="s">
        <v>36</v>
      </c>
      <c r="S234" s="25">
        <f t="shared" si="227"/>
        <v>11840890.029999999</v>
      </c>
      <c r="T234" s="25">
        <v>9548646.1699999999</v>
      </c>
      <c r="U234" s="25">
        <v>2292243.86</v>
      </c>
      <c r="V234" s="25">
        <f t="shared" si="228"/>
        <v>0</v>
      </c>
      <c r="W234" s="25"/>
      <c r="X234" s="25"/>
      <c r="Y234" s="25">
        <f t="shared" si="233"/>
        <v>2258116.17</v>
      </c>
      <c r="Z234" s="25">
        <v>1685055.21</v>
      </c>
      <c r="AA234" s="25">
        <v>573060.96</v>
      </c>
      <c r="AB234" s="25">
        <f t="shared" si="235"/>
        <v>0</v>
      </c>
      <c r="AC234" s="25"/>
      <c r="AD234" s="25"/>
      <c r="AE234" s="25">
        <f t="shared" si="231"/>
        <v>14099006.199999999</v>
      </c>
      <c r="AF234" s="25"/>
      <c r="AG234" s="25">
        <f t="shared" si="232"/>
        <v>14099006.199999999</v>
      </c>
      <c r="AH234" s="28" t="s">
        <v>628</v>
      </c>
      <c r="AI234" s="73" t="s">
        <v>187</v>
      </c>
      <c r="AJ234" s="29">
        <v>821485.68</v>
      </c>
      <c r="AK234" s="29">
        <v>0</v>
      </c>
    </row>
    <row r="235" spans="1:37" ht="141.75" x14ac:dyDescent="0.25">
      <c r="A235" s="5">
        <v>229</v>
      </c>
      <c r="B235" s="68">
        <v>111409</v>
      </c>
      <c r="C235" s="152">
        <v>193</v>
      </c>
      <c r="D235" s="68" t="s">
        <v>172</v>
      </c>
      <c r="E235" s="13" t="s">
        <v>165</v>
      </c>
      <c r="F235" s="128" t="s">
        <v>357</v>
      </c>
      <c r="G235" s="64" t="s">
        <v>672</v>
      </c>
      <c r="H235" s="65" t="s">
        <v>671</v>
      </c>
      <c r="I235" s="13" t="s">
        <v>460</v>
      </c>
      <c r="J235" s="15" t="s">
        <v>673</v>
      </c>
      <c r="K235" s="105">
        <v>43271</v>
      </c>
      <c r="L235" s="8">
        <v>43758</v>
      </c>
      <c r="M235" s="4">
        <f t="shared" si="234"/>
        <v>82.304192821223239</v>
      </c>
      <c r="N235" s="2" t="s">
        <v>359</v>
      </c>
      <c r="O235" s="182" t="s">
        <v>156</v>
      </c>
      <c r="P235" s="182" t="s">
        <v>156</v>
      </c>
      <c r="Q235" s="23" t="s">
        <v>361</v>
      </c>
      <c r="R235" s="2" t="s">
        <v>36</v>
      </c>
      <c r="S235" s="63">
        <f>T235+U235</f>
        <v>813056.8</v>
      </c>
      <c r="T235" s="25">
        <v>655659.42000000004</v>
      </c>
      <c r="U235" s="25">
        <v>157397.38</v>
      </c>
      <c r="V235" s="25">
        <f t="shared" si="228"/>
        <v>155053.87</v>
      </c>
      <c r="W235" s="25">
        <v>115704.6</v>
      </c>
      <c r="X235" s="25">
        <v>39349.269999999997</v>
      </c>
      <c r="Y235" s="25">
        <f t="shared" si="233"/>
        <v>0</v>
      </c>
      <c r="Z235" s="25"/>
      <c r="AA235" s="25"/>
      <c r="AB235" s="25">
        <f t="shared" si="235"/>
        <v>19757.350000000002</v>
      </c>
      <c r="AC235" s="25">
        <v>15742.12</v>
      </c>
      <c r="AD235" s="25">
        <v>4015.23</v>
      </c>
      <c r="AE235" s="25">
        <f>S235+V235+Y235+AB235</f>
        <v>987868.02</v>
      </c>
      <c r="AF235" s="25">
        <v>0</v>
      </c>
      <c r="AG235" s="25">
        <f t="shared" si="232"/>
        <v>987868.02</v>
      </c>
      <c r="AH235" s="28" t="s">
        <v>628</v>
      </c>
      <c r="AI235" s="73" t="s">
        <v>187</v>
      </c>
      <c r="AJ235" s="29">
        <f>104036.05+83299.38</f>
        <v>187335.43</v>
      </c>
      <c r="AK235" s="29">
        <v>16886.650000000001</v>
      </c>
    </row>
    <row r="236" spans="1:37" ht="141.75" x14ac:dyDescent="0.25">
      <c r="A236" s="2">
        <v>230</v>
      </c>
      <c r="B236" s="68">
        <v>118676</v>
      </c>
      <c r="C236" s="152">
        <v>432</v>
      </c>
      <c r="D236" s="68" t="s">
        <v>172</v>
      </c>
      <c r="E236" s="13" t="s">
        <v>1137</v>
      </c>
      <c r="F236" s="128" t="s">
        <v>674</v>
      </c>
      <c r="G236" s="57" t="s">
        <v>675</v>
      </c>
      <c r="H236" s="20" t="s">
        <v>676</v>
      </c>
      <c r="I236" s="13" t="s">
        <v>677</v>
      </c>
      <c r="J236" s="15" t="s">
        <v>678</v>
      </c>
      <c r="K236" s="105">
        <v>43270</v>
      </c>
      <c r="L236" s="8">
        <v>43818</v>
      </c>
      <c r="M236" s="4">
        <f t="shared" si="234"/>
        <v>83.983861980210861</v>
      </c>
      <c r="N236" s="2" t="s">
        <v>359</v>
      </c>
      <c r="O236" s="182" t="s">
        <v>156</v>
      </c>
      <c r="P236" s="182" t="s">
        <v>156</v>
      </c>
      <c r="Q236" s="23" t="s">
        <v>157</v>
      </c>
      <c r="R236" s="2" t="s">
        <v>36</v>
      </c>
      <c r="S236" s="25">
        <f t="shared" si="227"/>
        <v>3030823.88</v>
      </c>
      <c r="T236" s="25">
        <v>2444095.39</v>
      </c>
      <c r="U236" s="25">
        <v>586728.49</v>
      </c>
      <c r="V236" s="25">
        <f t="shared" si="228"/>
        <v>0</v>
      </c>
      <c r="W236" s="25"/>
      <c r="X236" s="25"/>
      <c r="Y236" s="25">
        <f t="shared" si="233"/>
        <v>577993.11</v>
      </c>
      <c r="Z236" s="25">
        <v>431310.99</v>
      </c>
      <c r="AA236" s="25">
        <v>146682.12</v>
      </c>
      <c r="AB236" s="25">
        <f t="shared" si="235"/>
        <v>0</v>
      </c>
      <c r="AC236" s="25"/>
      <c r="AD236" s="25"/>
      <c r="AE236" s="25">
        <f t="shared" si="231"/>
        <v>3608816.9899999998</v>
      </c>
      <c r="AF236" s="25">
        <v>0</v>
      </c>
      <c r="AG236" s="25">
        <f t="shared" si="232"/>
        <v>3608816.9899999998</v>
      </c>
      <c r="AH236" s="28" t="s">
        <v>628</v>
      </c>
      <c r="AI236" s="73" t="s">
        <v>187</v>
      </c>
      <c r="AJ236" s="29">
        <v>43102.2</v>
      </c>
      <c r="AK236" s="29">
        <v>0</v>
      </c>
    </row>
    <row r="237" spans="1:37" ht="299.25" x14ac:dyDescent="0.25">
      <c r="A237" s="5">
        <v>231</v>
      </c>
      <c r="B237" s="68">
        <v>111610</v>
      </c>
      <c r="C237" s="152">
        <v>374</v>
      </c>
      <c r="D237" s="68" t="s">
        <v>163</v>
      </c>
      <c r="E237" s="13" t="s">
        <v>1138</v>
      </c>
      <c r="F237" s="128" t="s">
        <v>679</v>
      </c>
      <c r="G237" s="57" t="s">
        <v>681</v>
      </c>
      <c r="H237" s="20" t="s">
        <v>680</v>
      </c>
      <c r="I237" s="13" t="s">
        <v>682</v>
      </c>
      <c r="J237" s="15" t="s">
        <v>686</v>
      </c>
      <c r="K237" s="105">
        <v>43272</v>
      </c>
      <c r="L237" s="8">
        <v>43637</v>
      </c>
      <c r="M237" s="4">
        <f t="shared" si="234"/>
        <v>82.30418774976819</v>
      </c>
      <c r="N237" s="2" t="s">
        <v>359</v>
      </c>
      <c r="O237" s="182" t="s">
        <v>156</v>
      </c>
      <c r="P237" s="182" t="s">
        <v>156</v>
      </c>
      <c r="Q237" s="23" t="s">
        <v>361</v>
      </c>
      <c r="R237" s="2" t="s">
        <v>36</v>
      </c>
      <c r="S237" s="25">
        <f t="shared" si="227"/>
        <v>3413208.46</v>
      </c>
      <c r="T237" s="25">
        <v>2752455.25</v>
      </c>
      <c r="U237" s="25">
        <v>660753.21</v>
      </c>
      <c r="V237" s="25">
        <f t="shared" si="228"/>
        <v>650915.6</v>
      </c>
      <c r="W237" s="25">
        <v>485727.33</v>
      </c>
      <c r="X237" s="25">
        <v>165188.26999999999</v>
      </c>
      <c r="Y237" s="25">
        <f t="shared" si="233"/>
        <v>0</v>
      </c>
      <c r="Z237" s="25">
        <v>0</v>
      </c>
      <c r="AA237" s="25">
        <v>0</v>
      </c>
      <c r="AB237" s="25">
        <f t="shared" si="235"/>
        <v>82941.300000000017</v>
      </c>
      <c r="AC237" s="25">
        <v>66085.326136337957</v>
      </c>
      <c r="AD237" s="25">
        <v>16855.97386366206</v>
      </c>
      <c r="AE237" s="25">
        <f>S237+V237+Y237+AB237</f>
        <v>4147065.36</v>
      </c>
      <c r="AF237" s="25">
        <v>0</v>
      </c>
      <c r="AG237" s="25">
        <f t="shared" si="232"/>
        <v>4147065.36</v>
      </c>
      <c r="AH237" s="28" t="s">
        <v>628</v>
      </c>
      <c r="AI237" s="73" t="s">
        <v>1188</v>
      </c>
      <c r="AJ237" s="29">
        <f>413506.52+39634.08</f>
        <v>453140.60000000003</v>
      </c>
      <c r="AK237" s="29">
        <v>51329.52</v>
      </c>
    </row>
    <row r="238" spans="1:37" ht="141.75" x14ac:dyDescent="0.25">
      <c r="A238" s="5">
        <v>232</v>
      </c>
      <c r="B238" s="68">
        <v>110423</v>
      </c>
      <c r="C238" s="152">
        <v>207</v>
      </c>
      <c r="D238" s="68" t="s">
        <v>173</v>
      </c>
      <c r="E238" s="13" t="s">
        <v>165</v>
      </c>
      <c r="F238" s="128" t="s">
        <v>357</v>
      </c>
      <c r="G238" s="57" t="s">
        <v>683</v>
      </c>
      <c r="H238" s="248" t="s">
        <v>684</v>
      </c>
      <c r="I238" s="13" t="s">
        <v>460</v>
      </c>
      <c r="J238" s="15" t="s">
        <v>685</v>
      </c>
      <c r="K238" s="105">
        <v>43272</v>
      </c>
      <c r="L238" s="8">
        <v>43759</v>
      </c>
      <c r="M238" s="4">
        <f t="shared" si="234"/>
        <v>82.304184780767926</v>
      </c>
      <c r="N238" s="2" t="s">
        <v>359</v>
      </c>
      <c r="O238" s="2" t="s">
        <v>347</v>
      </c>
      <c r="P238" s="2" t="s">
        <v>347</v>
      </c>
      <c r="Q238" s="23" t="s">
        <v>361</v>
      </c>
      <c r="R238" s="2" t="s">
        <v>36</v>
      </c>
      <c r="S238" s="25">
        <f t="shared" si="227"/>
        <v>823039.14</v>
      </c>
      <c r="T238" s="25">
        <v>663709.36</v>
      </c>
      <c r="U238" s="25">
        <v>159329.78</v>
      </c>
      <c r="V238" s="25">
        <f>W238+X238</f>
        <v>156957.63</v>
      </c>
      <c r="W238" s="25">
        <v>117125.18</v>
      </c>
      <c r="X238" s="25">
        <v>39832.449999999997</v>
      </c>
      <c r="Y238" s="25">
        <f>Z238+AA238</f>
        <v>0</v>
      </c>
      <c r="Z238" s="25"/>
      <c r="AA238" s="25"/>
      <c r="AB238" s="25">
        <f t="shared" si="235"/>
        <v>19999.939999999999</v>
      </c>
      <c r="AC238" s="25">
        <v>15935.4</v>
      </c>
      <c r="AD238" s="25">
        <v>4064.54</v>
      </c>
      <c r="AE238" s="25">
        <f t="shared" si="231"/>
        <v>999996.71</v>
      </c>
      <c r="AF238" s="25">
        <v>0</v>
      </c>
      <c r="AG238" s="25">
        <f t="shared" si="232"/>
        <v>999996.71</v>
      </c>
      <c r="AH238" s="28" t="s">
        <v>628</v>
      </c>
      <c r="AI238" s="73" t="s">
        <v>187</v>
      </c>
      <c r="AJ238" s="29">
        <f>55440+153663.31</f>
        <v>209103.31</v>
      </c>
      <c r="AK238" s="29">
        <v>20806.72</v>
      </c>
    </row>
    <row r="239" spans="1:37" ht="141.75" x14ac:dyDescent="0.25">
      <c r="A239" s="2">
        <v>233</v>
      </c>
      <c r="B239" s="68">
        <v>111199</v>
      </c>
      <c r="C239" s="152">
        <v>147</v>
      </c>
      <c r="D239" s="68" t="s">
        <v>690</v>
      </c>
      <c r="E239" s="13" t="s">
        <v>165</v>
      </c>
      <c r="F239" s="128" t="s">
        <v>357</v>
      </c>
      <c r="G239" s="57" t="s">
        <v>730</v>
      </c>
      <c r="H239" s="20" t="s">
        <v>731</v>
      </c>
      <c r="I239" s="13" t="s">
        <v>732</v>
      </c>
      <c r="J239" s="15" t="s">
        <v>733</v>
      </c>
      <c r="K239" s="105">
        <v>43277</v>
      </c>
      <c r="L239" s="8">
        <v>44190</v>
      </c>
      <c r="M239" s="4">
        <f t="shared" si="234"/>
        <v>82.524995224288418</v>
      </c>
      <c r="N239" s="2" t="s">
        <v>359</v>
      </c>
      <c r="O239" s="2" t="s">
        <v>347</v>
      </c>
      <c r="P239" s="2" t="s">
        <v>347</v>
      </c>
      <c r="Q239" s="23" t="s">
        <v>361</v>
      </c>
      <c r="R239" s="2" t="s">
        <v>36</v>
      </c>
      <c r="S239" s="25">
        <f>T239+U239</f>
        <v>825126.99</v>
      </c>
      <c r="T239" s="25">
        <v>665393.03</v>
      </c>
      <c r="U239" s="25">
        <v>159733.96</v>
      </c>
      <c r="V239" s="25">
        <f t="shared" si="228"/>
        <v>154726.99</v>
      </c>
      <c r="W239" s="25">
        <v>115327.75</v>
      </c>
      <c r="X239" s="25">
        <v>39399.24</v>
      </c>
      <c r="Y239" s="25">
        <f>Z239+AA239</f>
        <v>0</v>
      </c>
      <c r="Z239" s="25">
        <v>0</v>
      </c>
      <c r="AA239" s="25">
        <v>0</v>
      </c>
      <c r="AB239" s="25">
        <f>AC239+AD239</f>
        <v>19997.02</v>
      </c>
      <c r="AC239" s="25">
        <v>15933.08</v>
      </c>
      <c r="AD239" s="25">
        <v>4063.94</v>
      </c>
      <c r="AE239" s="25">
        <f t="shared" si="231"/>
        <v>999851</v>
      </c>
      <c r="AF239" s="25">
        <v>0</v>
      </c>
      <c r="AG239" s="25">
        <f t="shared" si="232"/>
        <v>999851</v>
      </c>
      <c r="AH239" s="28" t="s">
        <v>628</v>
      </c>
      <c r="AI239" s="73" t="s">
        <v>187</v>
      </c>
      <c r="AJ239" s="29">
        <f>99985.1+89695.95</f>
        <v>189681.05</v>
      </c>
      <c r="AK239" s="29">
        <v>17105.45</v>
      </c>
    </row>
    <row r="240" spans="1:37" ht="189" x14ac:dyDescent="0.25">
      <c r="A240" s="5">
        <v>234</v>
      </c>
      <c r="B240" s="68">
        <v>109686</v>
      </c>
      <c r="C240" s="152">
        <v>122</v>
      </c>
      <c r="D240" s="68" t="s">
        <v>174</v>
      </c>
      <c r="E240" s="7" t="s">
        <v>1019</v>
      </c>
      <c r="F240" s="128" t="s">
        <v>366</v>
      </c>
      <c r="G240" s="6" t="s">
        <v>696</v>
      </c>
      <c r="H240" s="20" t="s">
        <v>697</v>
      </c>
      <c r="I240" s="13" t="s">
        <v>460</v>
      </c>
      <c r="J240" s="15" t="s">
        <v>698</v>
      </c>
      <c r="K240" s="105">
        <v>43276</v>
      </c>
      <c r="L240" s="8">
        <v>43763</v>
      </c>
      <c r="M240" s="4">
        <f t="shared" si="234"/>
        <v>85.000000118226325</v>
      </c>
      <c r="N240" s="2">
        <v>2</v>
      </c>
      <c r="O240" s="2" t="s">
        <v>699</v>
      </c>
      <c r="P240" s="2" t="s">
        <v>699</v>
      </c>
      <c r="Q240" s="23" t="s">
        <v>216</v>
      </c>
      <c r="R240" s="2" t="s">
        <v>36</v>
      </c>
      <c r="S240" s="25">
        <f t="shared" si="227"/>
        <v>359480.02</v>
      </c>
      <c r="T240" s="25">
        <v>359480.02</v>
      </c>
      <c r="U240" s="25">
        <v>0</v>
      </c>
      <c r="V240" s="25">
        <f t="shared" si="228"/>
        <v>54979.3</v>
      </c>
      <c r="W240" s="25">
        <v>54979.3</v>
      </c>
      <c r="X240" s="25">
        <v>0</v>
      </c>
      <c r="Y240" s="25">
        <f t="shared" si="233"/>
        <v>8458.35</v>
      </c>
      <c r="Z240" s="25">
        <v>8458.35</v>
      </c>
      <c r="AA240" s="25">
        <v>0</v>
      </c>
      <c r="AB240" s="25">
        <f t="shared" si="235"/>
        <v>0</v>
      </c>
      <c r="AC240" s="25"/>
      <c r="AD240" s="25"/>
      <c r="AE240" s="25">
        <f t="shared" si="231"/>
        <v>422917.67</v>
      </c>
      <c r="AF240" s="25">
        <v>0</v>
      </c>
      <c r="AG240" s="25">
        <f t="shared" si="232"/>
        <v>422917.67</v>
      </c>
      <c r="AH240" s="28" t="s">
        <v>628</v>
      </c>
      <c r="AI240" s="73" t="s">
        <v>187</v>
      </c>
      <c r="AJ240" s="40">
        <v>31070.04</v>
      </c>
      <c r="AK240" s="29">
        <v>4751.8900000000003</v>
      </c>
    </row>
    <row r="241" spans="1:37" ht="409.5" x14ac:dyDescent="0.25">
      <c r="A241" s="5">
        <v>235</v>
      </c>
      <c r="B241" s="68">
        <v>111846</v>
      </c>
      <c r="C241" s="152">
        <v>165</v>
      </c>
      <c r="D241" s="68" t="s">
        <v>176</v>
      </c>
      <c r="E241" s="13" t="s">
        <v>165</v>
      </c>
      <c r="F241" s="128" t="s">
        <v>357</v>
      </c>
      <c r="G241" s="6" t="s">
        <v>705</v>
      </c>
      <c r="H241" s="20" t="s">
        <v>706</v>
      </c>
      <c r="I241" s="13" t="s">
        <v>460</v>
      </c>
      <c r="J241" s="15" t="s">
        <v>707</v>
      </c>
      <c r="K241" s="105">
        <v>43278</v>
      </c>
      <c r="L241" s="8">
        <v>43643</v>
      </c>
      <c r="M241" s="4">
        <f t="shared" si="234"/>
        <v>82.304186166768261</v>
      </c>
      <c r="N241" s="2" t="s">
        <v>359</v>
      </c>
      <c r="O241" s="2" t="s">
        <v>347</v>
      </c>
      <c r="P241" s="2" t="s">
        <v>347</v>
      </c>
      <c r="Q241" s="23" t="s">
        <v>361</v>
      </c>
      <c r="R241" s="2" t="s">
        <v>36</v>
      </c>
      <c r="S241" s="25">
        <f t="shared" si="227"/>
        <v>693954.33</v>
      </c>
      <c r="T241" s="25">
        <v>559613.69999999995</v>
      </c>
      <c r="U241" s="25">
        <v>134340.63</v>
      </c>
      <c r="V241" s="25">
        <f t="shared" si="228"/>
        <v>132340.51</v>
      </c>
      <c r="W241" s="25">
        <v>98755.36</v>
      </c>
      <c r="X241" s="25">
        <v>33585.15</v>
      </c>
      <c r="Y241" s="25">
        <f>Z241+AA241</f>
        <v>0</v>
      </c>
      <c r="Z241" s="25">
        <v>0</v>
      </c>
      <c r="AA241" s="25">
        <v>0</v>
      </c>
      <c r="AB241" s="25">
        <f>AC241+AD241</f>
        <v>16863.16</v>
      </c>
      <c r="AC241" s="25">
        <v>13436.1</v>
      </c>
      <c r="AD241" s="25">
        <v>3427.06</v>
      </c>
      <c r="AE241" s="25">
        <f t="shared" si="231"/>
        <v>843158</v>
      </c>
      <c r="AF241" s="25">
        <v>0</v>
      </c>
      <c r="AG241" s="25">
        <f t="shared" si="232"/>
        <v>843158</v>
      </c>
      <c r="AH241" s="28" t="s">
        <v>628</v>
      </c>
      <c r="AI241" s="73" t="s">
        <v>187</v>
      </c>
      <c r="AJ241" s="29">
        <v>137170.68</v>
      </c>
      <c r="AK241" s="29">
        <v>10079.83</v>
      </c>
    </row>
    <row r="242" spans="1:37" ht="409.5" x14ac:dyDescent="0.25">
      <c r="A242" s="2">
        <v>236</v>
      </c>
      <c r="B242" s="68">
        <v>110795</v>
      </c>
      <c r="C242" s="152">
        <v>127</v>
      </c>
      <c r="D242" s="68" t="s">
        <v>176</v>
      </c>
      <c r="E242" s="13" t="s">
        <v>165</v>
      </c>
      <c r="F242" s="128" t="s">
        <v>357</v>
      </c>
      <c r="G242" s="6" t="s">
        <v>708</v>
      </c>
      <c r="H242" s="20" t="s">
        <v>713</v>
      </c>
      <c r="I242" s="13" t="s">
        <v>714</v>
      </c>
      <c r="J242" s="74" t="s">
        <v>715</v>
      </c>
      <c r="K242" s="105">
        <v>43278</v>
      </c>
      <c r="L242" s="8">
        <v>43765</v>
      </c>
      <c r="M242" s="4">
        <f t="shared" si="234"/>
        <v>82.304181171723172</v>
      </c>
      <c r="N242" s="2" t="s">
        <v>359</v>
      </c>
      <c r="O242" s="2" t="s">
        <v>347</v>
      </c>
      <c r="P242" s="2" t="s">
        <v>347</v>
      </c>
      <c r="Q242" s="23" t="s">
        <v>361</v>
      </c>
      <c r="R242" s="2" t="s">
        <v>36</v>
      </c>
      <c r="S242" s="25">
        <f t="shared" si="227"/>
        <v>818511.09</v>
      </c>
      <c r="T242" s="25">
        <v>660057.88</v>
      </c>
      <c r="U242" s="25">
        <v>158453.21</v>
      </c>
      <c r="V242" s="25">
        <f t="shared" si="228"/>
        <v>156094.12</v>
      </c>
      <c r="W242" s="25">
        <v>116480.81</v>
      </c>
      <c r="X242" s="25">
        <v>39613.31</v>
      </c>
      <c r="Y242" s="25">
        <f t="shared" si="233"/>
        <v>0</v>
      </c>
      <c r="Z242" s="25"/>
      <c r="AA242" s="25"/>
      <c r="AB242" s="25">
        <f t="shared" si="235"/>
        <v>19889.939999999999</v>
      </c>
      <c r="AC242" s="25">
        <v>15847.76</v>
      </c>
      <c r="AD242" s="25">
        <v>4042.18</v>
      </c>
      <c r="AE242" s="25">
        <f t="shared" si="231"/>
        <v>994495.14999999991</v>
      </c>
      <c r="AF242" s="25"/>
      <c r="AG242" s="25">
        <f t="shared" si="232"/>
        <v>994495.14999999991</v>
      </c>
      <c r="AH242" s="28" t="s">
        <v>628</v>
      </c>
      <c r="AI242" s="73"/>
      <c r="AJ242" s="29">
        <f>157838.38+70218</f>
        <v>228056.38</v>
      </c>
      <c r="AK242" s="29">
        <f>11135.04+27716.68</f>
        <v>38851.72</v>
      </c>
    </row>
    <row r="243" spans="1:37" ht="189" x14ac:dyDescent="0.25">
      <c r="A243" s="5">
        <v>237</v>
      </c>
      <c r="B243" s="68">
        <v>110651</v>
      </c>
      <c r="C243" s="152">
        <v>226</v>
      </c>
      <c r="D243" s="68" t="s">
        <v>173</v>
      </c>
      <c r="E243" s="13" t="s">
        <v>165</v>
      </c>
      <c r="F243" s="128" t="s">
        <v>357</v>
      </c>
      <c r="G243" s="57" t="s">
        <v>709</v>
      </c>
      <c r="H243" s="20" t="s">
        <v>710</v>
      </c>
      <c r="I243" s="13" t="s">
        <v>711</v>
      </c>
      <c r="J243" s="74" t="s">
        <v>712</v>
      </c>
      <c r="K243" s="105">
        <v>43278</v>
      </c>
      <c r="L243" s="8">
        <v>43765</v>
      </c>
      <c r="M243" s="4">
        <f t="shared" si="234"/>
        <v>82.795862353225218</v>
      </c>
      <c r="N243" s="2" t="s">
        <v>359</v>
      </c>
      <c r="O243" s="2" t="s">
        <v>347</v>
      </c>
      <c r="P243" s="2" t="s">
        <v>347</v>
      </c>
      <c r="Q243" s="23" t="s">
        <v>361</v>
      </c>
      <c r="R243" s="2" t="s">
        <v>36</v>
      </c>
      <c r="S243" s="25">
        <f t="shared" si="227"/>
        <v>774090.94000000006</v>
      </c>
      <c r="T243" s="25">
        <v>624236.92000000004</v>
      </c>
      <c r="U243" s="25">
        <v>149854.01999999999</v>
      </c>
      <c r="V243" s="25">
        <f t="shared" si="228"/>
        <v>142149.4</v>
      </c>
      <c r="W243" s="25">
        <v>105798.26</v>
      </c>
      <c r="X243" s="25">
        <v>36351.14</v>
      </c>
      <c r="Y243" s="25">
        <f t="shared" si="233"/>
        <v>0</v>
      </c>
      <c r="Z243" s="25"/>
      <c r="AA243" s="25"/>
      <c r="AB243" s="25">
        <f t="shared" si="235"/>
        <v>18698.82</v>
      </c>
      <c r="AC243" s="25">
        <v>14898.69</v>
      </c>
      <c r="AD243" s="25">
        <v>3800.13</v>
      </c>
      <c r="AE243" s="25">
        <f t="shared" si="231"/>
        <v>934939.16</v>
      </c>
      <c r="AF243" s="25">
        <v>0</v>
      </c>
      <c r="AG243" s="25">
        <f t="shared" si="232"/>
        <v>934939.16</v>
      </c>
      <c r="AH243" s="28" t="s">
        <v>628</v>
      </c>
      <c r="AI243" s="73" t="s">
        <v>187</v>
      </c>
      <c r="AJ243" s="29">
        <f>93127.69-32382.23</f>
        <v>60745.460000000006</v>
      </c>
      <c r="AK243" s="29">
        <v>9460.82</v>
      </c>
    </row>
    <row r="244" spans="1:37" ht="346.5" x14ac:dyDescent="0.25">
      <c r="A244" s="5">
        <v>238</v>
      </c>
      <c r="B244" s="68">
        <v>111787</v>
      </c>
      <c r="C244" s="152">
        <v>169</v>
      </c>
      <c r="D244" s="68" t="s">
        <v>176</v>
      </c>
      <c r="E244" s="13" t="s">
        <v>165</v>
      </c>
      <c r="F244" s="128" t="s">
        <v>357</v>
      </c>
      <c r="G244" s="6" t="s">
        <v>716</v>
      </c>
      <c r="H244" s="20" t="s">
        <v>717</v>
      </c>
      <c r="I244" s="13" t="s">
        <v>460</v>
      </c>
      <c r="J244" s="74" t="s">
        <v>718</v>
      </c>
      <c r="K244" s="105">
        <v>43278</v>
      </c>
      <c r="L244" s="8">
        <v>43765</v>
      </c>
      <c r="M244" s="4">
        <f t="shared" si="234"/>
        <v>82.3041870859943</v>
      </c>
      <c r="N244" s="2" t="s">
        <v>359</v>
      </c>
      <c r="O244" s="2" t="s">
        <v>347</v>
      </c>
      <c r="P244" s="2" t="s">
        <v>347</v>
      </c>
      <c r="Q244" s="23" t="s">
        <v>361</v>
      </c>
      <c r="R244" s="2" t="s">
        <v>36</v>
      </c>
      <c r="S244" s="25">
        <f t="shared" si="227"/>
        <v>822921.17999999993</v>
      </c>
      <c r="T244" s="25">
        <v>663614.23</v>
      </c>
      <c r="U244" s="25">
        <v>159306.95000000001</v>
      </c>
      <c r="V244" s="25">
        <f t="shared" si="228"/>
        <v>156935.10999999999</v>
      </c>
      <c r="W244" s="25">
        <v>117108.39</v>
      </c>
      <c r="X244" s="25">
        <v>39826.720000000001</v>
      </c>
      <c r="Y244" s="25">
        <f t="shared" si="233"/>
        <v>0</v>
      </c>
      <c r="Z244" s="25"/>
      <c r="AA244" s="25"/>
      <c r="AB244" s="25">
        <f t="shared" si="235"/>
        <v>19997.07</v>
      </c>
      <c r="AC244" s="25">
        <v>15933.12</v>
      </c>
      <c r="AD244" s="25">
        <v>4063.95</v>
      </c>
      <c r="AE244" s="25">
        <f t="shared" si="231"/>
        <v>999853.35999999987</v>
      </c>
      <c r="AF244" s="25"/>
      <c r="AG244" s="25">
        <f t="shared" si="232"/>
        <v>999853.35999999987</v>
      </c>
      <c r="AH244" s="28" t="s">
        <v>628</v>
      </c>
      <c r="AI244" s="73"/>
      <c r="AJ244" s="29">
        <f>73296.53+95514.85</f>
        <v>168811.38</v>
      </c>
      <c r="AK244" s="29">
        <v>13125.47</v>
      </c>
    </row>
    <row r="245" spans="1:37" ht="315" x14ac:dyDescent="0.25">
      <c r="A245" s="2">
        <v>239</v>
      </c>
      <c r="B245" s="68">
        <v>113139</v>
      </c>
      <c r="C245" s="152">
        <v>387</v>
      </c>
      <c r="D245" s="68" t="s">
        <v>163</v>
      </c>
      <c r="E245" s="13" t="s">
        <v>1138</v>
      </c>
      <c r="F245" s="128" t="s">
        <v>679</v>
      </c>
      <c r="G245" s="6" t="s">
        <v>725</v>
      </c>
      <c r="H245" s="20" t="s">
        <v>724</v>
      </c>
      <c r="I245" s="13" t="s">
        <v>726</v>
      </c>
      <c r="J245" s="74" t="s">
        <v>727</v>
      </c>
      <c r="K245" s="105">
        <v>43273</v>
      </c>
      <c r="L245" s="8">
        <v>43760</v>
      </c>
      <c r="M245" s="4">
        <f t="shared" si="234"/>
        <v>82.304185106128585</v>
      </c>
      <c r="N245" s="2" t="s">
        <v>359</v>
      </c>
      <c r="O245" s="2" t="s">
        <v>347</v>
      </c>
      <c r="P245" s="2" t="s">
        <v>347</v>
      </c>
      <c r="Q245" s="23" t="s">
        <v>361</v>
      </c>
      <c r="R245" s="2" t="s">
        <v>36</v>
      </c>
      <c r="S245" s="25">
        <f t="shared" si="227"/>
        <v>3201407.46</v>
      </c>
      <c r="T245" s="25">
        <v>2581656.2000000002</v>
      </c>
      <c r="U245" s="25">
        <v>619751.26</v>
      </c>
      <c r="V245" s="25">
        <f t="shared" si="228"/>
        <v>610524.23</v>
      </c>
      <c r="W245" s="25">
        <v>455586.4</v>
      </c>
      <c r="X245" s="25">
        <v>154937.82999999999</v>
      </c>
      <c r="Y245" s="25">
        <f t="shared" si="233"/>
        <v>0</v>
      </c>
      <c r="Z245" s="25">
        <v>0</v>
      </c>
      <c r="AA245" s="25">
        <v>0</v>
      </c>
      <c r="AB245" s="25">
        <f t="shared" si="235"/>
        <v>77794.52</v>
      </c>
      <c r="AC245" s="25">
        <v>61984.53</v>
      </c>
      <c r="AD245" s="25">
        <v>15809.99</v>
      </c>
      <c r="AE245" s="25">
        <f t="shared" si="231"/>
        <v>3889726.21</v>
      </c>
      <c r="AF245" s="25">
        <v>0</v>
      </c>
      <c r="AG245" s="25">
        <f t="shared" si="232"/>
        <v>3889726.21</v>
      </c>
      <c r="AH245" s="28" t="s">
        <v>628</v>
      </c>
      <c r="AI245" s="73" t="s">
        <v>187</v>
      </c>
      <c r="AJ245" s="29">
        <f>388971+375144.58</f>
        <v>764115.58000000007</v>
      </c>
      <c r="AK245" s="29">
        <v>71541.919999999998</v>
      </c>
    </row>
    <row r="246" spans="1:37" ht="346.5" x14ac:dyDescent="0.25">
      <c r="A246" s="5">
        <v>240</v>
      </c>
      <c r="B246" s="68">
        <v>111603</v>
      </c>
      <c r="C246" s="152">
        <v>195</v>
      </c>
      <c r="D246" s="68" t="s">
        <v>172</v>
      </c>
      <c r="E246" s="13" t="s">
        <v>165</v>
      </c>
      <c r="F246" s="128" t="s">
        <v>357</v>
      </c>
      <c r="G246" s="70" t="s">
        <v>740</v>
      </c>
      <c r="H246" s="70" t="s">
        <v>738</v>
      </c>
      <c r="I246" s="2" t="s">
        <v>737</v>
      </c>
      <c r="J246" s="74" t="s">
        <v>739</v>
      </c>
      <c r="K246" s="105">
        <v>43283</v>
      </c>
      <c r="L246" s="8">
        <v>43771</v>
      </c>
      <c r="M246" s="4">
        <f t="shared" si="234"/>
        <v>82.579446124039606</v>
      </c>
      <c r="N246" s="2" t="s">
        <v>359</v>
      </c>
      <c r="O246" s="2" t="s">
        <v>347</v>
      </c>
      <c r="P246" s="2" t="s">
        <v>347</v>
      </c>
      <c r="Q246" s="23" t="s">
        <v>361</v>
      </c>
      <c r="R246" s="2" t="s">
        <v>36</v>
      </c>
      <c r="S246" s="25">
        <f t="shared" si="227"/>
        <v>822254.14</v>
      </c>
      <c r="T246" s="25">
        <v>663076.28</v>
      </c>
      <c r="U246" s="25">
        <v>159177.85999999999</v>
      </c>
      <c r="V246" s="25">
        <f t="shared" si="228"/>
        <v>153544.35999999999</v>
      </c>
      <c r="W246" s="25">
        <v>114413.2</v>
      </c>
      <c r="X246" s="25">
        <v>39131.160000000003</v>
      </c>
      <c r="Y246" s="25">
        <f t="shared" si="233"/>
        <v>0</v>
      </c>
      <c r="Z246" s="25"/>
      <c r="AA246" s="25"/>
      <c r="AB246" s="25">
        <f t="shared" si="235"/>
        <v>19914.330000000002</v>
      </c>
      <c r="AC246" s="25">
        <v>15867.19</v>
      </c>
      <c r="AD246" s="25">
        <v>4047.14</v>
      </c>
      <c r="AE246" s="25">
        <f t="shared" si="231"/>
        <v>995712.83</v>
      </c>
      <c r="AF246" s="25">
        <v>0</v>
      </c>
      <c r="AG246" s="25">
        <f t="shared" si="232"/>
        <v>995712.83</v>
      </c>
      <c r="AH246" s="28" t="s">
        <v>628</v>
      </c>
      <c r="AI246" s="73" t="s">
        <v>1169</v>
      </c>
      <c r="AJ246" s="29">
        <f>99571.31-9242.96</f>
        <v>90328.35</v>
      </c>
      <c r="AK246" s="29">
        <v>15946.32</v>
      </c>
    </row>
    <row r="247" spans="1:37" ht="141.75" x14ac:dyDescent="0.25">
      <c r="A247" s="5">
        <v>241</v>
      </c>
      <c r="B247" s="68">
        <v>113188</v>
      </c>
      <c r="C247" s="152">
        <v>246</v>
      </c>
      <c r="D247" s="68" t="s">
        <v>171</v>
      </c>
      <c r="E247" s="13" t="s">
        <v>165</v>
      </c>
      <c r="F247" s="128" t="s">
        <v>357</v>
      </c>
      <c r="G247" s="57" t="s">
        <v>746</v>
      </c>
      <c r="H247" s="20" t="s">
        <v>747</v>
      </c>
      <c r="I247" s="13" t="s">
        <v>460</v>
      </c>
      <c r="J247" s="74" t="s">
        <v>748</v>
      </c>
      <c r="K247" s="105">
        <v>43284</v>
      </c>
      <c r="L247" s="8">
        <v>43711</v>
      </c>
      <c r="M247" s="4">
        <f t="shared" si="234"/>
        <v>82.304188575115816</v>
      </c>
      <c r="N247" s="2" t="s">
        <v>359</v>
      </c>
      <c r="O247" s="2" t="s">
        <v>347</v>
      </c>
      <c r="P247" s="2" t="s">
        <v>347</v>
      </c>
      <c r="Q247" s="23" t="s">
        <v>361</v>
      </c>
      <c r="R247" s="2" t="s">
        <v>36</v>
      </c>
      <c r="S247" s="25">
        <f t="shared" si="227"/>
        <v>745468.83000000007</v>
      </c>
      <c r="T247" s="25">
        <v>601155.66</v>
      </c>
      <c r="U247" s="25">
        <v>144313.17000000001</v>
      </c>
      <c r="V247" s="25">
        <f t="shared" si="228"/>
        <v>142164.54</v>
      </c>
      <c r="W247" s="25">
        <v>106086.28</v>
      </c>
      <c r="X247" s="25">
        <v>36078.26</v>
      </c>
      <c r="Y247" s="25">
        <f t="shared" si="233"/>
        <v>0</v>
      </c>
      <c r="Z247" s="25">
        <v>0</v>
      </c>
      <c r="AA247" s="25">
        <v>0</v>
      </c>
      <c r="AB247" s="25">
        <f t="shared" si="235"/>
        <v>18114.98</v>
      </c>
      <c r="AC247" s="25">
        <v>14433.5</v>
      </c>
      <c r="AD247" s="25">
        <v>3681.48</v>
      </c>
      <c r="AE247" s="25">
        <f t="shared" si="231"/>
        <v>905748.35000000009</v>
      </c>
      <c r="AF247" s="25">
        <v>0</v>
      </c>
      <c r="AG247" s="25">
        <f t="shared" si="232"/>
        <v>905748.35000000009</v>
      </c>
      <c r="AH247" s="28" t="s">
        <v>628</v>
      </c>
      <c r="AI247" s="73" t="s">
        <v>187</v>
      </c>
      <c r="AJ247" s="29">
        <f>76816.8+130770.26</f>
        <v>207587.06</v>
      </c>
      <c r="AK247" s="29">
        <f>13758.03+8556.79</f>
        <v>22314.82</v>
      </c>
    </row>
    <row r="248" spans="1:37" ht="252" x14ac:dyDescent="0.25">
      <c r="A248" s="2">
        <v>242</v>
      </c>
      <c r="B248" s="68">
        <v>116097</v>
      </c>
      <c r="C248" s="152">
        <v>394</v>
      </c>
      <c r="D248" s="68" t="s">
        <v>177</v>
      </c>
      <c r="E248" s="244" t="s">
        <v>165</v>
      </c>
      <c r="F248" s="118" t="s">
        <v>485</v>
      </c>
      <c r="G248" s="74" t="s">
        <v>760</v>
      </c>
      <c r="H248" s="20" t="s">
        <v>759</v>
      </c>
      <c r="I248" s="13" t="s">
        <v>544</v>
      </c>
      <c r="J248" s="74" t="s">
        <v>761</v>
      </c>
      <c r="K248" s="105">
        <v>43284</v>
      </c>
      <c r="L248" s="8">
        <v>44077</v>
      </c>
      <c r="M248" s="4">
        <f t="shared" si="234"/>
        <v>83.983862774791262</v>
      </c>
      <c r="N248" s="2" t="s">
        <v>359</v>
      </c>
      <c r="O248" s="2" t="s">
        <v>347</v>
      </c>
      <c r="P248" s="2" t="s">
        <v>347</v>
      </c>
      <c r="Q248" s="23" t="s">
        <v>157</v>
      </c>
      <c r="R248" s="2" t="s">
        <v>36</v>
      </c>
      <c r="S248" s="25">
        <f t="shared" si="227"/>
        <v>6396515.5899999999</v>
      </c>
      <c r="T248" s="25">
        <v>5158232.53</v>
      </c>
      <c r="U248" s="25">
        <v>1238283.06</v>
      </c>
      <c r="V248" s="25">
        <f t="shared" si="228"/>
        <v>472527.32999999996</v>
      </c>
      <c r="W248" s="25">
        <v>349201.67</v>
      </c>
      <c r="X248" s="25">
        <v>123325.66</v>
      </c>
      <c r="Y248" s="25">
        <f t="shared" si="233"/>
        <v>747319.77</v>
      </c>
      <c r="Z248" s="25">
        <v>561074.66</v>
      </c>
      <c r="AA248" s="25">
        <v>186245.11</v>
      </c>
      <c r="AB248" s="25">
        <f t="shared" si="235"/>
        <v>0</v>
      </c>
      <c r="AC248" s="25">
        <v>0</v>
      </c>
      <c r="AD248" s="25">
        <v>0</v>
      </c>
      <c r="AE248" s="25">
        <f t="shared" si="231"/>
        <v>7616362.6899999995</v>
      </c>
      <c r="AF248" s="25">
        <v>0</v>
      </c>
      <c r="AG248" s="25">
        <f t="shared" si="232"/>
        <v>7616362.6899999995</v>
      </c>
      <c r="AH248" s="28" t="s">
        <v>628</v>
      </c>
      <c r="AI248" s="73" t="s">
        <v>187</v>
      </c>
      <c r="AJ248" s="29">
        <v>253980</v>
      </c>
      <c r="AK248" s="29">
        <v>0</v>
      </c>
    </row>
    <row r="249" spans="1:37" ht="409.5" x14ac:dyDescent="0.25">
      <c r="A249" s="5">
        <v>243</v>
      </c>
      <c r="B249" s="68">
        <v>109966</v>
      </c>
      <c r="C249" s="152">
        <v>368</v>
      </c>
      <c r="D249" s="68" t="s">
        <v>177</v>
      </c>
      <c r="E249" s="13" t="s">
        <v>165</v>
      </c>
      <c r="F249" s="128" t="s">
        <v>357</v>
      </c>
      <c r="G249" s="248" t="s">
        <v>756</v>
      </c>
      <c r="H249" s="248" t="s">
        <v>757</v>
      </c>
      <c r="I249" s="13" t="s">
        <v>460</v>
      </c>
      <c r="J249" s="74" t="s">
        <v>758</v>
      </c>
      <c r="K249" s="105">
        <v>43284</v>
      </c>
      <c r="L249" s="8">
        <v>43772</v>
      </c>
      <c r="M249" s="4">
        <f t="shared" si="234"/>
        <v>82.304190385931335</v>
      </c>
      <c r="N249" s="2" t="s">
        <v>359</v>
      </c>
      <c r="O249" s="2" t="s">
        <v>355</v>
      </c>
      <c r="P249" s="2" t="s">
        <v>1048</v>
      </c>
      <c r="Q249" s="23" t="s">
        <v>361</v>
      </c>
      <c r="R249" s="2" t="s">
        <v>36</v>
      </c>
      <c r="S249" s="25">
        <f t="shared" si="227"/>
        <v>820713.65</v>
      </c>
      <c r="T249" s="25">
        <v>661834.04</v>
      </c>
      <c r="U249" s="25">
        <v>158879.60999999999</v>
      </c>
      <c r="V249" s="25">
        <f t="shared" si="228"/>
        <v>156514.07999999999</v>
      </c>
      <c r="W249" s="25">
        <v>116794.2</v>
      </c>
      <c r="X249" s="25">
        <v>39719.879999999997</v>
      </c>
      <c r="Y249" s="25">
        <f t="shared" si="233"/>
        <v>0</v>
      </c>
      <c r="Z249" s="25">
        <v>0</v>
      </c>
      <c r="AA249" s="25">
        <v>0</v>
      </c>
      <c r="AB249" s="25">
        <f t="shared" si="235"/>
        <v>19943.43</v>
      </c>
      <c r="AC249" s="25">
        <v>15890.39</v>
      </c>
      <c r="AD249" s="25">
        <v>4053.04</v>
      </c>
      <c r="AE249" s="25">
        <f t="shared" si="231"/>
        <v>997171.16</v>
      </c>
      <c r="AF249" s="25">
        <v>0</v>
      </c>
      <c r="AG249" s="25">
        <f t="shared" si="232"/>
        <v>997171.16</v>
      </c>
      <c r="AH249" s="28" t="s">
        <v>628</v>
      </c>
      <c r="AI249" s="73" t="s">
        <v>187</v>
      </c>
      <c r="AJ249" s="29">
        <f>97719.31+82606.17</f>
        <v>180325.47999999998</v>
      </c>
      <c r="AK249" s="29">
        <f>16734.59+7125.74</f>
        <v>23860.33</v>
      </c>
    </row>
    <row r="250" spans="1:37" ht="141.75" x14ac:dyDescent="0.25">
      <c r="A250" s="5">
        <v>244</v>
      </c>
      <c r="B250" s="68">
        <v>112133</v>
      </c>
      <c r="C250" s="152">
        <v>149</v>
      </c>
      <c r="D250" s="68" t="s">
        <v>690</v>
      </c>
      <c r="E250" s="13" t="s">
        <v>165</v>
      </c>
      <c r="F250" s="128" t="s">
        <v>357</v>
      </c>
      <c r="G250" s="71" t="s">
        <v>763</v>
      </c>
      <c r="H250" s="20" t="s">
        <v>764</v>
      </c>
      <c r="I250" s="13" t="s">
        <v>765</v>
      </c>
      <c r="J250" s="249" t="s">
        <v>766</v>
      </c>
      <c r="K250" s="105">
        <v>43286</v>
      </c>
      <c r="L250" s="8">
        <v>43773</v>
      </c>
      <c r="M250" s="4">
        <f t="shared" si="234"/>
        <v>82.304192989201169</v>
      </c>
      <c r="N250" s="2" t="s">
        <v>359</v>
      </c>
      <c r="O250" s="2" t="s">
        <v>767</v>
      </c>
      <c r="P250" s="2" t="s">
        <v>755</v>
      </c>
      <c r="Q250" s="23" t="s">
        <v>361</v>
      </c>
      <c r="R250" s="2" t="s">
        <v>36</v>
      </c>
      <c r="S250" s="25">
        <v>615782.40000000002</v>
      </c>
      <c r="T250" s="25">
        <v>496574.82</v>
      </c>
      <c r="U250" s="25">
        <v>119207.58</v>
      </c>
      <c r="V250" s="25">
        <f t="shared" si="228"/>
        <v>117432.69</v>
      </c>
      <c r="W250" s="25">
        <v>87630.81</v>
      </c>
      <c r="X250" s="25">
        <v>29801.88</v>
      </c>
      <c r="Y250" s="25">
        <f>Z250+AA250</f>
        <v>0</v>
      </c>
      <c r="Z250" s="25"/>
      <c r="AA250" s="25"/>
      <c r="AB250" s="25">
        <f>AC250+AD250</f>
        <v>14963.56</v>
      </c>
      <c r="AC250" s="25">
        <v>11922.59</v>
      </c>
      <c r="AD250" s="25">
        <v>3040.97</v>
      </c>
      <c r="AE250" s="25">
        <f t="shared" si="231"/>
        <v>748178.65000000014</v>
      </c>
      <c r="AF250" s="25"/>
      <c r="AG250" s="25">
        <f t="shared" si="232"/>
        <v>748178.65000000014</v>
      </c>
      <c r="AH250" s="28" t="s">
        <v>628</v>
      </c>
      <c r="AI250" s="73" t="s">
        <v>187</v>
      </c>
      <c r="AJ250" s="29">
        <f>67020+7797+44875.55</f>
        <v>119692.55</v>
      </c>
      <c r="AK250" s="29">
        <v>8557.98</v>
      </c>
    </row>
    <row r="251" spans="1:37" ht="141.75" x14ac:dyDescent="0.25">
      <c r="A251" s="2">
        <v>245</v>
      </c>
      <c r="B251" s="68">
        <v>112698</v>
      </c>
      <c r="C251" s="152">
        <v>231</v>
      </c>
      <c r="D251" s="68" t="s">
        <v>171</v>
      </c>
      <c r="E251" s="13" t="s">
        <v>165</v>
      </c>
      <c r="F251" s="128" t="s">
        <v>357</v>
      </c>
      <c r="G251" s="71" t="s">
        <v>772</v>
      </c>
      <c r="H251" s="20" t="s">
        <v>773</v>
      </c>
      <c r="I251" s="13" t="s">
        <v>774</v>
      </c>
      <c r="J251" s="249" t="s">
        <v>775</v>
      </c>
      <c r="K251" s="105">
        <v>43273</v>
      </c>
      <c r="L251" s="8">
        <v>43638</v>
      </c>
      <c r="M251" s="4">
        <f t="shared" si="234"/>
        <v>82.525439844084019</v>
      </c>
      <c r="N251" s="2" t="s">
        <v>359</v>
      </c>
      <c r="O251" s="2" t="s">
        <v>347</v>
      </c>
      <c r="P251" s="2" t="s">
        <v>347</v>
      </c>
      <c r="Q251" s="23" t="s">
        <v>361</v>
      </c>
      <c r="R251" s="2" t="s">
        <v>36</v>
      </c>
      <c r="S251" s="25">
        <f t="shared" si="227"/>
        <v>815706.04</v>
      </c>
      <c r="T251" s="25">
        <v>657795.85</v>
      </c>
      <c r="U251" s="25">
        <v>157910.19</v>
      </c>
      <c r="V251" s="25">
        <f t="shared" si="228"/>
        <v>134706.16</v>
      </c>
      <c r="W251" s="25">
        <v>100520.65</v>
      </c>
      <c r="X251" s="25">
        <v>34185.51</v>
      </c>
      <c r="Y251" s="25">
        <f t="shared" si="233"/>
        <v>20853.009999999998</v>
      </c>
      <c r="Z251" s="25">
        <v>15560.97</v>
      </c>
      <c r="AA251" s="25">
        <v>5292.04</v>
      </c>
      <c r="AB251" s="25">
        <f t="shared" si="235"/>
        <v>17164.59</v>
      </c>
      <c r="AC251" s="25">
        <v>13676.27</v>
      </c>
      <c r="AD251" s="25">
        <v>3488.32</v>
      </c>
      <c r="AE251" s="25">
        <f t="shared" si="231"/>
        <v>988429.8</v>
      </c>
      <c r="AF251" s="25"/>
      <c r="AG251" s="25">
        <f t="shared" si="232"/>
        <v>988429.8</v>
      </c>
      <c r="AH251" s="28" t="s">
        <v>628</v>
      </c>
      <c r="AI251" s="73" t="s">
        <v>187</v>
      </c>
      <c r="AJ251" s="29">
        <v>85822.98</v>
      </c>
      <c r="AK251" s="29">
        <v>0</v>
      </c>
    </row>
    <row r="252" spans="1:37" ht="409.5" x14ac:dyDescent="0.25">
      <c r="A252" s="5">
        <v>246</v>
      </c>
      <c r="B252" s="68">
        <v>112427</v>
      </c>
      <c r="C252" s="152">
        <v>367</v>
      </c>
      <c r="D252" s="68" t="s">
        <v>177</v>
      </c>
      <c r="E252" s="13" t="s">
        <v>165</v>
      </c>
      <c r="F252" s="128" t="s">
        <v>357</v>
      </c>
      <c r="G252" s="71" t="s">
        <v>779</v>
      </c>
      <c r="H252" s="20" t="s">
        <v>780</v>
      </c>
      <c r="I252" s="13" t="s">
        <v>782</v>
      </c>
      <c r="J252" s="74" t="s">
        <v>781</v>
      </c>
      <c r="K252" s="105">
        <v>43290</v>
      </c>
      <c r="L252" s="8">
        <v>43778</v>
      </c>
      <c r="M252" s="4">
        <f t="shared" si="234"/>
        <v>82.304189883139372</v>
      </c>
      <c r="N252" s="2" t="s">
        <v>359</v>
      </c>
      <c r="O252" s="2" t="s">
        <v>347</v>
      </c>
      <c r="P252" s="2" t="s">
        <v>347</v>
      </c>
      <c r="Q252" s="23" t="s">
        <v>361</v>
      </c>
      <c r="R252" s="2" t="s">
        <v>36</v>
      </c>
      <c r="S252" s="25">
        <f t="shared" si="227"/>
        <v>785233.14</v>
      </c>
      <c r="T252" s="25">
        <v>633222.11</v>
      </c>
      <c r="U252" s="25">
        <v>152011.03</v>
      </c>
      <c r="V252" s="25">
        <f t="shared" si="228"/>
        <v>149747.75</v>
      </c>
      <c r="W252" s="25">
        <v>111745.03</v>
      </c>
      <c r="X252" s="25">
        <v>38002.720000000001</v>
      </c>
      <c r="Y252" s="25">
        <f t="shared" si="233"/>
        <v>0</v>
      </c>
      <c r="Z252" s="25">
        <v>0</v>
      </c>
      <c r="AA252" s="25">
        <v>0</v>
      </c>
      <c r="AB252" s="25">
        <f t="shared" si="235"/>
        <v>19081.28</v>
      </c>
      <c r="AC252" s="25">
        <v>15203.43</v>
      </c>
      <c r="AD252" s="25">
        <v>3877.85</v>
      </c>
      <c r="AE252" s="25">
        <f t="shared" si="231"/>
        <v>954062.17</v>
      </c>
      <c r="AF252" s="25">
        <v>0</v>
      </c>
      <c r="AG252" s="25">
        <f t="shared" si="232"/>
        <v>954062.17</v>
      </c>
      <c r="AH252" s="28" t="s">
        <v>628</v>
      </c>
      <c r="AI252" s="73" t="s">
        <v>187</v>
      </c>
      <c r="AJ252" s="29">
        <f>57915.69+124630.09</f>
        <v>182545.78</v>
      </c>
      <c r="AK252" s="29">
        <v>16617.93</v>
      </c>
    </row>
    <row r="253" spans="1:37" ht="141.75" x14ac:dyDescent="0.25">
      <c r="A253" s="5">
        <v>247</v>
      </c>
      <c r="B253" s="68">
        <v>112409</v>
      </c>
      <c r="C253" s="152">
        <v>150</v>
      </c>
      <c r="D253" s="68" t="s">
        <v>690</v>
      </c>
      <c r="E253" s="13" t="s">
        <v>165</v>
      </c>
      <c r="F253" s="128" t="s">
        <v>357</v>
      </c>
      <c r="G253" s="71" t="s">
        <v>783</v>
      </c>
      <c r="H253" s="20" t="s">
        <v>784</v>
      </c>
      <c r="I253" s="13" t="s">
        <v>389</v>
      </c>
      <c r="J253" s="74" t="s">
        <v>785</v>
      </c>
      <c r="K253" s="105">
        <v>43291</v>
      </c>
      <c r="L253" s="8">
        <v>43778</v>
      </c>
      <c r="M253" s="4">
        <f t="shared" si="234"/>
        <v>82.304188969946821</v>
      </c>
      <c r="N253" s="2" t="s">
        <v>359</v>
      </c>
      <c r="O253" s="2" t="s">
        <v>467</v>
      </c>
      <c r="P253" s="2" t="s">
        <v>338</v>
      </c>
      <c r="Q253" s="23" t="s">
        <v>361</v>
      </c>
      <c r="R253" s="2" t="s">
        <v>36</v>
      </c>
      <c r="S253" s="25">
        <f t="shared" si="227"/>
        <v>780523.20000000007</v>
      </c>
      <c r="T253" s="25">
        <v>629423.91</v>
      </c>
      <c r="U253" s="25">
        <v>151099.29</v>
      </c>
      <c r="V253" s="25">
        <f t="shared" si="228"/>
        <v>148849.57</v>
      </c>
      <c r="W253" s="25">
        <v>111074.8</v>
      </c>
      <c r="X253" s="25">
        <v>37774.769999999997</v>
      </c>
      <c r="Y253" s="25">
        <f t="shared" si="233"/>
        <v>0</v>
      </c>
      <c r="Z253" s="25"/>
      <c r="AA253" s="25"/>
      <c r="AB253" s="25">
        <f t="shared" si="235"/>
        <v>18966.810000000001</v>
      </c>
      <c r="AC253" s="25">
        <v>15112.25</v>
      </c>
      <c r="AD253" s="25">
        <v>3854.56</v>
      </c>
      <c r="AE253" s="25">
        <f t="shared" si="231"/>
        <v>948339.58000000007</v>
      </c>
      <c r="AF253" s="25">
        <v>0</v>
      </c>
      <c r="AG253" s="25">
        <f t="shared" si="232"/>
        <v>948339.58000000007</v>
      </c>
      <c r="AH253" s="28" t="s">
        <v>628</v>
      </c>
      <c r="AI253" s="73" t="s">
        <v>187</v>
      </c>
      <c r="AJ253" s="29">
        <f>94833+71891.83</f>
        <v>166724.83000000002</v>
      </c>
      <c r="AK253" s="29">
        <v>13710.12</v>
      </c>
    </row>
    <row r="254" spans="1:37" ht="141.75" x14ac:dyDescent="0.25">
      <c r="A254" s="2">
        <v>248</v>
      </c>
      <c r="B254" s="68">
        <v>112861</v>
      </c>
      <c r="C254" s="152">
        <v>324</v>
      </c>
      <c r="D254" s="68" t="s">
        <v>168</v>
      </c>
      <c r="E254" s="13" t="s">
        <v>165</v>
      </c>
      <c r="F254" s="128" t="s">
        <v>357</v>
      </c>
      <c r="G254" s="57" t="s">
        <v>786</v>
      </c>
      <c r="H254" s="20" t="s">
        <v>787</v>
      </c>
      <c r="I254" s="13" t="s">
        <v>389</v>
      </c>
      <c r="J254" s="250" t="s">
        <v>788</v>
      </c>
      <c r="K254" s="105">
        <v>43290</v>
      </c>
      <c r="L254" s="8">
        <v>43777</v>
      </c>
      <c r="M254" s="4">
        <f t="shared" si="234"/>
        <v>82.304190691615503</v>
      </c>
      <c r="N254" s="2" t="s">
        <v>359</v>
      </c>
      <c r="O254" s="2" t="s">
        <v>156</v>
      </c>
      <c r="P254" s="2" t="s">
        <v>156</v>
      </c>
      <c r="Q254" s="23"/>
      <c r="R254" s="2" t="s">
        <v>36</v>
      </c>
      <c r="S254" s="25">
        <f t="shared" si="227"/>
        <v>649951.84000000008</v>
      </c>
      <c r="T254" s="25">
        <v>524129.52</v>
      </c>
      <c r="U254" s="25">
        <v>125822.32</v>
      </c>
      <c r="V254" s="25">
        <f t="shared" si="228"/>
        <v>123949</v>
      </c>
      <c r="W254" s="25">
        <v>92493.43</v>
      </c>
      <c r="X254" s="25">
        <v>31455.57</v>
      </c>
      <c r="Y254" s="25">
        <f t="shared" si="233"/>
        <v>0</v>
      </c>
      <c r="Z254" s="25"/>
      <c r="AA254" s="25"/>
      <c r="AB254" s="25">
        <f>AC254+AD254</f>
        <v>15793.869999999999</v>
      </c>
      <c r="AC254" s="25">
        <v>12584.14</v>
      </c>
      <c r="AD254" s="25">
        <v>3209.73</v>
      </c>
      <c r="AE254" s="25">
        <f t="shared" si="231"/>
        <v>789694.71000000008</v>
      </c>
      <c r="AF254" s="25">
        <v>0</v>
      </c>
      <c r="AG254" s="25">
        <f t="shared" si="232"/>
        <v>789694.71000000008</v>
      </c>
      <c r="AH254" s="28" t="s">
        <v>628</v>
      </c>
      <c r="AI254" s="73" t="s">
        <v>1213</v>
      </c>
      <c r="AJ254" s="29">
        <f>78969.47+33506.04</f>
        <v>112475.51000000001</v>
      </c>
      <c r="AK254" s="29">
        <v>6389.76</v>
      </c>
    </row>
    <row r="255" spans="1:37" ht="189" x14ac:dyDescent="0.25">
      <c r="A255" s="5">
        <v>249</v>
      </c>
      <c r="B255" s="68">
        <v>110709</v>
      </c>
      <c r="C255" s="152">
        <v>313</v>
      </c>
      <c r="D255" s="251" t="s">
        <v>168</v>
      </c>
      <c r="E255" s="13" t="s">
        <v>165</v>
      </c>
      <c r="F255" s="128" t="s">
        <v>357</v>
      </c>
      <c r="G255" s="57" t="s">
        <v>789</v>
      </c>
      <c r="H255" s="20" t="s">
        <v>790</v>
      </c>
      <c r="I255" s="13" t="s">
        <v>389</v>
      </c>
      <c r="J255" s="250" t="s">
        <v>791</v>
      </c>
      <c r="K255" s="105">
        <v>43291</v>
      </c>
      <c r="L255" s="8">
        <v>43779</v>
      </c>
      <c r="M255" s="4">
        <f t="shared" si="234"/>
        <v>82.304183081659716</v>
      </c>
      <c r="N255" s="2" t="s">
        <v>359</v>
      </c>
      <c r="O255" s="2" t="s">
        <v>156</v>
      </c>
      <c r="P255" s="2" t="s">
        <v>156</v>
      </c>
      <c r="Q255" s="23"/>
      <c r="R255" s="2" t="s">
        <v>36</v>
      </c>
      <c r="S255" s="25">
        <f t="shared" si="227"/>
        <v>821857.62999999989</v>
      </c>
      <c r="T255" s="25">
        <v>662756.56999999995</v>
      </c>
      <c r="U255" s="25">
        <v>159101.06</v>
      </c>
      <c r="V255" s="25">
        <f t="shared" si="228"/>
        <v>156732.34</v>
      </c>
      <c r="W255" s="25">
        <v>116957.1</v>
      </c>
      <c r="X255" s="25">
        <v>39775.24</v>
      </c>
      <c r="Y255" s="25">
        <f t="shared" si="233"/>
        <v>0</v>
      </c>
      <c r="Z255" s="25"/>
      <c r="AA255" s="25"/>
      <c r="AB255" s="25">
        <f t="shared" si="235"/>
        <v>19971.22</v>
      </c>
      <c r="AC255" s="25">
        <v>15912.5</v>
      </c>
      <c r="AD255" s="25">
        <v>4058.72</v>
      </c>
      <c r="AE255" s="25">
        <f t="shared" si="231"/>
        <v>998561.18999999983</v>
      </c>
      <c r="AF255" s="25">
        <v>576</v>
      </c>
      <c r="AG255" s="25">
        <f>AE255+AF255</f>
        <v>999137.18999999983</v>
      </c>
      <c r="AH255" s="28" t="s">
        <v>628</v>
      </c>
      <c r="AI255" s="73" t="s">
        <v>187</v>
      </c>
      <c r="AJ255" s="29">
        <f>99856.11-15338.74</f>
        <v>84517.37</v>
      </c>
      <c r="AK255" s="29">
        <v>15338.74</v>
      </c>
    </row>
    <row r="256" spans="1:37" ht="378" x14ac:dyDescent="0.25">
      <c r="A256" s="5">
        <v>250</v>
      </c>
      <c r="B256" s="68">
        <v>113039</v>
      </c>
      <c r="C256" s="152">
        <v>200</v>
      </c>
      <c r="D256" s="68" t="s">
        <v>173</v>
      </c>
      <c r="E256" s="13" t="s">
        <v>165</v>
      </c>
      <c r="F256" s="128" t="s">
        <v>357</v>
      </c>
      <c r="G256" s="252" t="s">
        <v>798</v>
      </c>
      <c r="H256" s="72" t="s">
        <v>799</v>
      </c>
      <c r="I256" s="13" t="s">
        <v>389</v>
      </c>
      <c r="J256" s="74" t="s">
        <v>800</v>
      </c>
      <c r="K256" s="105">
        <v>43291</v>
      </c>
      <c r="L256" s="8">
        <v>43779</v>
      </c>
      <c r="M256" s="4">
        <f>S256/AE256*100</f>
        <v>82.30418382046426</v>
      </c>
      <c r="N256" s="2" t="s">
        <v>359</v>
      </c>
      <c r="O256" s="2" t="s">
        <v>309</v>
      </c>
      <c r="P256" s="2" t="s">
        <v>801</v>
      </c>
      <c r="Q256" s="23" t="s">
        <v>361</v>
      </c>
      <c r="R256" s="2" t="s">
        <v>36</v>
      </c>
      <c r="S256" s="25">
        <f t="shared" si="227"/>
        <v>812437.94000000006</v>
      </c>
      <c r="T256" s="25">
        <v>655160.41</v>
      </c>
      <c r="U256" s="25">
        <v>157277.53</v>
      </c>
      <c r="V256" s="25">
        <f t="shared" si="228"/>
        <v>154935.91999999998</v>
      </c>
      <c r="W256" s="25">
        <v>115616.54</v>
      </c>
      <c r="X256" s="25">
        <v>39319.379999999997</v>
      </c>
      <c r="Y256" s="25">
        <f t="shared" si="233"/>
        <v>0</v>
      </c>
      <c r="Z256" s="25">
        <v>0</v>
      </c>
      <c r="AA256" s="25">
        <v>0</v>
      </c>
      <c r="AB256" s="25">
        <f t="shared" si="235"/>
        <v>19742.349999999999</v>
      </c>
      <c r="AC256" s="25">
        <v>15730.16</v>
      </c>
      <c r="AD256" s="25">
        <v>4012.19</v>
      </c>
      <c r="AE256" s="25">
        <f t="shared" si="231"/>
        <v>987116.21000000008</v>
      </c>
      <c r="AF256" s="25"/>
      <c r="AG256" s="25">
        <f t="shared" si="232"/>
        <v>987116.21000000008</v>
      </c>
      <c r="AH256" s="28" t="s">
        <v>628</v>
      </c>
      <c r="AI256" s="73" t="s">
        <v>187</v>
      </c>
      <c r="AJ256" s="29">
        <f>98711.62+82894.54</f>
        <v>181606.15999999997</v>
      </c>
      <c r="AK256" s="29">
        <v>15808.4</v>
      </c>
    </row>
    <row r="257" spans="1:37" ht="141.75" x14ac:dyDescent="0.25">
      <c r="A257" s="2">
        <v>251</v>
      </c>
      <c r="B257" s="68">
        <v>113125</v>
      </c>
      <c r="C257" s="152">
        <v>230</v>
      </c>
      <c r="D257" s="68" t="s">
        <v>171</v>
      </c>
      <c r="E257" s="13" t="s">
        <v>165</v>
      </c>
      <c r="F257" s="128" t="s">
        <v>357</v>
      </c>
      <c r="G257" s="57" t="s">
        <v>809</v>
      </c>
      <c r="H257" s="20" t="s">
        <v>810</v>
      </c>
      <c r="I257" s="13" t="s">
        <v>389</v>
      </c>
      <c r="J257" s="91" t="s">
        <v>811</v>
      </c>
      <c r="K257" s="105">
        <v>43291</v>
      </c>
      <c r="L257" s="8">
        <v>43718</v>
      </c>
      <c r="M257" s="4">
        <f t="shared" si="234"/>
        <v>82.304188716846156</v>
      </c>
      <c r="N257" s="2" t="s">
        <v>359</v>
      </c>
      <c r="O257" s="2" t="s">
        <v>347</v>
      </c>
      <c r="P257" s="2" t="s">
        <v>347</v>
      </c>
      <c r="Q257" s="23" t="s">
        <v>361</v>
      </c>
      <c r="R257" s="2" t="s">
        <v>36</v>
      </c>
      <c r="S257" s="25">
        <f t="shared" si="227"/>
        <v>736342.77</v>
      </c>
      <c r="T257" s="25">
        <v>593796.28</v>
      </c>
      <c r="U257" s="25">
        <v>142546.49</v>
      </c>
      <c r="V257" s="25">
        <f t="shared" si="228"/>
        <v>140424.16999999998</v>
      </c>
      <c r="W257" s="25">
        <v>104787.58</v>
      </c>
      <c r="X257" s="25">
        <v>35636.589999999997</v>
      </c>
      <c r="Y257" s="25">
        <f t="shared" si="233"/>
        <v>0</v>
      </c>
      <c r="Z257" s="25"/>
      <c r="AA257" s="25"/>
      <c r="AB257" s="25">
        <f t="shared" si="235"/>
        <v>17893.2</v>
      </c>
      <c r="AC257" s="25">
        <v>14256.8</v>
      </c>
      <c r="AD257" s="25">
        <v>3636.4</v>
      </c>
      <c r="AE257" s="25">
        <f t="shared" si="231"/>
        <v>894660.1399999999</v>
      </c>
      <c r="AF257" s="25">
        <v>0</v>
      </c>
      <c r="AG257" s="25">
        <f t="shared" si="232"/>
        <v>894660.1399999999</v>
      </c>
      <c r="AH257" s="28" t="s">
        <v>628</v>
      </c>
      <c r="AI257" s="73" t="s">
        <v>460</v>
      </c>
      <c r="AJ257" s="29">
        <f>89466-9346.06</f>
        <v>80119.94</v>
      </c>
      <c r="AK257" s="29">
        <v>9346.06</v>
      </c>
    </row>
    <row r="258" spans="1:37" ht="299.25" x14ac:dyDescent="0.25">
      <c r="A258" s="5">
        <v>252</v>
      </c>
      <c r="B258" s="68">
        <v>112435</v>
      </c>
      <c r="C258" s="152">
        <v>323</v>
      </c>
      <c r="D258" s="68" t="s">
        <v>168</v>
      </c>
      <c r="E258" s="13" t="s">
        <v>165</v>
      </c>
      <c r="F258" s="128" t="s">
        <v>357</v>
      </c>
      <c r="G258" s="57" t="s">
        <v>812</v>
      </c>
      <c r="H258" s="20" t="s">
        <v>813</v>
      </c>
      <c r="I258" s="13" t="s">
        <v>814</v>
      </c>
      <c r="J258" s="74" t="s">
        <v>815</v>
      </c>
      <c r="K258" s="105">
        <v>43292</v>
      </c>
      <c r="L258" s="8">
        <v>43656</v>
      </c>
      <c r="M258" s="4">
        <f t="shared" si="234"/>
        <v>82.304183058122618</v>
      </c>
      <c r="N258" s="2" t="s">
        <v>359</v>
      </c>
      <c r="O258" s="2" t="s">
        <v>369</v>
      </c>
      <c r="P258" s="2" t="s">
        <v>369</v>
      </c>
      <c r="Q258" s="23" t="s">
        <v>361</v>
      </c>
      <c r="R258" s="2" t="s">
        <v>36</v>
      </c>
      <c r="S258" s="25">
        <f t="shared" si="227"/>
        <v>815316.89</v>
      </c>
      <c r="T258" s="25">
        <v>657481.98</v>
      </c>
      <c r="U258" s="25">
        <v>157834.91</v>
      </c>
      <c r="V258" s="25">
        <f t="shared" si="228"/>
        <v>155484.97999999998</v>
      </c>
      <c r="W258" s="25">
        <v>116026.31</v>
      </c>
      <c r="X258" s="25">
        <v>39458.67</v>
      </c>
      <c r="Y258" s="25">
        <f t="shared" si="233"/>
        <v>0</v>
      </c>
      <c r="Z258" s="25"/>
      <c r="AA258" s="25"/>
      <c r="AB258" s="25">
        <f t="shared" si="235"/>
        <v>19812.288</v>
      </c>
      <c r="AC258" s="25">
        <v>15785.897999999999</v>
      </c>
      <c r="AD258" s="25">
        <v>4026.39</v>
      </c>
      <c r="AE258" s="25">
        <f t="shared" si="231"/>
        <v>990614.15800000005</v>
      </c>
      <c r="AF258" s="25"/>
      <c r="AG258" s="25">
        <f t="shared" si="232"/>
        <v>990614.15800000005</v>
      </c>
      <c r="AH258" s="28" t="s">
        <v>628</v>
      </c>
      <c r="AI258" s="73" t="s">
        <v>187</v>
      </c>
      <c r="AJ258" s="29">
        <v>181405.8</v>
      </c>
      <c r="AK258" s="29">
        <v>15703.63</v>
      </c>
    </row>
    <row r="259" spans="1:37" ht="157.5" x14ac:dyDescent="0.25">
      <c r="A259" s="5">
        <v>253</v>
      </c>
      <c r="B259" s="68">
        <v>110839</v>
      </c>
      <c r="C259" s="152">
        <v>306</v>
      </c>
      <c r="D259" s="68" t="s">
        <v>168</v>
      </c>
      <c r="E259" s="13" t="s">
        <v>165</v>
      </c>
      <c r="F259" s="128" t="s">
        <v>357</v>
      </c>
      <c r="G259" s="57" t="s">
        <v>816</v>
      </c>
      <c r="H259" s="20" t="s">
        <v>817</v>
      </c>
      <c r="I259" s="13" t="s">
        <v>819</v>
      </c>
      <c r="J259" s="215" t="s">
        <v>818</v>
      </c>
      <c r="K259" s="105">
        <v>43292</v>
      </c>
      <c r="L259" s="8">
        <v>43779</v>
      </c>
      <c r="M259" s="4">
        <f t="shared" si="234"/>
        <v>82.304186579367027</v>
      </c>
      <c r="N259" s="2" t="s">
        <v>359</v>
      </c>
      <c r="O259" s="2" t="s">
        <v>820</v>
      </c>
      <c r="P259" s="2" t="s">
        <v>820</v>
      </c>
      <c r="Q259" s="23" t="s">
        <v>361</v>
      </c>
      <c r="R259" s="2" t="s">
        <v>36</v>
      </c>
      <c r="S259" s="25">
        <f t="shared" si="227"/>
        <v>800537.35</v>
      </c>
      <c r="T259" s="25">
        <v>645563.62</v>
      </c>
      <c r="U259" s="25">
        <v>154973.73000000001</v>
      </c>
      <c r="V259" s="25">
        <f t="shared" si="228"/>
        <v>152666.38</v>
      </c>
      <c r="W259" s="25">
        <v>113922.98</v>
      </c>
      <c r="X259" s="25">
        <v>38743.4</v>
      </c>
      <c r="Y259" s="25">
        <f t="shared" si="233"/>
        <v>0</v>
      </c>
      <c r="Z259" s="25"/>
      <c r="AA259" s="25"/>
      <c r="AB259" s="25">
        <f t="shared" si="235"/>
        <v>19453.170299999998</v>
      </c>
      <c r="AC259" s="25">
        <v>15499.741</v>
      </c>
      <c r="AD259" s="25">
        <v>3953.4292999999998</v>
      </c>
      <c r="AE259" s="25">
        <f t="shared" si="231"/>
        <v>972656.90029999998</v>
      </c>
      <c r="AF259" s="25"/>
      <c r="AG259" s="25">
        <f t="shared" si="232"/>
        <v>972656.90029999998</v>
      </c>
      <c r="AH259" s="28" t="s">
        <v>628</v>
      </c>
      <c r="AI259" s="73" t="s">
        <v>187</v>
      </c>
      <c r="AJ259" s="29">
        <f>97265.68-4932.42</f>
        <v>92333.26</v>
      </c>
      <c r="AK259" s="29">
        <v>4932.42</v>
      </c>
    </row>
    <row r="260" spans="1:37" ht="141.75" x14ac:dyDescent="0.25">
      <c r="A260" s="2">
        <v>254</v>
      </c>
      <c r="B260" s="68">
        <v>115895</v>
      </c>
      <c r="C260" s="152">
        <v>389</v>
      </c>
      <c r="D260" s="68" t="s">
        <v>176</v>
      </c>
      <c r="E260" s="244" t="s">
        <v>165</v>
      </c>
      <c r="F260" s="245" t="s">
        <v>485</v>
      </c>
      <c r="G260" s="57" t="s">
        <v>825</v>
      </c>
      <c r="H260" s="20" t="s">
        <v>826</v>
      </c>
      <c r="I260" s="13" t="s">
        <v>827</v>
      </c>
      <c r="J260" s="74" t="s">
        <v>828</v>
      </c>
      <c r="K260" s="105">
        <v>43293</v>
      </c>
      <c r="L260" s="8">
        <v>44085</v>
      </c>
      <c r="M260" s="4">
        <f t="shared" si="234"/>
        <v>83.983862876254179</v>
      </c>
      <c r="N260" s="2" t="s">
        <v>359</v>
      </c>
      <c r="O260" s="2" t="s">
        <v>347</v>
      </c>
      <c r="P260" s="2" t="s">
        <v>347</v>
      </c>
      <c r="Q260" s="23" t="s">
        <v>157</v>
      </c>
      <c r="R260" s="2" t="s">
        <v>36</v>
      </c>
      <c r="S260" s="25">
        <f t="shared" si="227"/>
        <v>2511117.5</v>
      </c>
      <c r="T260" s="25">
        <v>2024997.5</v>
      </c>
      <c r="U260" s="25">
        <v>486120</v>
      </c>
      <c r="V260" s="25">
        <f t="shared" si="228"/>
        <v>0</v>
      </c>
      <c r="W260" s="25"/>
      <c r="X260" s="25"/>
      <c r="Y260" s="25">
        <f t="shared" si="233"/>
        <v>478882.5</v>
      </c>
      <c r="Z260" s="25">
        <v>357352.51</v>
      </c>
      <c r="AA260" s="25">
        <v>121529.99</v>
      </c>
      <c r="AB260" s="25">
        <f t="shared" si="235"/>
        <v>0</v>
      </c>
      <c r="AC260" s="25"/>
      <c r="AD260" s="25"/>
      <c r="AE260" s="25">
        <f t="shared" si="231"/>
        <v>2990000</v>
      </c>
      <c r="AF260" s="25">
        <v>0</v>
      </c>
      <c r="AG260" s="25">
        <f t="shared" si="232"/>
        <v>2990000</v>
      </c>
      <c r="AH260" s="28" t="s">
        <v>628</v>
      </c>
      <c r="AI260" s="73" t="s">
        <v>460</v>
      </c>
      <c r="AJ260" s="29">
        <v>0</v>
      </c>
      <c r="AK260" s="29">
        <v>0</v>
      </c>
    </row>
    <row r="261" spans="1:37" ht="299.25" x14ac:dyDescent="0.25">
      <c r="A261" s="5">
        <v>255</v>
      </c>
      <c r="B261" s="68">
        <v>111830</v>
      </c>
      <c r="C261" s="152">
        <v>377</v>
      </c>
      <c r="D261" s="68" t="s">
        <v>163</v>
      </c>
      <c r="E261" s="13" t="s">
        <v>1138</v>
      </c>
      <c r="F261" s="245" t="s">
        <v>679</v>
      </c>
      <c r="G261" s="57" t="s">
        <v>829</v>
      </c>
      <c r="H261" s="20" t="s">
        <v>830</v>
      </c>
      <c r="I261" s="13" t="s">
        <v>831</v>
      </c>
      <c r="J261" s="74" t="s">
        <v>832</v>
      </c>
      <c r="K261" s="105">
        <v>43297</v>
      </c>
      <c r="L261" s="8">
        <v>43785</v>
      </c>
      <c r="M261" s="4">
        <f t="shared" si="234"/>
        <v>83.143853391521404</v>
      </c>
      <c r="N261" s="2" t="s">
        <v>359</v>
      </c>
      <c r="O261" s="2" t="s">
        <v>347</v>
      </c>
      <c r="P261" s="2" t="s">
        <v>347</v>
      </c>
      <c r="Q261" s="23" t="s">
        <v>157</v>
      </c>
      <c r="R261" s="2" t="s">
        <v>36</v>
      </c>
      <c r="S261" s="25">
        <f t="shared" si="227"/>
        <v>5525318.4000000004</v>
      </c>
      <c r="T261" s="25">
        <v>4455687.92</v>
      </c>
      <c r="U261" s="25">
        <v>1069630.48</v>
      </c>
      <c r="V261" s="25">
        <f t="shared" si="228"/>
        <v>987264.15</v>
      </c>
      <c r="W261" s="25">
        <v>733359.16</v>
      </c>
      <c r="X261" s="25">
        <v>253904.99</v>
      </c>
      <c r="Y261" s="25">
        <f t="shared" si="233"/>
        <v>0</v>
      </c>
      <c r="Z261" s="25">
        <v>0</v>
      </c>
      <c r="AA261" s="25">
        <v>0</v>
      </c>
      <c r="AB261" s="25">
        <f t="shared" si="235"/>
        <v>132909.78</v>
      </c>
      <c r="AC261" s="25">
        <v>105898.92</v>
      </c>
      <c r="AD261" s="25">
        <v>27010.86</v>
      </c>
      <c r="AE261" s="25">
        <f t="shared" si="231"/>
        <v>6645492.330000001</v>
      </c>
      <c r="AF261" s="25">
        <v>0</v>
      </c>
      <c r="AG261" s="25">
        <f t="shared" si="232"/>
        <v>6645492.330000001</v>
      </c>
      <c r="AH261" s="28" t="s">
        <v>628</v>
      </c>
      <c r="AI261" s="73"/>
      <c r="AJ261" s="29">
        <f>548484.27-41743</f>
        <v>506741.27</v>
      </c>
      <c r="AK261" s="29">
        <v>41743.03</v>
      </c>
    </row>
    <row r="262" spans="1:37" ht="236.25" x14ac:dyDescent="0.25">
      <c r="A262" s="5">
        <v>256</v>
      </c>
      <c r="B262" s="68">
        <v>115784</v>
      </c>
      <c r="C262" s="152">
        <v>388</v>
      </c>
      <c r="D262" s="68" t="s">
        <v>175</v>
      </c>
      <c r="E262" s="244" t="s">
        <v>165</v>
      </c>
      <c r="F262" s="245" t="s">
        <v>485</v>
      </c>
      <c r="G262" s="57" t="s">
        <v>833</v>
      </c>
      <c r="H262" s="20" t="s">
        <v>51</v>
      </c>
      <c r="I262" s="13" t="s">
        <v>385</v>
      </c>
      <c r="J262" s="74" t="s">
        <v>834</v>
      </c>
      <c r="K262" s="105">
        <v>43297</v>
      </c>
      <c r="L262" s="8">
        <v>44090</v>
      </c>
      <c r="M262" s="4">
        <f t="shared" si="234"/>
        <v>83.98386251542432</v>
      </c>
      <c r="N262" s="2" t="s">
        <v>359</v>
      </c>
      <c r="O262" s="2" t="s">
        <v>347</v>
      </c>
      <c r="P262" s="2" t="s">
        <v>347</v>
      </c>
      <c r="Q262" s="23" t="s">
        <v>157</v>
      </c>
      <c r="R262" s="2" t="s">
        <v>36</v>
      </c>
      <c r="S262" s="25">
        <f t="shared" ref="S262" si="236">T262+U262</f>
        <v>2474673.0699999998</v>
      </c>
      <c r="T262" s="25">
        <v>1995608.24</v>
      </c>
      <c r="U262" s="25">
        <v>479064.83</v>
      </c>
      <c r="V262" s="25">
        <f t="shared" ref="V262" si="237">W262+X262</f>
        <v>0</v>
      </c>
      <c r="W262" s="25"/>
      <c r="X262" s="25"/>
      <c r="Y262" s="25">
        <f t="shared" ref="Y262" si="238">Z262+AA262</f>
        <v>471932.38</v>
      </c>
      <c r="Z262" s="25">
        <v>352166.15</v>
      </c>
      <c r="AA262" s="25">
        <v>119766.23</v>
      </c>
      <c r="AB262" s="25">
        <f t="shared" ref="AB262" si="239">AC262+AD262</f>
        <v>0</v>
      </c>
      <c r="AC262" s="25"/>
      <c r="AD262" s="25"/>
      <c r="AE262" s="25">
        <f t="shared" ref="AE262" si="240">S262+V262+Y262+AB262</f>
        <v>2946605.4499999997</v>
      </c>
      <c r="AF262" s="25">
        <v>0</v>
      </c>
      <c r="AG262" s="25">
        <f t="shared" ref="AG262" si="241">AE262+AF262</f>
        <v>2946605.4499999997</v>
      </c>
      <c r="AH262" s="28" t="s">
        <v>628</v>
      </c>
      <c r="AI262" s="73" t="s">
        <v>460</v>
      </c>
      <c r="AJ262" s="29">
        <v>16075.53</v>
      </c>
      <c r="AK262" s="29">
        <v>0</v>
      </c>
    </row>
    <row r="263" spans="1:37" ht="141.75" x14ac:dyDescent="0.25">
      <c r="A263" s="2">
        <v>257</v>
      </c>
      <c r="B263" s="68">
        <v>109927</v>
      </c>
      <c r="C263" s="152">
        <v>334</v>
      </c>
      <c r="D263" s="68" t="s">
        <v>171</v>
      </c>
      <c r="E263" s="13" t="s">
        <v>165</v>
      </c>
      <c r="F263" s="128" t="s">
        <v>357</v>
      </c>
      <c r="G263" s="57" t="s">
        <v>835</v>
      </c>
      <c r="H263" s="20" t="s">
        <v>836</v>
      </c>
      <c r="I263" s="13" t="s">
        <v>385</v>
      </c>
      <c r="J263" s="74" t="s">
        <v>837</v>
      </c>
      <c r="K263" s="105">
        <v>43297</v>
      </c>
      <c r="L263" s="8">
        <v>43785</v>
      </c>
      <c r="M263" s="4">
        <f t="shared" si="234"/>
        <v>82.304185890830638</v>
      </c>
      <c r="N263" s="2" t="s">
        <v>359</v>
      </c>
      <c r="O263" s="2" t="s">
        <v>347</v>
      </c>
      <c r="P263" s="2" t="s">
        <v>347</v>
      </c>
      <c r="Q263" s="23" t="s">
        <v>157</v>
      </c>
      <c r="R263" s="2" t="s">
        <v>36</v>
      </c>
      <c r="S263" s="25">
        <f t="shared" si="227"/>
        <v>793991.64999999991</v>
      </c>
      <c r="T263" s="25">
        <v>640285.07999999996</v>
      </c>
      <c r="U263" s="25">
        <v>153706.57</v>
      </c>
      <c r="V263" s="25">
        <f t="shared" si="228"/>
        <v>151418.12</v>
      </c>
      <c r="W263" s="25">
        <v>112991.49</v>
      </c>
      <c r="X263" s="25">
        <v>38426.629999999997</v>
      </c>
      <c r="Y263" s="25">
        <f t="shared" si="233"/>
        <v>0</v>
      </c>
      <c r="Z263" s="25"/>
      <c r="AA263" s="25"/>
      <c r="AB263" s="25">
        <f t="shared" si="235"/>
        <v>19294.080000000002</v>
      </c>
      <c r="AC263" s="25">
        <v>15373</v>
      </c>
      <c r="AD263" s="25">
        <v>3921.08</v>
      </c>
      <c r="AE263" s="25">
        <f t="shared" si="231"/>
        <v>964703.84999999986</v>
      </c>
      <c r="AF263" s="25">
        <v>0</v>
      </c>
      <c r="AG263" s="25">
        <f t="shared" si="232"/>
        <v>964703.84999999986</v>
      </c>
      <c r="AH263" s="28" t="s">
        <v>628</v>
      </c>
      <c r="AI263" s="73" t="s">
        <v>460</v>
      </c>
      <c r="AJ263" s="29">
        <f>96470.38-14469.9</f>
        <v>82000.48000000001</v>
      </c>
      <c r="AK263" s="29">
        <v>14469.9</v>
      </c>
    </row>
    <row r="264" spans="1:37" ht="141.75" x14ac:dyDescent="0.25">
      <c r="A264" s="5">
        <v>258</v>
      </c>
      <c r="B264" s="68">
        <v>111446</v>
      </c>
      <c r="C264" s="152">
        <v>161</v>
      </c>
      <c r="D264" s="68" t="s">
        <v>690</v>
      </c>
      <c r="E264" s="13" t="s">
        <v>165</v>
      </c>
      <c r="F264" s="128" t="s">
        <v>357</v>
      </c>
      <c r="G264" s="57" t="s">
        <v>838</v>
      </c>
      <c r="H264" s="20" t="s">
        <v>839</v>
      </c>
      <c r="I264" s="13" t="s">
        <v>385</v>
      </c>
      <c r="J264" s="74" t="s">
        <v>840</v>
      </c>
      <c r="K264" s="105">
        <v>43297</v>
      </c>
      <c r="L264" s="8">
        <v>43785</v>
      </c>
      <c r="M264" s="4">
        <f t="shared" si="234"/>
        <v>82.304180439174772</v>
      </c>
      <c r="N264" s="2" t="s">
        <v>359</v>
      </c>
      <c r="O264" s="2" t="s">
        <v>347</v>
      </c>
      <c r="P264" s="2" t="s">
        <v>347</v>
      </c>
      <c r="Q264" s="23" t="s">
        <v>361</v>
      </c>
      <c r="R264" s="2" t="s">
        <v>36</v>
      </c>
      <c r="S264" s="25">
        <f t="shared" si="227"/>
        <v>820476.63</v>
      </c>
      <c r="T264" s="25">
        <v>661642.92000000004</v>
      </c>
      <c r="U264" s="25">
        <v>158833.71</v>
      </c>
      <c r="V264" s="25">
        <f t="shared" si="228"/>
        <v>156469</v>
      </c>
      <c r="W264" s="25">
        <v>116760.53</v>
      </c>
      <c r="X264" s="25">
        <v>39708.47</v>
      </c>
      <c r="Y264" s="25">
        <f t="shared" si="233"/>
        <v>0</v>
      </c>
      <c r="Z264" s="25"/>
      <c r="AA264" s="25"/>
      <c r="AB264" s="25">
        <f t="shared" si="235"/>
        <v>19937.669999999998</v>
      </c>
      <c r="AC264" s="25">
        <v>15885.81</v>
      </c>
      <c r="AD264" s="25">
        <v>4051.86</v>
      </c>
      <c r="AE264" s="25">
        <f t="shared" si="231"/>
        <v>996883.3</v>
      </c>
      <c r="AF264" s="25"/>
      <c r="AG264" s="25">
        <f t="shared" si="232"/>
        <v>996883.3</v>
      </c>
      <c r="AH264" s="28" t="s">
        <v>628</v>
      </c>
      <c r="AI264" s="73" t="s">
        <v>385</v>
      </c>
      <c r="AJ264" s="29">
        <v>172463.58</v>
      </c>
      <c r="AK264" s="29">
        <f>13878.6</f>
        <v>13878.6</v>
      </c>
    </row>
    <row r="265" spans="1:37" ht="141.75" x14ac:dyDescent="0.25">
      <c r="A265" s="5">
        <v>259</v>
      </c>
      <c r="B265" s="68">
        <v>111890</v>
      </c>
      <c r="C265" s="152">
        <v>249</v>
      </c>
      <c r="D265" s="68" t="s">
        <v>171</v>
      </c>
      <c r="E265" s="13" t="s">
        <v>165</v>
      </c>
      <c r="F265" s="128" t="s">
        <v>357</v>
      </c>
      <c r="G265" s="57" t="s">
        <v>862</v>
      </c>
      <c r="H265" s="20" t="s">
        <v>863</v>
      </c>
      <c r="I265" s="13" t="s">
        <v>864</v>
      </c>
      <c r="J265" s="253" t="s">
        <v>865</v>
      </c>
      <c r="K265" s="105">
        <v>43301</v>
      </c>
      <c r="L265" s="8">
        <v>43789</v>
      </c>
      <c r="M265" s="4">
        <f t="shared" si="234"/>
        <v>82.304182965305657</v>
      </c>
      <c r="N265" s="2" t="s">
        <v>359</v>
      </c>
      <c r="O265" s="2" t="s">
        <v>866</v>
      </c>
      <c r="P265" s="2" t="s">
        <v>866</v>
      </c>
      <c r="Q265" s="23" t="s">
        <v>361</v>
      </c>
      <c r="R265" s="2" t="s">
        <v>36</v>
      </c>
      <c r="S265" s="25">
        <f t="shared" si="227"/>
        <v>729698.45</v>
      </c>
      <c r="T265" s="25">
        <v>588438.23</v>
      </c>
      <c r="U265" s="25">
        <v>141260.22</v>
      </c>
      <c r="V265" s="25">
        <f t="shared" si="228"/>
        <v>139157.12</v>
      </c>
      <c r="W265" s="25">
        <v>103842.05</v>
      </c>
      <c r="X265" s="25">
        <v>35315.07</v>
      </c>
      <c r="Y265" s="25">
        <f>Z265+AA265</f>
        <v>0</v>
      </c>
      <c r="Z265" s="25"/>
      <c r="AA265" s="25"/>
      <c r="AB265" s="25">
        <f>AC265+AD265</f>
        <v>17731.75</v>
      </c>
      <c r="AC265" s="25">
        <v>14128.18</v>
      </c>
      <c r="AD265" s="25">
        <v>3603.57</v>
      </c>
      <c r="AE265" s="25">
        <f t="shared" si="231"/>
        <v>886587.32</v>
      </c>
      <c r="AF265" s="25">
        <v>0</v>
      </c>
      <c r="AG265" s="25">
        <f t="shared" si="232"/>
        <v>886587.32</v>
      </c>
      <c r="AH265" s="28" t="s">
        <v>628</v>
      </c>
      <c r="AI265" s="73" t="s">
        <v>385</v>
      </c>
      <c r="AJ265" s="29">
        <f>88658.73-1983.5</f>
        <v>86675.23</v>
      </c>
      <c r="AK265" s="29">
        <v>0</v>
      </c>
    </row>
    <row r="266" spans="1:37" ht="236.25" x14ac:dyDescent="0.25">
      <c r="A266" s="2">
        <v>260</v>
      </c>
      <c r="B266" s="68">
        <v>119429</v>
      </c>
      <c r="C266" s="152">
        <v>472</v>
      </c>
      <c r="D266" s="68" t="s">
        <v>175</v>
      </c>
      <c r="E266" s="13" t="s">
        <v>1094</v>
      </c>
      <c r="F266" s="128" t="s">
        <v>585</v>
      </c>
      <c r="G266" s="20" t="s">
        <v>873</v>
      </c>
      <c r="H266" s="20" t="s">
        <v>1180</v>
      </c>
      <c r="I266" s="13" t="s">
        <v>460</v>
      </c>
      <c r="J266" s="74" t="s">
        <v>874</v>
      </c>
      <c r="K266" s="105">
        <v>43304</v>
      </c>
      <c r="L266" s="8">
        <v>43669</v>
      </c>
      <c r="M266" s="4">
        <f t="shared" si="234"/>
        <v>85.000001381242228</v>
      </c>
      <c r="N266" s="2">
        <v>6</v>
      </c>
      <c r="O266" s="2" t="s">
        <v>872</v>
      </c>
      <c r="P266" s="2" t="s">
        <v>871</v>
      </c>
      <c r="Q266" s="23" t="s">
        <v>216</v>
      </c>
      <c r="R266" s="2" t="s">
        <v>589</v>
      </c>
      <c r="S266" s="25">
        <f t="shared" si="227"/>
        <v>215385.83</v>
      </c>
      <c r="T266" s="25">
        <v>215385.83</v>
      </c>
      <c r="U266" s="25">
        <v>0</v>
      </c>
      <c r="V266" s="25">
        <f t="shared" si="228"/>
        <v>32941.35</v>
      </c>
      <c r="W266" s="25">
        <v>32941.35</v>
      </c>
      <c r="X266" s="25">
        <v>0</v>
      </c>
      <c r="Y266" s="25">
        <f t="shared" si="233"/>
        <v>5067.91</v>
      </c>
      <c r="Z266" s="25">
        <v>5067.91</v>
      </c>
      <c r="AA266" s="25">
        <v>0</v>
      </c>
      <c r="AB266" s="25">
        <f t="shared" si="235"/>
        <v>0</v>
      </c>
      <c r="AC266" s="25">
        <v>0</v>
      </c>
      <c r="AD266" s="25">
        <v>0</v>
      </c>
      <c r="AE266" s="25">
        <f t="shared" si="231"/>
        <v>253395.09</v>
      </c>
      <c r="AF266" s="25"/>
      <c r="AG266" s="25">
        <f t="shared" si="232"/>
        <v>253395.09</v>
      </c>
      <c r="AH266" s="28" t="s">
        <v>628</v>
      </c>
      <c r="AI266" s="73"/>
      <c r="AJ266" s="40">
        <v>9089.0499999999993</v>
      </c>
      <c r="AK266" s="29">
        <v>1390.09</v>
      </c>
    </row>
    <row r="267" spans="1:37" ht="409.5" x14ac:dyDescent="0.25">
      <c r="A267" s="5">
        <v>261</v>
      </c>
      <c r="B267" s="68">
        <v>116294</v>
      </c>
      <c r="C267" s="152">
        <v>395</v>
      </c>
      <c r="D267" s="68" t="s">
        <v>177</v>
      </c>
      <c r="E267" s="244" t="s">
        <v>165</v>
      </c>
      <c r="F267" s="128" t="s">
        <v>485</v>
      </c>
      <c r="G267" s="20" t="s">
        <v>887</v>
      </c>
      <c r="H267" s="20" t="s">
        <v>886</v>
      </c>
      <c r="I267" s="13" t="s">
        <v>889</v>
      </c>
      <c r="J267" s="74" t="s">
        <v>888</v>
      </c>
      <c r="K267" s="105">
        <v>43307</v>
      </c>
      <c r="L267" s="8">
        <v>44100</v>
      </c>
      <c r="M267" s="4">
        <f t="shared" si="234"/>
        <v>83.983862768208695</v>
      </c>
      <c r="N267" s="2" t="s">
        <v>359</v>
      </c>
      <c r="O267" s="2" t="s">
        <v>156</v>
      </c>
      <c r="P267" s="2" t="s">
        <v>156</v>
      </c>
      <c r="Q267" s="23" t="s">
        <v>157</v>
      </c>
      <c r="R267" s="2" t="s">
        <v>36</v>
      </c>
      <c r="S267" s="25">
        <f t="shared" si="227"/>
        <v>10337095.59</v>
      </c>
      <c r="T267" s="25">
        <v>8335966.9800000004</v>
      </c>
      <c r="U267" s="25">
        <v>2001128.61</v>
      </c>
      <c r="V267" s="25">
        <f t="shared" si="228"/>
        <v>861007.51</v>
      </c>
      <c r="W267" s="25">
        <v>636291.80000000005</v>
      </c>
      <c r="X267" s="25">
        <v>224715.71</v>
      </c>
      <c r="Y267" s="25">
        <f t="shared" si="233"/>
        <v>1110327.6499999999</v>
      </c>
      <c r="Z267" s="25">
        <v>834761.2</v>
      </c>
      <c r="AA267" s="25">
        <v>275566.45</v>
      </c>
      <c r="AB267" s="25">
        <f t="shared" si="235"/>
        <v>0</v>
      </c>
      <c r="AC267" s="25">
        <v>0</v>
      </c>
      <c r="AD267" s="25">
        <v>0</v>
      </c>
      <c r="AE267" s="25">
        <f t="shared" si="231"/>
        <v>12308430.75</v>
      </c>
      <c r="AF267" s="25"/>
      <c r="AG267" s="25">
        <f t="shared" si="232"/>
        <v>12308430.75</v>
      </c>
      <c r="AH267" s="28" t="s">
        <v>628</v>
      </c>
      <c r="AI267" s="73"/>
      <c r="AJ267" s="29">
        <v>310000</v>
      </c>
      <c r="AK267" s="29">
        <v>0</v>
      </c>
    </row>
    <row r="268" spans="1:37" ht="204.75" x14ac:dyDescent="0.25">
      <c r="A268" s="5">
        <v>262</v>
      </c>
      <c r="B268" s="68">
        <v>113123</v>
      </c>
      <c r="C268" s="152">
        <v>217</v>
      </c>
      <c r="D268" s="68" t="s">
        <v>173</v>
      </c>
      <c r="E268" s="13" t="s">
        <v>165</v>
      </c>
      <c r="F268" s="128" t="s">
        <v>357</v>
      </c>
      <c r="G268" s="20" t="s">
        <v>897</v>
      </c>
      <c r="H268" s="20" t="s">
        <v>898</v>
      </c>
      <c r="I268" s="13" t="s">
        <v>460</v>
      </c>
      <c r="J268" s="74" t="s">
        <v>899</v>
      </c>
      <c r="K268" s="105">
        <v>43312</v>
      </c>
      <c r="L268" s="105">
        <v>43738</v>
      </c>
      <c r="M268" s="4">
        <f t="shared" si="234"/>
        <v>82.304185679258694</v>
      </c>
      <c r="N268" s="2" t="s">
        <v>359</v>
      </c>
      <c r="O268" s="2" t="s">
        <v>156</v>
      </c>
      <c r="P268" s="2" t="s">
        <v>156</v>
      </c>
      <c r="Q268" s="23" t="s">
        <v>361</v>
      </c>
      <c r="R268" s="2" t="s">
        <v>36</v>
      </c>
      <c r="S268" s="25">
        <f t="shared" si="227"/>
        <v>504461.06999999995</v>
      </c>
      <c r="T268" s="25">
        <v>406803.92</v>
      </c>
      <c r="U268" s="25">
        <v>97657.15</v>
      </c>
      <c r="V268" s="25">
        <f t="shared" si="228"/>
        <v>96203.24</v>
      </c>
      <c r="W268" s="25">
        <v>71788.94</v>
      </c>
      <c r="X268" s="25">
        <v>24414.3</v>
      </c>
      <c r="Y268" s="25">
        <f t="shared" si="233"/>
        <v>0</v>
      </c>
      <c r="Z268" s="25">
        <v>0</v>
      </c>
      <c r="AA268" s="25">
        <v>0</v>
      </c>
      <c r="AB268" s="25">
        <f t="shared" si="235"/>
        <v>12258.43</v>
      </c>
      <c r="AC268" s="25">
        <v>9767.16</v>
      </c>
      <c r="AD268" s="25">
        <v>2491.27</v>
      </c>
      <c r="AE268" s="25">
        <f t="shared" si="231"/>
        <v>612922.74</v>
      </c>
      <c r="AF268" s="25"/>
      <c r="AG268" s="25">
        <f t="shared" si="232"/>
        <v>612922.74</v>
      </c>
      <c r="AH268" s="28" t="s">
        <v>628</v>
      </c>
      <c r="AI268" s="73"/>
      <c r="AJ268" s="29">
        <f>61292.27-7748.65</f>
        <v>53543.619999999995</v>
      </c>
      <c r="AK268" s="29">
        <v>7748.65</v>
      </c>
    </row>
    <row r="269" spans="1:37" ht="141.75" x14ac:dyDescent="0.25">
      <c r="A269" s="2">
        <v>263</v>
      </c>
      <c r="B269" s="68">
        <v>112769</v>
      </c>
      <c r="C269" s="152">
        <v>154</v>
      </c>
      <c r="D269" s="68" t="s">
        <v>690</v>
      </c>
      <c r="E269" s="13" t="s">
        <v>165</v>
      </c>
      <c r="F269" s="128" t="s">
        <v>357</v>
      </c>
      <c r="G269" s="20" t="s">
        <v>912</v>
      </c>
      <c r="H269" s="20" t="s">
        <v>913</v>
      </c>
      <c r="I269" s="13" t="s">
        <v>914</v>
      </c>
      <c r="J269" s="74" t="s">
        <v>915</v>
      </c>
      <c r="K269" s="105">
        <v>43312</v>
      </c>
      <c r="L269" s="8">
        <v>43738</v>
      </c>
      <c r="M269" s="4">
        <f t="shared" si="234"/>
        <v>82.304193908401487</v>
      </c>
      <c r="N269" s="2" t="s">
        <v>359</v>
      </c>
      <c r="O269" s="2" t="s">
        <v>156</v>
      </c>
      <c r="P269" s="2" t="s">
        <v>156</v>
      </c>
      <c r="Q269" s="23" t="s">
        <v>361</v>
      </c>
      <c r="R269" s="2" t="s">
        <v>36</v>
      </c>
      <c r="S269" s="25">
        <f t="shared" si="227"/>
        <v>810553.29</v>
      </c>
      <c r="T269" s="25">
        <v>653640.61</v>
      </c>
      <c r="U269" s="25">
        <v>156912.68</v>
      </c>
      <c r="V269" s="25">
        <f t="shared" si="228"/>
        <v>154576.41999999998</v>
      </c>
      <c r="W269" s="25">
        <v>115348.29</v>
      </c>
      <c r="X269" s="25">
        <v>39228.129999999997</v>
      </c>
      <c r="Y269" s="25">
        <f t="shared" si="233"/>
        <v>0</v>
      </c>
      <c r="Z269" s="25"/>
      <c r="AA269" s="25"/>
      <c r="AB269" s="25">
        <f t="shared" si="235"/>
        <v>19696.52</v>
      </c>
      <c r="AC269" s="25">
        <v>15693.62</v>
      </c>
      <c r="AD269" s="25">
        <v>4002.9</v>
      </c>
      <c r="AE269" s="25">
        <f t="shared" si="231"/>
        <v>984826.23</v>
      </c>
      <c r="AF269" s="25"/>
      <c r="AG269" s="25">
        <f t="shared" si="232"/>
        <v>984826.23</v>
      </c>
      <c r="AH269" s="28" t="s">
        <v>628</v>
      </c>
      <c r="AI269" s="73" t="s">
        <v>187</v>
      </c>
      <c r="AJ269" s="29">
        <f>98482.62-15061.09</f>
        <v>83421.53</v>
      </c>
      <c r="AK269" s="29">
        <v>15061.09</v>
      </c>
    </row>
    <row r="270" spans="1:37" ht="162.75" customHeight="1" x14ac:dyDescent="0.25">
      <c r="A270" s="5">
        <v>264</v>
      </c>
      <c r="B270" s="68">
        <v>118824</v>
      </c>
      <c r="C270" s="152">
        <v>451</v>
      </c>
      <c r="D270" s="68" t="s">
        <v>168</v>
      </c>
      <c r="E270" s="13" t="s">
        <v>1137</v>
      </c>
      <c r="F270" s="143" t="s">
        <v>674</v>
      </c>
      <c r="G270" s="84" t="s">
        <v>918</v>
      </c>
      <c r="H270" s="85" t="s">
        <v>919</v>
      </c>
      <c r="I270" s="13" t="s">
        <v>920</v>
      </c>
      <c r="J270" s="215" t="s">
        <v>1088</v>
      </c>
      <c r="K270" s="105">
        <v>43311</v>
      </c>
      <c r="L270" s="8">
        <v>43860</v>
      </c>
      <c r="M270" s="4">
        <f t="shared" si="234"/>
        <v>83.245543779056959</v>
      </c>
      <c r="N270" s="2" t="s">
        <v>359</v>
      </c>
      <c r="O270" s="2" t="s">
        <v>156</v>
      </c>
      <c r="P270" s="91" t="s">
        <v>156</v>
      </c>
      <c r="Q270" s="23" t="s">
        <v>157</v>
      </c>
      <c r="R270" s="2" t="s">
        <v>36</v>
      </c>
      <c r="S270" s="25">
        <f t="shared" si="227"/>
        <v>3071406.9800000004</v>
      </c>
      <c r="T270" s="25">
        <v>2476821.9900000002</v>
      </c>
      <c r="U270" s="25">
        <v>594584.99</v>
      </c>
      <c r="V270" s="25">
        <f t="shared" si="228"/>
        <v>254554.22000000003</v>
      </c>
      <c r="W270" s="25">
        <v>189953.89</v>
      </c>
      <c r="X270" s="25">
        <v>64600.33</v>
      </c>
      <c r="Y270" s="25">
        <f t="shared" si="233"/>
        <v>331178.11</v>
      </c>
      <c r="Z270" s="25">
        <v>247132.37</v>
      </c>
      <c r="AA270" s="25">
        <v>84045.74</v>
      </c>
      <c r="AB270" s="25">
        <f t="shared" si="235"/>
        <v>32435.940000000002</v>
      </c>
      <c r="AC270" s="25">
        <v>25844.11</v>
      </c>
      <c r="AD270" s="25">
        <v>6591.83</v>
      </c>
      <c r="AE270" s="25">
        <f t="shared" si="231"/>
        <v>3689575.2500000005</v>
      </c>
      <c r="AF270" s="25"/>
      <c r="AG270" s="25">
        <f t="shared" si="232"/>
        <v>3689575.2500000005</v>
      </c>
      <c r="AH270" s="30" t="s">
        <v>921</v>
      </c>
      <c r="AI270" s="73"/>
      <c r="AJ270" s="29">
        <f>162179.72+66847.3</f>
        <v>229027.02000000002</v>
      </c>
      <c r="AK270" s="29">
        <v>12748.1</v>
      </c>
    </row>
    <row r="271" spans="1:37" ht="173.25" x14ac:dyDescent="0.25">
      <c r="A271" s="5">
        <v>265</v>
      </c>
      <c r="B271" s="68">
        <v>113009</v>
      </c>
      <c r="C271" s="152">
        <v>296</v>
      </c>
      <c r="D271" s="68" t="s">
        <v>690</v>
      </c>
      <c r="E271" s="13" t="s">
        <v>165</v>
      </c>
      <c r="F271" s="128" t="s">
        <v>357</v>
      </c>
      <c r="G271" s="57" t="s">
        <v>928</v>
      </c>
      <c r="H271" s="20" t="s">
        <v>929</v>
      </c>
      <c r="I271" s="13" t="s">
        <v>930</v>
      </c>
      <c r="J271" s="74" t="s">
        <v>931</v>
      </c>
      <c r="K271" s="105">
        <v>43318</v>
      </c>
      <c r="L271" s="8">
        <v>43682</v>
      </c>
      <c r="M271" s="4">
        <f t="shared" si="234"/>
        <v>82.304184738955826</v>
      </c>
      <c r="N271" s="2" t="s">
        <v>359</v>
      </c>
      <c r="O271" s="2" t="s">
        <v>932</v>
      </c>
      <c r="P271" s="2" t="s">
        <v>933</v>
      </c>
      <c r="Q271" s="23" t="s">
        <v>361</v>
      </c>
      <c r="R271" s="2" t="s">
        <v>36</v>
      </c>
      <c r="S271" s="25">
        <f t="shared" si="227"/>
        <v>819749.67999999993</v>
      </c>
      <c r="T271" s="25">
        <v>661056.71</v>
      </c>
      <c r="U271" s="25">
        <v>158692.97</v>
      </c>
      <c r="V271" s="25">
        <f t="shared" si="228"/>
        <v>156330.31</v>
      </c>
      <c r="W271" s="25">
        <v>116657.06</v>
      </c>
      <c r="X271" s="25">
        <v>39673.25</v>
      </c>
      <c r="Y271" s="25">
        <f t="shared" si="233"/>
        <v>0</v>
      </c>
      <c r="Z271" s="25"/>
      <c r="AA271" s="25"/>
      <c r="AB271" s="25">
        <f t="shared" si="235"/>
        <v>19920.010000000002</v>
      </c>
      <c r="AC271" s="25">
        <v>15871.7</v>
      </c>
      <c r="AD271" s="25">
        <v>4048.31</v>
      </c>
      <c r="AE271" s="25">
        <f t="shared" si="231"/>
        <v>996000</v>
      </c>
      <c r="AF271" s="25"/>
      <c r="AG271" s="25">
        <f t="shared" si="232"/>
        <v>996000</v>
      </c>
      <c r="AH271" s="30" t="s">
        <v>921</v>
      </c>
      <c r="AI271" s="73"/>
      <c r="AJ271" s="29">
        <v>0</v>
      </c>
      <c r="AK271" s="29">
        <v>0</v>
      </c>
    </row>
    <row r="272" spans="1:37" ht="141.75" x14ac:dyDescent="0.25">
      <c r="A272" s="2">
        <v>266</v>
      </c>
      <c r="B272" s="68">
        <v>112982</v>
      </c>
      <c r="C272" s="152">
        <v>297</v>
      </c>
      <c r="D272" s="68" t="s">
        <v>690</v>
      </c>
      <c r="E272" s="13" t="s">
        <v>165</v>
      </c>
      <c r="F272" s="128" t="s">
        <v>357</v>
      </c>
      <c r="G272" s="57" t="s">
        <v>934</v>
      </c>
      <c r="H272" s="20" t="s">
        <v>935</v>
      </c>
      <c r="I272" s="13" t="s">
        <v>936</v>
      </c>
      <c r="J272" s="74" t="s">
        <v>937</v>
      </c>
      <c r="K272" s="105">
        <v>43318</v>
      </c>
      <c r="L272" s="8">
        <v>43682</v>
      </c>
      <c r="M272" s="4">
        <f t="shared" si="234"/>
        <v>82.304142421748935</v>
      </c>
      <c r="N272" s="2" t="s">
        <v>359</v>
      </c>
      <c r="O272" s="2" t="s">
        <v>903</v>
      </c>
      <c r="P272" s="2" t="s">
        <v>938</v>
      </c>
      <c r="Q272" s="23" t="s">
        <v>361</v>
      </c>
      <c r="R272" s="2" t="s">
        <v>36</v>
      </c>
      <c r="S272" s="25">
        <f t="shared" si="227"/>
        <v>819220.94</v>
      </c>
      <c r="T272" s="25">
        <f>660630.63-0.29</f>
        <v>660630.34</v>
      </c>
      <c r="U272" s="25">
        <f>158590.68-0.08</f>
        <v>158590.6</v>
      </c>
      <c r="V272" s="25">
        <f t="shared" si="228"/>
        <v>156229.57</v>
      </c>
      <c r="W272" s="25">
        <f>116581.9-0.05</f>
        <v>116581.84999999999</v>
      </c>
      <c r="X272" s="25">
        <f>39647.73-0.01</f>
        <v>39647.72</v>
      </c>
      <c r="Y272" s="25">
        <f t="shared" si="233"/>
        <v>0</v>
      </c>
      <c r="Z272" s="25"/>
      <c r="AA272" s="25"/>
      <c r="AB272" s="25">
        <f t="shared" si="235"/>
        <v>19907.580000000002</v>
      </c>
      <c r="AC272" s="25">
        <f>15861.49+0.34</f>
        <v>15861.83</v>
      </c>
      <c r="AD272" s="25">
        <f>4045.66+0.09</f>
        <v>4045.75</v>
      </c>
      <c r="AE272" s="25">
        <f t="shared" si="231"/>
        <v>995358.09</v>
      </c>
      <c r="AF272" s="25"/>
      <c r="AG272" s="25">
        <f t="shared" si="232"/>
        <v>995358.09</v>
      </c>
      <c r="AH272" s="30" t="s">
        <v>921</v>
      </c>
      <c r="AI272" s="73"/>
      <c r="AJ272" s="29">
        <f>165765.11+56722.24</f>
        <v>222487.34999999998</v>
      </c>
      <c r="AK272" s="29">
        <f>14377.08+10817.21</f>
        <v>25194.29</v>
      </c>
    </row>
    <row r="273" spans="1:37" ht="189" x14ac:dyDescent="0.25">
      <c r="A273" s="5">
        <v>267</v>
      </c>
      <c r="B273" s="68">
        <v>110476</v>
      </c>
      <c r="C273" s="152">
        <v>203</v>
      </c>
      <c r="D273" s="68" t="s">
        <v>173</v>
      </c>
      <c r="E273" s="13" t="s">
        <v>165</v>
      </c>
      <c r="F273" s="128" t="s">
        <v>357</v>
      </c>
      <c r="G273" s="57" t="s">
        <v>953</v>
      </c>
      <c r="H273" s="20" t="s">
        <v>952</v>
      </c>
      <c r="I273" s="13" t="s">
        <v>954</v>
      </c>
      <c r="J273" s="74" t="s">
        <v>955</v>
      </c>
      <c r="K273" s="105">
        <v>43321</v>
      </c>
      <c r="L273" s="8">
        <v>43808</v>
      </c>
      <c r="M273" s="4">
        <f t="shared" si="234"/>
        <v>82.304182202889237</v>
      </c>
      <c r="N273" s="2" t="s">
        <v>359</v>
      </c>
      <c r="O273" s="2" t="s">
        <v>381</v>
      </c>
      <c r="P273" s="2" t="s">
        <v>381</v>
      </c>
      <c r="Q273" s="23" t="s">
        <v>361</v>
      </c>
      <c r="R273" s="2" t="s">
        <v>36</v>
      </c>
      <c r="S273" s="25">
        <f t="shared" si="227"/>
        <v>792472.45</v>
      </c>
      <c r="T273" s="25">
        <v>639059.98</v>
      </c>
      <c r="U273" s="25">
        <v>153412.47</v>
      </c>
      <c r="V273" s="25">
        <f t="shared" si="228"/>
        <v>151128.42799999999</v>
      </c>
      <c r="W273" s="25">
        <v>112775.29</v>
      </c>
      <c r="X273" s="25">
        <v>38353.137999999999</v>
      </c>
      <c r="Y273" s="25">
        <f t="shared" si="233"/>
        <v>0</v>
      </c>
      <c r="Z273" s="25">
        <v>0</v>
      </c>
      <c r="AA273" s="25">
        <v>0</v>
      </c>
      <c r="AB273" s="25">
        <f t="shared" si="235"/>
        <v>19257.179499999998</v>
      </c>
      <c r="AC273" s="25">
        <v>15343.618</v>
      </c>
      <c r="AD273" s="25">
        <v>3913.5614999999998</v>
      </c>
      <c r="AE273" s="25">
        <f t="shared" si="231"/>
        <v>962858.05749999988</v>
      </c>
      <c r="AF273" s="25"/>
      <c r="AG273" s="25">
        <f t="shared" si="232"/>
        <v>962858.05749999988</v>
      </c>
      <c r="AH273" s="30" t="s">
        <v>921</v>
      </c>
      <c r="AI273" s="73"/>
      <c r="AJ273" s="29">
        <v>96285.8</v>
      </c>
      <c r="AK273" s="29">
        <v>0</v>
      </c>
    </row>
    <row r="274" spans="1:37" ht="141.75" x14ac:dyDescent="0.25">
      <c r="A274" s="5">
        <v>268</v>
      </c>
      <c r="B274" s="68">
        <v>111413</v>
      </c>
      <c r="C274" s="152">
        <v>245</v>
      </c>
      <c r="D274" s="68" t="s">
        <v>171</v>
      </c>
      <c r="E274" s="13" t="s">
        <v>165</v>
      </c>
      <c r="F274" s="128" t="s">
        <v>357</v>
      </c>
      <c r="G274" s="57" t="s">
        <v>961</v>
      </c>
      <c r="H274" s="20" t="s">
        <v>962</v>
      </c>
      <c r="I274" s="13" t="s">
        <v>963</v>
      </c>
      <c r="J274" s="74" t="s">
        <v>964</v>
      </c>
      <c r="K274" s="105">
        <v>43325</v>
      </c>
      <c r="L274" s="8">
        <v>43812</v>
      </c>
      <c r="M274" s="4">
        <f t="shared" si="234"/>
        <v>82.510189524515496</v>
      </c>
      <c r="N274" s="2" t="s">
        <v>359</v>
      </c>
      <c r="O274" s="2" t="s">
        <v>347</v>
      </c>
      <c r="P274" s="2" t="s">
        <v>347</v>
      </c>
      <c r="Q274" s="23" t="s">
        <v>361</v>
      </c>
      <c r="R274" s="2" t="s">
        <v>36</v>
      </c>
      <c r="S274" s="25">
        <f t="shared" si="227"/>
        <v>805149.57</v>
      </c>
      <c r="T274" s="25">
        <v>649282.97</v>
      </c>
      <c r="U274" s="25">
        <v>155866.6</v>
      </c>
      <c r="V274" s="25">
        <f t="shared" si="228"/>
        <v>134378</v>
      </c>
      <c r="W274" s="25">
        <v>100275.78</v>
      </c>
      <c r="X274" s="25">
        <v>34102.22</v>
      </c>
      <c r="Y274" s="25">
        <f t="shared" si="233"/>
        <v>19168</v>
      </c>
      <c r="Z274" s="25">
        <v>14303.59</v>
      </c>
      <c r="AA274" s="25">
        <v>4864.41</v>
      </c>
      <c r="AB274" s="25">
        <f t="shared" si="235"/>
        <v>17122.78</v>
      </c>
      <c r="AC274" s="25">
        <v>13642.95</v>
      </c>
      <c r="AD274" s="25">
        <v>3479.83</v>
      </c>
      <c r="AE274" s="25">
        <f t="shared" si="231"/>
        <v>975818.35</v>
      </c>
      <c r="AF274" s="25">
        <v>0</v>
      </c>
      <c r="AG274" s="25">
        <f t="shared" si="232"/>
        <v>975818.35</v>
      </c>
      <c r="AH274" s="30" t="s">
        <v>921</v>
      </c>
      <c r="AI274" s="73" t="s">
        <v>385</v>
      </c>
      <c r="AJ274" s="29">
        <f>85600-10278.92</f>
        <v>75321.08</v>
      </c>
      <c r="AK274" s="29">
        <v>10278.92</v>
      </c>
    </row>
    <row r="275" spans="1:37" ht="288.60000000000002" customHeight="1" x14ac:dyDescent="0.25">
      <c r="A275" s="2">
        <v>269</v>
      </c>
      <c r="B275" s="68">
        <v>112299</v>
      </c>
      <c r="C275" s="152">
        <v>370</v>
      </c>
      <c r="D275" s="68" t="s">
        <v>163</v>
      </c>
      <c r="E275" s="2" t="s">
        <v>1138</v>
      </c>
      <c r="F275" s="128" t="s">
        <v>679</v>
      </c>
      <c r="G275" s="57" t="s">
        <v>971</v>
      </c>
      <c r="H275" s="20" t="s">
        <v>972</v>
      </c>
      <c r="I275" s="13" t="s">
        <v>187</v>
      </c>
      <c r="J275" s="57" t="s">
        <v>973</v>
      </c>
      <c r="K275" s="105">
        <v>43322</v>
      </c>
      <c r="L275" s="8">
        <v>43809</v>
      </c>
      <c r="M275" s="4">
        <f t="shared" si="234"/>
        <v>82.304185282751305</v>
      </c>
      <c r="N275" s="2" t="s">
        <v>359</v>
      </c>
      <c r="O275" s="2" t="s">
        <v>347</v>
      </c>
      <c r="P275" s="2" t="s">
        <v>347</v>
      </c>
      <c r="Q275" s="23" t="s">
        <v>361</v>
      </c>
      <c r="R275" s="2" t="s">
        <v>36</v>
      </c>
      <c r="S275" s="25">
        <f t="shared" si="227"/>
        <v>5950616.5299999993</v>
      </c>
      <c r="T275" s="25">
        <v>4798653.8099999996</v>
      </c>
      <c r="U275" s="25">
        <v>1151962.72</v>
      </c>
      <c r="V275" s="25">
        <f t="shared" si="228"/>
        <v>1134811.99</v>
      </c>
      <c r="W275" s="25">
        <v>846821.28</v>
      </c>
      <c r="X275" s="25">
        <v>287990.71000000002</v>
      </c>
      <c r="Y275" s="25">
        <f t="shared" si="233"/>
        <v>0</v>
      </c>
      <c r="Z275" s="25">
        <v>0</v>
      </c>
      <c r="AA275" s="25">
        <v>0</v>
      </c>
      <c r="AB275" s="25">
        <f t="shared" si="235"/>
        <v>144600.56</v>
      </c>
      <c r="AC275" s="25">
        <v>115213.74</v>
      </c>
      <c r="AD275" s="25">
        <v>29386.82</v>
      </c>
      <c r="AE275" s="25">
        <f t="shared" si="231"/>
        <v>7230029.0799999991</v>
      </c>
      <c r="AF275" s="25">
        <v>138667.75</v>
      </c>
      <c r="AG275" s="25">
        <f t="shared" si="232"/>
        <v>7368696.8299999991</v>
      </c>
      <c r="AH275" s="30" t="s">
        <v>921</v>
      </c>
      <c r="AI275" s="73"/>
      <c r="AJ275" s="29">
        <f>282756.47-22704</f>
        <v>260052.46999999997</v>
      </c>
      <c r="AK275" s="29">
        <v>22703.99</v>
      </c>
    </row>
    <row r="276" spans="1:37" ht="119.25" customHeight="1" x14ac:dyDescent="0.25">
      <c r="A276" s="5">
        <v>270</v>
      </c>
      <c r="B276" s="68">
        <v>112241</v>
      </c>
      <c r="C276" s="152">
        <v>291</v>
      </c>
      <c r="D276" s="68" t="s">
        <v>690</v>
      </c>
      <c r="E276" s="13" t="s">
        <v>165</v>
      </c>
      <c r="F276" s="128" t="s">
        <v>357</v>
      </c>
      <c r="G276" s="57" t="s">
        <v>985</v>
      </c>
      <c r="H276" s="20" t="s">
        <v>986</v>
      </c>
      <c r="I276" s="13" t="s">
        <v>987</v>
      </c>
      <c r="J276" s="74" t="s">
        <v>988</v>
      </c>
      <c r="K276" s="105">
        <v>43332</v>
      </c>
      <c r="L276" s="8">
        <v>43818</v>
      </c>
      <c r="M276" s="4">
        <f t="shared" si="234"/>
        <v>82.583882850083839</v>
      </c>
      <c r="N276" s="148" t="s">
        <v>155</v>
      </c>
      <c r="O276" s="2" t="s">
        <v>767</v>
      </c>
      <c r="P276" s="2" t="s">
        <v>755</v>
      </c>
      <c r="Q276" s="23" t="s">
        <v>361</v>
      </c>
      <c r="R276" s="153" t="s">
        <v>36</v>
      </c>
      <c r="S276" s="25">
        <f t="shared" si="227"/>
        <v>824427.28</v>
      </c>
      <c r="T276" s="25">
        <v>664828.78</v>
      </c>
      <c r="U276" s="25">
        <v>159598.5</v>
      </c>
      <c r="V276" s="25">
        <f t="shared" si="228"/>
        <v>130597.97</v>
      </c>
      <c r="W276" s="25">
        <v>97455.03</v>
      </c>
      <c r="X276" s="25">
        <v>33142.94</v>
      </c>
      <c r="Y276" s="25">
        <f t="shared" si="233"/>
        <v>26624.399999999998</v>
      </c>
      <c r="Z276" s="25">
        <v>19867.71</v>
      </c>
      <c r="AA276" s="25">
        <v>6756.69</v>
      </c>
      <c r="AB276" s="25">
        <f t="shared" si="235"/>
        <v>16641.12</v>
      </c>
      <c r="AC276" s="25">
        <v>13259.17</v>
      </c>
      <c r="AD276" s="25">
        <v>3381.95</v>
      </c>
      <c r="AE276" s="25">
        <f t="shared" si="231"/>
        <v>998290.77</v>
      </c>
      <c r="AF276" s="25"/>
      <c r="AG276" s="25">
        <f t="shared" si="232"/>
        <v>998290.77</v>
      </c>
      <c r="AH276" s="30" t="s">
        <v>921</v>
      </c>
      <c r="AI276" s="73"/>
      <c r="AJ276" s="29">
        <f>81541.49+87388.02</f>
        <v>168929.51</v>
      </c>
      <c r="AK276" s="29">
        <v>16166.91</v>
      </c>
    </row>
    <row r="277" spans="1:37" ht="270" customHeight="1" x14ac:dyDescent="0.25">
      <c r="A277" s="5">
        <v>271</v>
      </c>
      <c r="B277" s="68">
        <v>111881</v>
      </c>
      <c r="C277" s="152">
        <v>222</v>
      </c>
      <c r="D277" s="68" t="s">
        <v>173</v>
      </c>
      <c r="E277" s="13" t="s">
        <v>165</v>
      </c>
      <c r="F277" s="128" t="s">
        <v>357</v>
      </c>
      <c r="G277" s="254" t="s">
        <v>989</v>
      </c>
      <c r="H277" s="255" t="s">
        <v>990</v>
      </c>
      <c r="I277" s="13" t="s">
        <v>991</v>
      </c>
      <c r="J277" s="93" t="s">
        <v>992</v>
      </c>
      <c r="K277" s="105">
        <v>43332</v>
      </c>
      <c r="L277" s="8">
        <v>43819</v>
      </c>
      <c r="M277" s="4">
        <f t="shared" si="234"/>
        <v>82.304190087674584</v>
      </c>
      <c r="N277" s="148" t="s">
        <v>155</v>
      </c>
      <c r="O277" s="2" t="s">
        <v>347</v>
      </c>
      <c r="P277" s="2" t="s">
        <v>347</v>
      </c>
      <c r="Q277" s="23" t="s">
        <v>361</v>
      </c>
      <c r="R277" s="2" t="s">
        <v>36</v>
      </c>
      <c r="S277" s="25">
        <f t="shared" si="227"/>
        <v>817219.9</v>
      </c>
      <c r="T277" s="25">
        <v>659016.68000000005</v>
      </c>
      <c r="U277" s="25">
        <v>158203.22</v>
      </c>
      <c r="V277" s="25">
        <f t="shared" si="228"/>
        <v>155847.82</v>
      </c>
      <c r="W277" s="25">
        <v>116297.02</v>
      </c>
      <c r="X277" s="25">
        <v>39550.800000000003</v>
      </c>
      <c r="Y277" s="25">
        <f t="shared" si="233"/>
        <v>19858.52</v>
      </c>
      <c r="Z277" s="25">
        <v>15822.69</v>
      </c>
      <c r="AA277" s="25">
        <v>4035.83</v>
      </c>
      <c r="AB277" s="25">
        <f t="shared" si="235"/>
        <v>0</v>
      </c>
      <c r="AC277" s="25">
        <v>0</v>
      </c>
      <c r="AD277" s="25">
        <v>0</v>
      </c>
      <c r="AE277" s="25">
        <f t="shared" si="231"/>
        <v>992926.24</v>
      </c>
      <c r="AF277" s="25"/>
      <c r="AG277" s="25">
        <f t="shared" si="232"/>
        <v>992926.24</v>
      </c>
      <c r="AH277" s="30" t="s">
        <v>921</v>
      </c>
      <c r="AI277" s="73" t="s">
        <v>991</v>
      </c>
      <c r="AJ277" s="29">
        <v>99292.62</v>
      </c>
      <c r="AK277" s="29">
        <v>0</v>
      </c>
    </row>
    <row r="278" spans="1:37" ht="283.5" x14ac:dyDescent="0.25">
      <c r="A278" s="2">
        <v>272</v>
      </c>
      <c r="B278" s="68">
        <v>111434</v>
      </c>
      <c r="C278" s="152">
        <v>141</v>
      </c>
      <c r="D278" s="68" t="s">
        <v>176</v>
      </c>
      <c r="E278" s="13" t="s">
        <v>165</v>
      </c>
      <c r="F278" s="128" t="s">
        <v>357</v>
      </c>
      <c r="G278" s="57" t="s">
        <v>997</v>
      </c>
      <c r="H278" s="20" t="s">
        <v>998</v>
      </c>
      <c r="I278" s="13" t="s">
        <v>999</v>
      </c>
      <c r="J278" s="74" t="s">
        <v>1067</v>
      </c>
      <c r="K278" s="105">
        <v>43332</v>
      </c>
      <c r="L278" s="8">
        <v>43819</v>
      </c>
      <c r="M278" s="4">
        <f t="shared" si="234"/>
        <v>82.30418537074344</v>
      </c>
      <c r="N278" s="2" t="s">
        <v>359</v>
      </c>
      <c r="O278" s="2" t="s">
        <v>156</v>
      </c>
      <c r="P278" s="2" t="s">
        <v>156</v>
      </c>
      <c r="Q278" s="23" t="s">
        <v>361</v>
      </c>
      <c r="R278" s="153" t="s">
        <v>36</v>
      </c>
      <c r="S278" s="25">
        <f t="shared" si="227"/>
        <v>822576.44</v>
      </c>
      <c r="T278" s="25">
        <v>663336.19999999995</v>
      </c>
      <c r="U278" s="25">
        <v>159240.24</v>
      </c>
      <c r="V278" s="25">
        <f t="shared" si="228"/>
        <v>156869.40000000002</v>
      </c>
      <c r="W278" s="25">
        <v>117059.35</v>
      </c>
      <c r="X278" s="25">
        <v>39810.050000000003</v>
      </c>
      <c r="Y278" s="25">
        <f t="shared" si="233"/>
        <v>19988.68</v>
      </c>
      <c r="Z278" s="25">
        <v>15926.46</v>
      </c>
      <c r="AA278" s="25">
        <v>4062.22</v>
      </c>
      <c r="AB278" s="25">
        <f t="shared" si="235"/>
        <v>0</v>
      </c>
      <c r="AC278" s="25"/>
      <c r="AD278" s="25"/>
      <c r="AE278" s="25">
        <f t="shared" si="231"/>
        <v>999434.52</v>
      </c>
      <c r="AF278" s="25"/>
      <c r="AG278" s="25">
        <f t="shared" si="232"/>
        <v>999434.52</v>
      </c>
      <c r="AH278" s="30" t="s">
        <v>921</v>
      </c>
      <c r="AI278" s="73" t="s">
        <v>991</v>
      </c>
      <c r="AJ278" s="29">
        <v>49971.72</v>
      </c>
      <c r="AK278" s="29">
        <v>0</v>
      </c>
    </row>
    <row r="279" spans="1:37" ht="174" customHeight="1" x14ac:dyDescent="0.25">
      <c r="A279" s="5">
        <v>273</v>
      </c>
      <c r="B279" s="68">
        <v>112374</v>
      </c>
      <c r="C279" s="152">
        <v>142</v>
      </c>
      <c r="D279" s="68" t="s">
        <v>690</v>
      </c>
      <c r="E279" s="13" t="s">
        <v>165</v>
      </c>
      <c r="F279" s="128" t="s">
        <v>357</v>
      </c>
      <c r="G279" s="57" t="s">
        <v>1002</v>
      </c>
      <c r="H279" s="20" t="s">
        <v>1003</v>
      </c>
      <c r="I279" s="13" t="s">
        <v>389</v>
      </c>
      <c r="J279" s="74" t="s">
        <v>1004</v>
      </c>
      <c r="K279" s="105">
        <v>43333</v>
      </c>
      <c r="L279" s="8">
        <v>43819</v>
      </c>
      <c r="M279" s="4">
        <f t="shared" si="234"/>
        <v>82.304182898535288</v>
      </c>
      <c r="N279" s="2" t="s">
        <v>359</v>
      </c>
      <c r="O279" s="2" t="s">
        <v>156</v>
      </c>
      <c r="P279" s="2" t="s">
        <v>156</v>
      </c>
      <c r="Q279" s="23" t="s">
        <v>361</v>
      </c>
      <c r="R279" s="2" t="s">
        <v>36</v>
      </c>
      <c r="S279" s="25">
        <f t="shared" si="227"/>
        <v>776266.51</v>
      </c>
      <c r="T279" s="25">
        <v>625991.30000000005</v>
      </c>
      <c r="U279" s="25">
        <v>150275.21</v>
      </c>
      <c r="V279" s="25">
        <f t="shared" si="228"/>
        <v>148037.87</v>
      </c>
      <c r="W279" s="25">
        <v>110469.08</v>
      </c>
      <c r="X279" s="25">
        <v>37568.79</v>
      </c>
      <c r="Y279" s="25">
        <f t="shared" si="233"/>
        <v>0</v>
      </c>
      <c r="Z279" s="25"/>
      <c r="AA279" s="25"/>
      <c r="AB279" s="25">
        <f t="shared" si="235"/>
        <v>18863.37</v>
      </c>
      <c r="AC279" s="25">
        <v>15029.81</v>
      </c>
      <c r="AD279" s="25">
        <v>3833.56</v>
      </c>
      <c r="AE279" s="25">
        <f t="shared" si="231"/>
        <v>943167.75</v>
      </c>
      <c r="AF279" s="25"/>
      <c r="AG279" s="25">
        <f t="shared" si="232"/>
        <v>943167.75</v>
      </c>
      <c r="AH279" s="30" t="s">
        <v>921</v>
      </c>
      <c r="AI279" s="73"/>
      <c r="AJ279" s="29">
        <v>94316.78</v>
      </c>
      <c r="AK279" s="29">
        <v>0</v>
      </c>
    </row>
    <row r="280" spans="1:37" ht="189.75" x14ac:dyDescent="0.3">
      <c r="A280" s="5">
        <v>274</v>
      </c>
      <c r="B280" s="68">
        <v>111379</v>
      </c>
      <c r="C280" s="152">
        <v>228</v>
      </c>
      <c r="D280" s="68" t="s">
        <v>173</v>
      </c>
      <c r="E280" s="13" t="s">
        <v>165</v>
      </c>
      <c r="F280" s="128" t="s">
        <v>357</v>
      </c>
      <c r="G280" s="256" t="s">
        <v>1005</v>
      </c>
      <c r="H280" s="257" t="s">
        <v>1006</v>
      </c>
      <c r="I280" s="13" t="s">
        <v>1007</v>
      </c>
      <c r="J280" s="74" t="s">
        <v>1008</v>
      </c>
      <c r="K280" s="105">
        <v>43333</v>
      </c>
      <c r="L280" s="8">
        <v>43820</v>
      </c>
      <c r="M280" s="4">
        <f t="shared" si="234"/>
        <v>82.452371972946708</v>
      </c>
      <c r="N280" s="2" t="s">
        <v>359</v>
      </c>
      <c r="O280" s="2" t="s">
        <v>156</v>
      </c>
      <c r="P280" s="2" t="s">
        <v>156</v>
      </c>
      <c r="Q280" s="23" t="s">
        <v>361</v>
      </c>
      <c r="R280" s="2" t="s">
        <v>36</v>
      </c>
      <c r="S280" s="25">
        <f t="shared" si="227"/>
        <v>823001.55</v>
      </c>
      <c r="T280" s="25">
        <v>663679.05000000005</v>
      </c>
      <c r="U280" s="25">
        <v>159322.5</v>
      </c>
      <c r="V280" s="25">
        <f t="shared" si="228"/>
        <v>142846.60999999999</v>
      </c>
      <c r="W280" s="25">
        <v>106595.2</v>
      </c>
      <c r="X280" s="25">
        <v>36251.410000000003</v>
      </c>
      <c r="Y280" s="25">
        <f t="shared" si="233"/>
        <v>32305.72</v>
      </c>
      <c r="Z280" s="25">
        <v>25027.37</v>
      </c>
      <c r="AA280" s="25">
        <v>7278.35</v>
      </c>
      <c r="AB280" s="25">
        <f t="shared" si="235"/>
        <v>0</v>
      </c>
      <c r="AC280" s="25"/>
      <c r="AD280" s="25"/>
      <c r="AE280" s="25">
        <f t="shared" si="231"/>
        <v>998153.88</v>
      </c>
      <c r="AF280" s="25"/>
      <c r="AG280" s="25">
        <f t="shared" si="232"/>
        <v>998153.88</v>
      </c>
      <c r="AH280" s="30" t="s">
        <v>921</v>
      </c>
      <c r="AI280" s="73" t="s">
        <v>991</v>
      </c>
      <c r="AJ280" s="29">
        <v>91009.38</v>
      </c>
      <c r="AK280" s="29">
        <v>0</v>
      </c>
    </row>
    <row r="281" spans="1:37" ht="252" x14ac:dyDescent="0.25">
      <c r="A281" s="2">
        <v>275</v>
      </c>
      <c r="B281" s="68">
        <v>112711</v>
      </c>
      <c r="C281" s="152">
        <v>209</v>
      </c>
      <c r="D281" s="68" t="s">
        <v>173</v>
      </c>
      <c r="E281" s="87" t="s">
        <v>165</v>
      </c>
      <c r="F281" s="128" t="s">
        <v>357</v>
      </c>
      <c r="G281" s="57" t="s">
        <v>1014</v>
      </c>
      <c r="H281" s="20" t="s">
        <v>1015</v>
      </c>
      <c r="I281" s="87" t="s">
        <v>1016</v>
      </c>
      <c r="J281" s="93" t="s">
        <v>1017</v>
      </c>
      <c r="K281" s="105">
        <v>43335</v>
      </c>
      <c r="L281" s="8">
        <v>43822</v>
      </c>
      <c r="M281" s="4">
        <f t="shared" si="234"/>
        <v>82.640124999999998</v>
      </c>
      <c r="N281" s="2" t="s">
        <v>359</v>
      </c>
      <c r="O281" s="2" t="s">
        <v>156</v>
      </c>
      <c r="P281" s="2" t="s">
        <v>156</v>
      </c>
      <c r="Q281" s="23" t="s">
        <v>361</v>
      </c>
      <c r="R281" s="2" t="s">
        <v>36</v>
      </c>
      <c r="S281" s="25">
        <f t="shared" si="227"/>
        <v>826401.25</v>
      </c>
      <c r="T281" s="25">
        <v>666420.59</v>
      </c>
      <c r="U281" s="25">
        <v>159980.66</v>
      </c>
      <c r="V281" s="25">
        <f t="shared" si="228"/>
        <v>153598.75</v>
      </c>
      <c r="W281" s="25">
        <v>114416.53</v>
      </c>
      <c r="X281" s="25">
        <v>39182.22</v>
      </c>
      <c r="Y281" s="25">
        <f t="shared" si="233"/>
        <v>20000</v>
      </c>
      <c r="Z281" s="25">
        <v>15935.46</v>
      </c>
      <c r="AA281" s="25">
        <v>4064.54</v>
      </c>
      <c r="AB281" s="25">
        <f t="shared" si="235"/>
        <v>0</v>
      </c>
      <c r="AC281" s="25"/>
      <c r="AD281" s="25"/>
      <c r="AE281" s="25">
        <f t="shared" si="231"/>
        <v>1000000</v>
      </c>
      <c r="AF281" s="25"/>
      <c r="AG281" s="25">
        <f t="shared" si="232"/>
        <v>1000000</v>
      </c>
      <c r="AH281" s="30" t="s">
        <v>921</v>
      </c>
      <c r="AI281" s="73" t="s">
        <v>991</v>
      </c>
      <c r="AJ281" s="29">
        <v>98952.8</v>
      </c>
      <c r="AK281" s="29">
        <v>0</v>
      </c>
    </row>
    <row r="282" spans="1:37" ht="146.25" customHeight="1" x14ac:dyDescent="0.25">
      <c r="A282" s="5">
        <v>276</v>
      </c>
      <c r="B282" s="68">
        <v>112827</v>
      </c>
      <c r="C282" s="152">
        <v>305</v>
      </c>
      <c r="D282" s="68" t="s">
        <v>168</v>
      </c>
      <c r="E282" s="13" t="s">
        <v>165</v>
      </c>
      <c r="F282" s="128" t="s">
        <v>357</v>
      </c>
      <c r="G282" s="57" t="s">
        <v>1024</v>
      </c>
      <c r="H282" s="57" t="s">
        <v>1023</v>
      </c>
      <c r="I282" s="13" t="s">
        <v>1025</v>
      </c>
      <c r="J282" s="74" t="s">
        <v>1026</v>
      </c>
      <c r="K282" s="105">
        <v>43325</v>
      </c>
      <c r="L282" s="8">
        <v>43750</v>
      </c>
      <c r="M282" s="4">
        <f t="shared" si="234"/>
        <v>82.30418490460022</v>
      </c>
      <c r="N282" s="2" t="s">
        <v>359</v>
      </c>
      <c r="O282" s="2" t="s">
        <v>350</v>
      </c>
      <c r="P282" s="2" t="s">
        <v>1027</v>
      </c>
      <c r="Q282" s="23" t="s">
        <v>361</v>
      </c>
      <c r="R282" s="2" t="s">
        <v>36</v>
      </c>
      <c r="S282" s="25">
        <f t="shared" si="227"/>
        <v>819344.35</v>
      </c>
      <c r="T282" s="25">
        <v>660729.84</v>
      </c>
      <c r="U282" s="25">
        <v>158614.51</v>
      </c>
      <c r="V282" s="25">
        <f t="shared" si="228"/>
        <v>156253.01</v>
      </c>
      <c r="W282" s="25">
        <v>116599.39</v>
      </c>
      <c r="X282" s="25">
        <v>39653.620000000003</v>
      </c>
      <c r="Y282" s="25">
        <f t="shared" si="233"/>
        <v>0</v>
      </c>
      <c r="Z282" s="25"/>
      <c r="AA282" s="25"/>
      <c r="AB282" s="25">
        <f t="shared" si="235"/>
        <v>19910.16</v>
      </c>
      <c r="AC282" s="25">
        <v>15863.85</v>
      </c>
      <c r="AD282" s="25">
        <v>4046.31</v>
      </c>
      <c r="AE282" s="25">
        <f t="shared" si="231"/>
        <v>995507.52</v>
      </c>
      <c r="AF282" s="25"/>
      <c r="AG282" s="25">
        <f t="shared" si="232"/>
        <v>995507.52</v>
      </c>
      <c r="AH282" s="30" t="s">
        <v>921</v>
      </c>
      <c r="AI282" s="73" t="s">
        <v>991</v>
      </c>
      <c r="AJ282" s="29">
        <v>99347</v>
      </c>
      <c r="AK282" s="29">
        <v>0</v>
      </c>
    </row>
    <row r="283" spans="1:37" ht="141.75" x14ac:dyDescent="0.25">
      <c r="A283" s="5">
        <v>277</v>
      </c>
      <c r="B283" s="68">
        <v>112220</v>
      </c>
      <c r="C283" s="152">
        <v>239</v>
      </c>
      <c r="D283" s="68" t="s">
        <v>171</v>
      </c>
      <c r="E283" s="87" t="s">
        <v>165</v>
      </c>
      <c r="F283" s="128" t="s">
        <v>357</v>
      </c>
      <c r="G283" s="57" t="s">
        <v>1037</v>
      </c>
      <c r="H283" s="20" t="s">
        <v>1038</v>
      </c>
      <c r="I283" s="13" t="s">
        <v>1039</v>
      </c>
      <c r="J283" s="74" t="s">
        <v>1041</v>
      </c>
      <c r="K283" s="105">
        <v>43346</v>
      </c>
      <c r="L283" s="8">
        <v>43771</v>
      </c>
      <c r="M283" s="4">
        <f t="shared" si="234"/>
        <v>82.53761528755669</v>
      </c>
      <c r="N283" s="2" t="s">
        <v>359</v>
      </c>
      <c r="O283" s="2" t="s">
        <v>226</v>
      </c>
      <c r="P283" s="2" t="s">
        <v>1040</v>
      </c>
      <c r="Q283" s="23" t="s">
        <v>361</v>
      </c>
      <c r="R283" s="2" t="s">
        <v>36</v>
      </c>
      <c r="S283" s="25">
        <f t="shared" si="227"/>
        <v>770988.47</v>
      </c>
      <c r="T283" s="25">
        <v>621735</v>
      </c>
      <c r="U283" s="25">
        <v>149253.47</v>
      </c>
      <c r="V283" s="25">
        <f t="shared" si="228"/>
        <v>126240.19</v>
      </c>
      <c r="W283" s="25">
        <v>94203.17</v>
      </c>
      <c r="X283" s="25">
        <v>32037.02</v>
      </c>
      <c r="Y283" s="25">
        <f t="shared" si="233"/>
        <v>20791.07</v>
      </c>
      <c r="Z283" s="25">
        <v>15514.77</v>
      </c>
      <c r="AA283" s="25">
        <v>5276.3</v>
      </c>
      <c r="AB283" s="25">
        <f t="shared" si="235"/>
        <v>16085.85</v>
      </c>
      <c r="AC283" s="25">
        <v>12816.75</v>
      </c>
      <c r="AD283" s="25">
        <v>3269.1</v>
      </c>
      <c r="AE283" s="25">
        <f t="shared" si="231"/>
        <v>934105.57999999984</v>
      </c>
      <c r="AF283" s="25"/>
      <c r="AG283" s="25">
        <f t="shared" si="232"/>
        <v>934105.57999999984</v>
      </c>
      <c r="AH283" s="30" t="s">
        <v>628</v>
      </c>
      <c r="AI283" s="73" t="s">
        <v>385</v>
      </c>
      <c r="AJ283" s="29">
        <f>80429.21-9330.69</f>
        <v>71098.52</v>
      </c>
      <c r="AK283" s="29">
        <v>9330.69</v>
      </c>
    </row>
    <row r="284" spans="1:37" ht="174" x14ac:dyDescent="0.3">
      <c r="A284" s="2">
        <v>278</v>
      </c>
      <c r="B284" s="68">
        <v>111775</v>
      </c>
      <c r="C284" s="152">
        <v>364</v>
      </c>
      <c r="D284" s="68" t="s">
        <v>177</v>
      </c>
      <c r="E284" s="87" t="s">
        <v>165</v>
      </c>
      <c r="F284" s="128" t="s">
        <v>357</v>
      </c>
      <c r="G284" s="258" t="s">
        <v>1042</v>
      </c>
      <c r="H284" s="259" t="s">
        <v>1043</v>
      </c>
      <c r="I284" s="13" t="s">
        <v>1044</v>
      </c>
      <c r="J284" s="74" t="s">
        <v>1045</v>
      </c>
      <c r="K284" s="105">
        <v>43346</v>
      </c>
      <c r="L284" s="8">
        <v>43832</v>
      </c>
      <c r="M284" s="4">
        <f t="shared" si="234"/>
        <v>82.30418188922819</v>
      </c>
      <c r="N284" s="2" t="s">
        <v>359</v>
      </c>
      <c r="O284" s="2" t="s">
        <v>226</v>
      </c>
      <c r="P284" s="2" t="s">
        <v>512</v>
      </c>
      <c r="Q284" s="23" t="s">
        <v>361</v>
      </c>
      <c r="R284" s="2" t="s">
        <v>36</v>
      </c>
      <c r="S284" s="25">
        <f t="shared" si="227"/>
        <v>779789.21</v>
      </c>
      <c r="T284" s="25">
        <v>628832.06999999995</v>
      </c>
      <c r="U284" s="25">
        <v>150957.14000000001</v>
      </c>
      <c r="V284" s="25">
        <f t="shared" si="228"/>
        <v>148709.68</v>
      </c>
      <c r="W284" s="25">
        <v>110970.39</v>
      </c>
      <c r="X284" s="25">
        <v>37739.29</v>
      </c>
      <c r="Y284" s="25">
        <f t="shared" si="233"/>
        <v>0</v>
      </c>
      <c r="Z284" s="25"/>
      <c r="AA284" s="25"/>
      <c r="AB284" s="25">
        <f t="shared" si="235"/>
        <v>18948.97</v>
      </c>
      <c r="AC284" s="25">
        <v>15098.01</v>
      </c>
      <c r="AD284" s="25">
        <v>3850.96</v>
      </c>
      <c r="AE284" s="25">
        <f t="shared" si="231"/>
        <v>947447.85999999987</v>
      </c>
      <c r="AF284" s="25">
        <v>0</v>
      </c>
      <c r="AG284" s="25">
        <f t="shared" si="232"/>
        <v>947447.85999999987</v>
      </c>
      <c r="AH284" s="30" t="s">
        <v>628</v>
      </c>
      <c r="AI284" s="73" t="s">
        <v>385</v>
      </c>
      <c r="AJ284" s="29">
        <v>94744.78</v>
      </c>
      <c r="AK284" s="29">
        <v>0</v>
      </c>
    </row>
    <row r="285" spans="1:37" ht="141.75" x14ac:dyDescent="0.25">
      <c r="A285" s="5">
        <v>279</v>
      </c>
      <c r="B285" s="68">
        <v>112027</v>
      </c>
      <c r="C285" s="152">
        <v>290</v>
      </c>
      <c r="D285" s="68" t="s">
        <v>690</v>
      </c>
      <c r="E285" s="87" t="s">
        <v>165</v>
      </c>
      <c r="F285" s="128" t="s">
        <v>357</v>
      </c>
      <c r="G285" s="260" t="s">
        <v>1049</v>
      </c>
      <c r="H285" s="20" t="s">
        <v>1050</v>
      </c>
      <c r="I285" s="13" t="s">
        <v>389</v>
      </c>
      <c r="J285" s="74" t="s">
        <v>1051</v>
      </c>
      <c r="K285" s="105">
        <v>43346</v>
      </c>
      <c r="L285" s="8">
        <v>43832</v>
      </c>
      <c r="M285" s="4">
        <f t="shared" si="234"/>
        <v>82.30418483269878</v>
      </c>
      <c r="N285" s="2" t="s">
        <v>359</v>
      </c>
      <c r="O285" s="2" t="s">
        <v>156</v>
      </c>
      <c r="P285" s="2" t="s">
        <v>156</v>
      </c>
      <c r="Q285" s="23" t="s">
        <v>361</v>
      </c>
      <c r="R285" s="2" t="s">
        <v>36</v>
      </c>
      <c r="S285" s="25">
        <f t="shared" si="227"/>
        <v>765927.6</v>
      </c>
      <c r="T285" s="25">
        <v>617653.87</v>
      </c>
      <c r="U285" s="25">
        <v>148273.73000000001</v>
      </c>
      <c r="V285" s="25">
        <f t="shared" si="228"/>
        <v>146066.19</v>
      </c>
      <c r="W285" s="25">
        <v>108997.75999999999</v>
      </c>
      <c r="X285" s="25">
        <v>37068.43</v>
      </c>
      <c r="Y285" s="25">
        <f t="shared" si="233"/>
        <v>0</v>
      </c>
      <c r="Z285" s="25"/>
      <c r="AA285" s="25"/>
      <c r="AB285" s="25">
        <f t="shared" si="235"/>
        <v>18612.11</v>
      </c>
      <c r="AC285" s="25">
        <v>14829.62</v>
      </c>
      <c r="AD285" s="25">
        <v>3782.49</v>
      </c>
      <c r="AE285" s="25">
        <f t="shared" si="231"/>
        <v>930605.9</v>
      </c>
      <c r="AF285" s="25"/>
      <c r="AG285" s="25">
        <f t="shared" si="232"/>
        <v>930605.9</v>
      </c>
      <c r="AH285" s="30" t="s">
        <v>628</v>
      </c>
      <c r="AI285" s="73" t="s">
        <v>385</v>
      </c>
      <c r="AJ285" s="29">
        <f>93000-10796.98</f>
        <v>82203.02</v>
      </c>
      <c r="AK285" s="29">
        <v>10796.98</v>
      </c>
    </row>
    <row r="286" spans="1:37" ht="141.75" x14ac:dyDescent="0.25">
      <c r="A286" s="5">
        <v>280</v>
      </c>
      <c r="B286" s="68">
        <v>112733</v>
      </c>
      <c r="C286" s="152">
        <v>146</v>
      </c>
      <c r="D286" s="68" t="s">
        <v>690</v>
      </c>
      <c r="E286" s="87" t="s">
        <v>165</v>
      </c>
      <c r="F286" s="128" t="s">
        <v>357</v>
      </c>
      <c r="G286" s="88" t="s">
        <v>1056</v>
      </c>
      <c r="H286" s="20" t="s">
        <v>1057</v>
      </c>
      <c r="I286" s="13" t="s">
        <v>1058</v>
      </c>
      <c r="J286" s="74" t="s">
        <v>1059</v>
      </c>
      <c r="K286" s="105">
        <v>43349</v>
      </c>
      <c r="L286" s="8">
        <v>43835</v>
      </c>
      <c r="M286" s="4">
        <f t="shared" si="234"/>
        <v>82.53318349196968</v>
      </c>
      <c r="N286" s="2" t="s">
        <v>359</v>
      </c>
      <c r="O286" s="2" t="s">
        <v>156</v>
      </c>
      <c r="P286" s="2" t="s">
        <v>156</v>
      </c>
      <c r="Q286" s="23" t="s">
        <v>361</v>
      </c>
      <c r="R286" s="2" t="s">
        <v>36</v>
      </c>
      <c r="S286" s="25">
        <f t="shared" si="227"/>
        <v>819750.19</v>
      </c>
      <c r="T286" s="25">
        <v>661057.13</v>
      </c>
      <c r="U286" s="25">
        <v>158693.06</v>
      </c>
      <c r="V286" s="25">
        <f t="shared" si="228"/>
        <v>134642.41999999998</v>
      </c>
      <c r="W286" s="25">
        <v>100473.09</v>
      </c>
      <c r="X286" s="25">
        <v>34169.33</v>
      </c>
      <c r="Y286" s="25">
        <f t="shared" si="233"/>
        <v>21688.010000000002</v>
      </c>
      <c r="Z286" s="25">
        <v>16184.04</v>
      </c>
      <c r="AA286" s="25">
        <v>5503.97</v>
      </c>
      <c r="AB286" s="25">
        <f t="shared" si="235"/>
        <v>17156.47</v>
      </c>
      <c r="AC286" s="25">
        <v>13669.8</v>
      </c>
      <c r="AD286" s="25">
        <v>3486.67</v>
      </c>
      <c r="AE286" s="25">
        <f t="shared" si="231"/>
        <v>993237.08999999985</v>
      </c>
      <c r="AF286" s="25"/>
      <c r="AG286" s="25">
        <f t="shared" si="232"/>
        <v>993237.08999999985</v>
      </c>
      <c r="AH286" s="30" t="s">
        <v>628</v>
      </c>
      <c r="AI286" s="73" t="s">
        <v>385</v>
      </c>
      <c r="AJ286" s="29">
        <v>85782.36</v>
      </c>
      <c r="AK286" s="29">
        <v>0</v>
      </c>
    </row>
    <row r="287" spans="1:37" ht="155.25" customHeight="1" x14ac:dyDescent="0.25">
      <c r="A287" s="2">
        <v>281</v>
      </c>
      <c r="B287" s="68">
        <v>111432</v>
      </c>
      <c r="C287" s="152">
        <v>277</v>
      </c>
      <c r="D287" s="68" t="s">
        <v>174</v>
      </c>
      <c r="E287" s="87" t="s">
        <v>165</v>
      </c>
      <c r="F287" s="128" t="s">
        <v>357</v>
      </c>
      <c r="G287" s="55" t="s">
        <v>1061</v>
      </c>
      <c r="H287" s="20" t="s">
        <v>1060</v>
      </c>
      <c r="I287" s="13" t="s">
        <v>1062</v>
      </c>
      <c r="J287" s="11" t="s">
        <v>1063</v>
      </c>
      <c r="K287" s="105">
        <v>43349</v>
      </c>
      <c r="L287" s="8">
        <v>43836</v>
      </c>
      <c r="M287" s="4">
        <f t="shared" si="234"/>
        <v>82.304185577346573</v>
      </c>
      <c r="N287" s="2" t="s">
        <v>359</v>
      </c>
      <c r="O287" s="2" t="s">
        <v>156</v>
      </c>
      <c r="P287" s="2" t="s">
        <v>156</v>
      </c>
      <c r="Q287" s="23" t="s">
        <v>361</v>
      </c>
      <c r="R287" s="2" t="s">
        <v>36</v>
      </c>
      <c r="S287" s="25">
        <f t="shared" si="227"/>
        <v>811369.97</v>
      </c>
      <c r="T287" s="25">
        <v>654299.21</v>
      </c>
      <c r="U287" s="25">
        <v>157070.76</v>
      </c>
      <c r="V287" s="25">
        <f t="shared" si="228"/>
        <v>154732.26</v>
      </c>
      <c r="W287" s="25">
        <v>115464.56</v>
      </c>
      <c r="X287" s="25">
        <v>39267.699999999997</v>
      </c>
      <c r="Y287" s="25">
        <f t="shared" si="233"/>
        <v>0</v>
      </c>
      <c r="Z287" s="25"/>
      <c r="AA287" s="25"/>
      <c r="AB287" s="25">
        <f t="shared" si="235"/>
        <v>19716.37</v>
      </c>
      <c r="AC287" s="25">
        <v>15709.44</v>
      </c>
      <c r="AD287" s="25">
        <v>4006.93</v>
      </c>
      <c r="AE287" s="25">
        <f t="shared" si="231"/>
        <v>985818.6</v>
      </c>
      <c r="AF287" s="25">
        <v>0</v>
      </c>
      <c r="AG287" s="25">
        <f t="shared" si="232"/>
        <v>985818.6</v>
      </c>
      <c r="AH287" s="28" t="s">
        <v>628</v>
      </c>
      <c r="AI287" s="73" t="s">
        <v>187</v>
      </c>
      <c r="AJ287" s="29">
        <v>98500</v>
      </c>
      <c r="AK287" s="29">
        <v>0</v>
      </c>
    </row>
    <row r="288" spans="1:37" ht="330.75" x14ac:dyDescent="0.25">
      <c r="A288" s="5">
        <v>282</v>
      </c>
      <c r="B288" s="68">
        <v>112592</v>
      </c>
      <c r="C288" s="132">
        <v>144</v>
      </c>
      <c r="D288" s="68" t="s">
        <v>176</v>
      </c>
      <c r="E288" s="13" t="s">
        <v>165</v>
      </c>
      <c r="F288" s="128" t="s">
        <v>357</v>
      </c>
      <c r="G288" s="55" t="s">
        <v>1064</v>
      </c>
      <c r="H288" s="20" t="s">
        <v>1065</v>
      </c>
      <c r="I288" s="13" t="s">
        <v>385</v>
      </c>
      <c r="J288" s="74" t="s">
        <v>1066</v>
      </c>
      <c r="K288" s="105">
        <v>43349</v>
      </c>
      <c r="L288" s="8">
        <v>43835</v>
      </c>
      <c r="M288" s="4">
        <f t="shared" si="234"/>
        <v>82.304195666897996</v>
      </c>
      <c r="N288" s="2" t="s">
        <v>359</v>
      </c>
      <c r="O288" s="2" t="s">
        <v>347</v>
      </c>
      <c r="P288" s="2" t="s">
        <v>347</v>
      </c>
      <c r="Q288" s="23" t="s">
        <v>361</v>
      </c>
      <c r="R288" s="89" t="s">
        <v>36</v>
      </c>
      <c r="S288" s="25">
        <f>T288+U288</f>
        <v>809057.98</v>
      </c>
      <c r="T288" s="25">
        <v>652434.75</v>
      </c>
      <c r="U288" s="25">
        <v>156623.23000000001</v>
      </c>
      <c r="V288" s="25">
        <f t="shared" si="228"/>
        <v>154291.24</v>
      </c>
      <c r="W288" s="25">
        <v>115135.49</v>
      </c>
      <c r="X288" s="25">
        <v>39155.75</v>
      </c>
      <c r="Y288" s="25">
        <f t="shared" si="233"/>
        <v>0</v>
      </c>
      <c r="Z288" s="25"/>
      <c r="AA288" s="25"/>
      <c r="AB288" s="25">
        <f t="shared" si="235"/>
        <v>19660.18</v>
      </c>
      <c r="AC288" s="25">
        <v>15664.68</v>
      </c>
      <c r="AD288" s="25">
        <v>3995.5</v>
      </c>
      <c r="AE288" s="25">
        <f t="shared" si="231"/>
        <v>983009.4</v>
      </c>
      <c r="AF288" s="25">
        <v>0</v>
      </c>
      <c r="AG288" s="25">
        <f t="shared" si="232"/>
        <v>983009.4</v>
      </c>
      <c r="AH288" s="30" t="s">
        <v>628</v>
      </c>
      <c r="AI288" s="73" t="s">
        <v>187</v>
      </c>
      <c r="AJ288" s="29">
        <v>98300</v>
      </c>
      <c r="AK288" s="29">
        <v>0</v>
      </c>
    </row>
    <row r="289" spans="1:37" ht="299.25" x14ac:dyDescent="0.25">
      <c r="A289" s="5">
        <v>283</v>
      </c>
      <c r="B289" s="68">
        <v>111141</v>
      </c>
      <c r="C289" s="132">
        <v>312</v>
      </c>
      <c r="D289" s="68" t="s">
        <v>168</v>
      </c>
      <c r="E289" s="13" t="s">
        <v>165</v>
      </c>
      <c r="F289" s="128" t="s">
        <v>357</v>
      </c>
      <c r="G289" s="55" t="s">
        <v>1074</v>
      </c>
      <c r="H289" s="20" t="s">
        <v>1075</v>
      </c>
      <c r="I289" s="13" t="s">
        <v>1076</v>
      </c>
      <c r="J289" s="74" t="s">
        <v>1077</v>
      </c>
      <c r="K289" s="105">
        <v>43349</v>
      </c>
      <c r="L289" s="8">
        <v>43835</v>
      </c>
      <c r="M289" s="4">
        <f t="shared" si="234"/>
        <v>82.850667341734948</v>
      </c>
      <c r="N289" s="2" t="s">
        <v>359</v>
      </c>
      <c r="O289" s="2" t="s">
        <v>347</v>
      </c>
      <c r="P289" s="2" t="s">
        <v>347</v>
      </c>
      <c r="Q289" s="23" t="s">
        <v>361</v>
      </c>
      <c r="R289" s="89" t="s">
        <v>36</v>
      </c>
      <c r="S289" s="25">
        <f t="shared" si="227"/>
        <v>826770.14</v>
      </c>
      <c r="T289" s="25">
        <v>666718.05000000005</v>
      </c>
      <c r="U289" s="25">
        <v>160052.09</v>
      </c>
      <c r="V289" s="25">
        <f t="shared" si="228"/>
        <v>151175.81</v>
      </c>
      <c r="W289" s="25">
        <v>112482.44</v>
      </c>
      <c r="X289" s="25">
        <v>38693.370000000003</v>
      </c>
      <c r="Y289" s="25">
        <f t="shared" si="233"/>
        <v>0</v>
      </c>
      <c r="Z289" s="25"/>
      <c r="AA289" s="25"/>
      <c r="AB289" s="25">
        <f t="shared" si="235"/>
        <v>19958.07</v>
      </c>
      <c r="AC289" s="25">
        <v>15902.06</v>
      </c>
      <c r="AD289" s="25">
        <v>4056.01</v>
      </c>
      <c r="AE289" s="25">
        <f t="shared" si="231"/>
        <v>997904.0199999999</v>
      </c>
      <c r="AF289" s="25">
        <v>0</v>
      </c>
      <c r="AG289" s="25">
        <f t="shared" si="232"/>
        <v>997904.0199999999</v>
      </c>
      <c r="AH289" s="30" t="s">
        <v>628</v>
      </c>
      <c r="AI289" s="73"/>
      <c r="AJ289" s="29">
        <v>99790.399999999994</v>
      </c>
      <c r="AK289" s="29">
        <v>0</v>
      </c>
    </row>
    <row r="290" spans="1:37" ht="393.75" x14ac:dyDescent="0.25">
      <c r="A290" s="2">
        <v>284</v>
      </c>
      <c r="B290" s="68">
        <v>110676</v>
      </c>
      <c r="C290" s="152">
        <v>129</v>
      </c>
      <c r="D290" s="68" t="s">
        <v>176</v>
      </c>
      <c r="E290" s="13" t="s">
        <v>165</v>
      </c>
      <c r="F290" s="128" t="s">
        <v>357</v>
      </c>
      <c r="G290" s="20" t="s">
        <v>1078</v>
      </c>
      <c r="H290" s="20" t="s">
        <v>1079</v>
      </c>
      <c r="I290" s="13"/>
      <c r="J290" s="74" t="s">
        <v>1080</v>
      </c>
      <c r="K290" s="105">
        <v>43350</v>
      </c>
      <c r="L290" s="8">
        <v>43714</v>
      </c>
      <c r="M290" s="4">
        <f t="shared" si="234"/>
        <v>82.318948331511194</v>
      </c>
      <c r="N290" s="2" t="s">
        <v>359</v>
      </c>
      <c r="O290" s="2" t="s">
        <v>347</v>
      </c>
      <c r="P290" s="2" t="s">
        <v>347</v>
      </c>
      <c r="Q290" s="23" t="s">
        <v>361</v>
      </c>
      <c r="R290" s="89" t="s">
        <v>36</v>
      </c>
      <c r="S290" s="25">
        <f t="shared" si="227"/>
        <v>815275.85</v>
      </c>
      <c r="T290" s="25">
        <v>659815.64</v>
      </c>
      <c r="U290" s="25">
        <v>155460.21</v>
      </c>
      <c r="V290" s="25">
        <f t="shared" si="228"/>
        <v>155303.07</v>
      </c>
      <c r="W290" s="25">
        <v>116438.05</v>
      </c>
      <c r="X290" s="25">
        <v>38865.019999999997</v>
      </c>
      <c r="Y290" s="25">
        <f t="shared" si="233"/>
        <v>0</v>
      </c>
      <c r="Z290" s="25"/>
      <c r="AA290" s="25"/>
      <c r="AB290" s="25">
        <f t="shared" si="235"/>
        <v>19807.7</v>
      </c>
      <c r="AC290" s="25">
        <v>15841.88</v>
      </c>
      <c r="AD290" s="25">
        <v>3965.82</v>
      </c>
      <c r="AE290" s="25">
        <f t="shared" si="231"/>
        <v>990386.61999999988</v>
      </c>
      <c r="AF290" s="25">
        <v>0</v>
      </c>
      <c r="AG290" s="25">
        <f t="shared" si="232"/>
        <v>990386.61999999988</v>
      </c>
      <c r="AH290" s="30" t="s">
        <v>628</v>
      </c>
      <c r="AI290" s="73"/>
      <c r="AJ290" s="29">
        <f>97000+74075.05</f>
        <v>171075.05</v>
      </c>
      <c r="AK290" s="29">
        <v>14126.47</v>
      </c>
    </row>
    <row r="291" spans="1:37" ht="189" x14ac:dyDescent="0.25">
      <c r="A291" s="5">
        <v>285</v>
      </c>
      <c r="B291" s="68">
        <v>111475</v>
      </c>
      <c r="C291" s="152">
        <v>168</v>
      </c>
      <c r="D291" s="68" t="s">
        <v>176</v>
      </c>
      <c r="E291" s="13" t="s">
        <v>165</v>
      </c>
      <c r="F291" s="128" t="s">
        <v>357</v>
      </c>
      <c r="G291" s="55" t="s">
        <v>1090</v>
      </c>
      <c r="H291" s="20" t="s">
        <v>1091</v>
      </c>
      <c r="I291" s="13"/>
      <c r="J291" s="74" t="s">
        <v>1092</v>
      </c>
      <c r="K291" s="105">
        <v>43353</v>
      </c>
      <c r="L291" s="8">
        <v>43839</v>
      </c>
      <c r="M291" s="4">
        <f t="shared" si="234"/>
        <v>82.304180618407059</v>
      </c>
      <c r="N291" s="91" t="s">
        <v>359</v>
      </c>
      <c r="O291" s="2" t="s">
        <v>347</v>
      </c>
      <c r="P291" s="2" t="s">
        <v>347</v>
      </c>
      <c r="Q291" s="23" t="s">
        <v>361</v>
      </c>
      <c r="R291" s="89" t="s">
        <v>36</v>
      </c>
      <c r="S291" s="25">
        <f>T291+U291</f>
        <v>791535.7</v>
      </c>
      <c r="T291" s="25">
        <v>638304.56999999995</v>
      </c>
      <c r="U291" s="25">
        <v>153231.13</v>
      </c>
      <c r="V291" s="25">
        <f t="shared" si="228"/>
        <v>150949.82</v>
      </c>
      <c r="W291" s="25">
        <v>112642</v>
      </c>
      <c r="X291" s="25">
        <v>38307.82</v>
      </c>
      <c r="Y291" s="25">
        <f t="shared" si="233"/>
        <v>0</v>
      </c>
      <c r="Z291" s="25"/>
      <c r="AA291" s="25"/>
      <c r="AB291" s="25">
        <f t="shared" si="235"/>
        <v>19234.400000000001</v>
      </c>
      <c r="AC291" s="25">
        <v>15325.48</v>
      </c>
      <c r="AD291" s="25">
        <v>3908.92</v>
      </c>
      <c r="AE291" s="25">
        <f t="shared" si="231"/>
        <v>961719.92</v>
      </c>
      <c r="AF291" s="25">
        <v>0</v>
      </c>
      <c r="AG291" s="25">
        <f t="shared" si="232"/>
        <v>961719.92</v>
      </c>
      <c r="AH291" s="30" t="s">
        <v>628</v>
      </c>
      <c r="AI291" s="73"/>
      <c r="AJ291" s="29">
        <v>96171.99</v>
      </c>
      <c r="AK291" s="29">
        <v>0</v>
      </c>
    </row>
    <row r="292" spans="1:37" ht="165" x14ac:dyDescent="0.25">
      <c r="A292" s="5">
        <v>286</v>
      </c>
      <c r="B292" s="182">
        <v>118813</v>
      </c>
      <c r="C292" s="261">
        <v>449</v>
      </c>
      <c r="D292" s="2" t="s">
        <v>168</v>
      </c>
      <c r="E292" s="13" t="s">
        <v>1137</v>
      </c>
      <c r="F292" s="143" t="s">
        <v>674</v>
      </c>
      <c r="G292" s="51" t="s">
        <v>1085</v>
      </c>
      <c r="H292" s="182" t="s">
        <v>1086</v>
      </c>
      <c r="I292" s="182" t="s">
        <v>1087</v>
      </c>
      <c r="J292" s="262" t="s">
        <v>1089</v>
      </c>
      <c r="K292" s="263">
        <v>43350</v>
      </c>
      <c r="L292" s="8">
        <v>43867</v>
      </c>
      <c r="M292" s="4">
        <f>S292/AE292*100</f>
        <v>83.98386629387646</v>
      </c>
      <c r="N292" s="91" t="s">
        <v>359</v>
      </c>
      <c r="O292" s="2" t="s">
        <v>347</v>
      </c>
      <c r="P292" s="2" t="s">
        <v>347</v>
      </c>
      <c r="Q292" s="23" t="s">
        <v>157</v>
      </c>
      <c r="R292" s="89" t="s">
        <v>36</v>
      </c>
      <c r="S292" s="25">
        <f t="shared" si="227"/>
        <v>4865899.59</v>
      </c>
      <c r="T292" s="25">
        <v>3923924.02</v>
      </c>
      <c r="U292" s="25">
        <v>941975.57</v>
      </c>
      <c r="V292" s="25">
        <f t="shared" si="228"/>
        <v>0</v>
      </c>
      <c r="W292" s="25">
        <v>0</v>
      </c>
      <c r="X292" s="25">
        <v>0</v>
      </c>
      <c r="Y292" s="25">
        <f t="shared" si="233"/>
        <v>927950.83000000007</v>
      </c>
      <c r="Z292" s="25">
        <v>692457.06</v>
      </c>
      <c r="AA292" s="25">
        <v>235493.77</v>
      </c>
      <c r="AB292" s="25">
        <f t="shared" si="235"/>
        <v>0</v>
      </c>
      <c r="AC292" s="25"/>
      <c r="AD292" s="25"/>
      <c r="AE292" s="25">
        <f t="shared" si="231"/>
        <v>5793850.4199999999</v>
      </c>
      <c r="AF292" s="25">
        <v>0</v>
      </c>
      <c r="AG292" s="25">
        <f t="shared" si="232"/>
        <v>5793850.4199999999</v>
      </c>
      <c r="AH292" s="30" t="s">
        <v>628</v>
      </c>
      <c r="AI292" s="73"/>
      <c r="AJ292" s="29">
        <v>0</v>
      </c>
      <c r="AK292" s="29">
        <v>0</v>
      </c>
    </row>
    <row r="293" spans="1:37" ht="120" x14ac:dyDescent="0.25">
      <c r="A293" s="2">
        <v>287</v>
      </c>
      <c r="B293" s="68">
        <v>110215</v>
      </c>
      <c r="C293" s="152">
        <v>139</v>
      </c>
      <c r="D293" s="68" t="s">
        <v>171</v>
      </c>
      <c r="E293" s="13" t="s">
        <v>165</v>
      </c>
      <c r="F293" s="128" t="s">
        <v>357</v>
      </c>
      <c r="G293" s="51" t="s">
        <v>1096</v>
      </c>
      <c r="H293" s="51" t="s">
        <v>1097</v>
      </c>
      <c r="I293" s="13" t="s">
        <v>385</v>
      </c>
      <c r="J293" s="74" t="s">
        <v>1098</v>
      </c>
      <c r="K293" s="105">
        <v>43357</v>
      </c>
      <c r="L293" s="8">
        <v>43722</v>
      </c>
      <c r="M293" s="4">
        <f t="shared" si="234"/>
        <v>82.304183894733001</v>
      </c>
      <c r="N293" s="91" t="s">
        <v>359</v>
      </c>
      <c r="O293" s="2" t="s">
        <v>1099</v>
      </c>
      <c r="P293" s="2" t="s">
        <v>1099</v>
      </c>
      <c r="Q293" s="23" t="s">
        <v>361</v>
      </c>
      <c r="R293" s="89" t="s">
        <v>36</v>
      </c>
      <c r="S293" s="25">
        <f t="shared" si="227"/>
        <v>799287.37</v>
      </c>
      <c r="T293" s="25">
        <v>644555.61</v>
      </c>
      <c r="U293" s="25">
        <v>154731.76</v>
      </c>
      <c r="V293" s="25">
        <f t="shared" si="228"/>
        <v>152428.06</v>
      </c>
      <c r="W293" s="25">
        <v>113745.12</v>
      </c>
      <c r="X293" s="25">
        <v>38682.94</v>
      </c>
      <c r="Y293" s="25">
        <f>Z293+AA293</f>
        <v>0</v>
      </c>
      <c r="Z293" s="25"/>
      <c r="AA293" s="25"/>
      <c r="AB293" s="25">
        <f>AC293+AD293</f>
        <v>19422.77</v>
      </c>
      <c r="AC293" s="25">
        <v>15475.55</v>
      </c>
      <c r="AD293" s="25">
        <v>3947.22</v>
      </c>
      <c r="AE293" s="25">
        <f t="shared" si="231"/>
        <v>971138.2</v>
      </c>
      <c r="AF293" s="25">
        <v>0</v>
      </c>
      <c r="AG293" s="25">
        <f t="shared" si="232"/>
        <v>971138.2</v>
      </c>
      <c r="AH293" s="30" t="s">
        <v>628</v>
      </c>
      <c r="AI293" s="73" t="s">
        <v>385</v>
      </c>
      <c r="AJ293" s="29">
        <v>97000</v>
      </c>
      <c r="AK293" s="29">
        <v>0</v>
      </c>
    </row>
    <row r="294" spans="1:37" ht="204.75" x14ac:dyDescent="0.25">
      <c r="A294" s="5">
        <v>288</v>
      </c>
      <c r="B294" s="68">
        <v>112820</v>
      </c>
      <c r="C294" s="152">
        <v>158</v>
      </c>
      <c r="D294" s="68" t="s">
        <v>176</v>
      </c>
      <c r="E294" s="13" t="s">
        <v>165</v>
      </c>
      <c r="F294" s="128" t="s">
        <v>357</v>
      </c>
      <c r="G294" s="51" t="s">
        <v>1100</v>
      </c>
      <c r="H294" s="51" t="s">
        <v>1101</v>
      </c>
      <c r="I294" s="13" t="s">
        <v>385</v>
      </c>
      <c r="J294" s="74" t="s">
        <v>1102</v>
      </c>
      <c r="K294" s="105">
        <v>43361</v>
      </c>
      <c r="L294" s="8">
        <v>43847</v>
      </c>
      <c r="M294" s="4">
        <f t="shared" si="234"/>
        <v>82.304190832413511</v>
      </c>
      <c r="N294" s="91" t="s">
        <v>359</v>
      </c>
      <c r="O294" s="2" t="s">
        <v>264</v>
      </c>
      <c r="P294" s="2" t="s">
        <v>1103</v>
      </c>
      <c r="Q294" s="23" t="s">
        <v>361</v>
      </c>
      <c r="R294" s="89" t="s">
        <v>36</v>
      </c>
      <c r="S294" s="25">
        <f t="shared" si="227"/>
        <v>812316.52</v>
      </c>
      <c r="T294" s="25">
        <v>655062.47</v>
      </c>
      <c r="U294" s="25">
        <v>157254.04999999999</v>
      </c>
      <c r="V294" s="25">
        <f t="shared" si="228"/>
        <v>154912.70000000001</v>
      </c>
      <c r="W294" s="25">
        <v>115599.23</v>
      </c>
      <c r="X294" s="25">
        <v>39313.47</v>
      </c>
      <c r="Y294" s="25">
        <f t="shared" si="233"/>
        <v>0</v>
      </c>
      <c r="Z294" s="25"/>
      <c r="AA294" s="25"/>
      <c r="AB294" s="25">
        <f t="shared" si="235"/>
        <v>19739.379999999997</v>
      </c>
      <c r="AC294" s="25">
        <v>15727.8</v>
      </c>
      <c r="AD294" s="25">
        <v>4011.58</v>
      </c>
      <c r="AE294" s="25">
        <f t="shared" si="231"/>
        <v>986968.6</v>
      </c>
      <c r="AF294" s="25"/>
      <c r="AG294" s="25">
        <f t="shared" si="232"/>
        <v>986968.6</v>
      </c>
      <c r="AH294" s="30" t="s">
        <v>628</v>
      </c>
      <c r="AI294" s="73"/>
      <c r="AJ294" s="29">
        <v>98696.6</v>
      </c>
      <c r="AK294" s="29">
        <v>0</v>
      </c>
    </row>
    <row r="295" spans="1:37" ht="267.75" x14ac:dyDescent="0.25">
      <c r="A295" s="5">
        <v>289</v>
      </c>
      <c r="B295" s="68">
        <v>111916</v>
      </c>
      <c r="C295" s="152">
        <v>145</v>
      </c>
      <c r="D295" s="68" t="s">
        <v>176</v>
      </c>
      <c r="E295" s="13" t="s">
        <v>165</v>
      </c>
      <c r="F295" s="128" t="s">
        <v>357</v>
      </c>
      <c r="G295" s="51" t="s">
        <v>1104</v>
      </c>
      <c r="H295" s="51" t="s">
        <v>1105</v>
      </c>
      <c r="I295" s="13" t="s">
        <v>385</v>
      </c>
      <c r="J295" s="74" t="s">
        <v>1106</v>
      </c>
      <c r="K295" s="105">
        <v>43361</v>
      </c>
      <c r="L295" s="8">
        <v>43847</v>
      </c>
      <c r="M295" s="4">
        <f t="shared" si="234"/>
        <v>82.304184939869245</v>
      </c>
      <c r="N295" s="91" t="s">
        <v>359</v>
      </c>
      <c r="O295" s="2" t="s">
        <v>995</v>
      </c>
      <c r="P295" s="2" t="s">
        <v>995</v>
      </c>
      <c r="Q295" s="23" t="s">
        <v>361</v>
      </c>
      <c r="R295" s="89" t="s">
        <v>36</v>
      </c>
      <c r="S295" s="25">
        <f t="shared" si="227"/>
        <v>810699.02</v>
      </c>
      <c r="T295" s="25">
        <v>653758.11</v>
      </c>
      <c r="U295" s="25">
        <v>156940.91</v>
      </c>
      <c r="V295" s="25">
        <f t="shared" si="228"/>
        <v>154604.30000000002</v>
      </c>
      <c r="W295" s="25">
        <v>115369.07</v>
      </c>
      <c r="X295" s="25">
        <v>39235.230000000003</v>
      </c>
      <c r="Y295" s="25">
        <f t="shared" si="233"/>
        <v>0</v>
      </c>
      <c r="Z295" s="25"/>
      <c r="AA295" s="25"/>
      <c r="AB295" s="25">
        <f t="shared" si="235"/>
        <v>19700.080000000002</v>
      </c>
      <c r="AC295" s="25">
        <v>15696.51</v>
      </c>
      <c r="AD295" s="25">
        <v>4003.57</v>
      </c>
      <c r="AE295" s="25">
        <f t="shared" si="231"/>
        <v>985003.4</v>
      </c>
      <c r="AF295" s="25"/>
      <c r="AG295" s="25">
        <f t="shared" si="232"/>
        <v>985003.4</v>
      </c>
      <c r="AH295" s="30" t="s">
        <v>628</v>
      </c>
      <c r="AI295" s="73"/>
      <c r="AJ295" s="29">
        <v>98000</v>
      </c>
      <c r="AK295" s="29">
        <v>0</v>
      </c>
    </row>
    <row r="296" spans="1:37" ht="96" customHeight="1" x14ac:dyDescent="0.25">
      <c r="A296" s="2">
        <v>290</v>
      </c>
      <c r="B296" s="68"/>
      <c r="C296" s="152">
        <v>392</v>
      </c>
      <c r="D296" s="68" t="s">
        <v>168</v>
      </c>
      <c r="E296" s="13" t="s">
        <v>165</v>
      </c>
      <c r="F296" s="128" t="s">
        <v>485</v>
      </c>
      <c r="G296" s="84" t="s">
        <v>1107</v>
      </c>
      <c r="H296" s="85" t="s">
        <v>1108</v>
      </c>
      <c r="I296" s="13" t="s">
        <v>1109</v>
      </c>
      <c r="J296" s="215" t="s">
        <v>1110</v>
      </c>
      <c r="K296" s="105">
        <v>43356</v>
      </c>
      <c r="L296" s="8">
        <v>44012</v>
      </c>
      <c r="M296" s="4">
        <f t="shared" si="234"/>
        <v>83.98386240618575</v>
      </c>
      <c r="N296" s="2" t="s">
        <v>359</v>
      </c>
      <c r="O296" s="2" t="s">
        <v>347</v>
      </c>
      <c r="P296" s="2" t="s">
        <v>347</v>
      </c>
      <c r="Q296" s="23" t="s">
        <v>157</v>
      </c>
      <c r="R296" s="2" t="s">
        <v>36</v>
      </c>
      <c r="S296" s="25">
        <f>T296+U296</f>
        <v>2443303.91</v>
      </c>
      <c r="T296" s="25">
        <v>1970311.71</v>
      </c>
      <c r="U296" s="25">
        <v>472992.2</v>
      </c>
      <c r="V296" s="25">
        <f t="shared" si="228"/>
        <v>0</v>
      </c>
      <c r="W296" s="25">
        <v>0</v>
      </c>
      <c r="X296" s="25">
        <v>0</v>
      </c>
      <c r="Y296" s="25">
        <f>Z296+AA296</f>
        <v>465950.13</v>
      </c>
      <c r="Z296" s="25">
        <v>347702.1</v>
      </c>
      <c r="AA296" s="25">
        <v>118248.03</v>
      </c>
      <c r="AB296" s="25">
        <f t="shared" si="235"/>
        <v>0</v>
      </c>
      <c r="AC296" s="25">
        <v>0</v>
      </c>
      <c r="AD296" s="25">
        <v>0</v>
      </c>
      <c r="AE296" s="25">
        <f t="shared" si="231"/>
        <v>2909254.04</v>
      </c>
      <c r="AF296" s="25"/>
      <c r="AG296" s="25">
        <f t="shared" si="232"/>
        <v>2909254.04</v>
      </c>
      <c r="AH296" s="30" t="s">
        <v>628</v>
      </c>
      <c r="AI296" s="73"/>
      <c r="AJ296" s="29">
        <v>0</v>
      </c>
      <c r="AK296" s="29">
        <v>0</v>
      </c>
    </row>
    <row r="297" spans="1:37" ht="141.75" x14ac:dyDescent="0.25">
      <c r="A297" s="5">
        <v>291</v>
      </c>
      <c r="B297" s="68">
        <v>109770</v>
      </c>
      <c r="C297" s="152">
        <v>300</v>
      </c>
      <c r="D297" s="68" t="s">
        <v>690</v>
      </c>
      <c r="E297" s="13" t="s">
        <v>165</v>
      </c>
      <c r="F297" s="128" t="s">
        <v>357</v>
      </c>
      <c r="G297" s="84" t="s">
        <v>1111</v>
      </c>
      <c r="H297" s="20" t="s">
        <v>1112</v>
      </c>
      <c r="I297" s="13" t="s">
        <v>385</v>
      </c>
      <c r="J297" s="74" t="s">
        <v>1113</v>
      </c>
      <c r="K297" s="105">
        <v>43362</v>
      </c>
      <c r="L297" s="8">
        <v>43848</v>
      </c>
      <c r="M297" s="4">
        <f t="shared" si="234"/>
        <v>82.304184197970017</v>
      </c>
      <c r="N297" s="2" t="s">
        <v>359</v>
      </c>
      <c r="O297" s="2" t="s">
        <v>347</v>
      </c>
      <c r="P297" s="2" t="s">
        <v>347</v>
      </c>
      <c r="Q297" s="23" t="s">
        <v>361</v>
      </c>
      <c r="R297" s="2" t="s">
        <v>36</v>
      </c>
      <c r="S297" s="25">
        <f t="shared" si="227"/>
        <v>786369.83000000007</v>
      </c>
      <c r="T297" s="25">
        <v>634138.80000000005</v>
      </c>
      <c r="U297" s="25">
        <v>152231.03</v>
      </c>
      <c r="V297" s="25">
        <f t="shared" si="228"/>
        <v>149964.62</v>
      </c>
      <c r="W297" s="25">
        <v>111906.86</v>
      </c>
      <c r="X297" s="25">
        <v>38057.760000000002</v>
      </c>
      <c r="Y297" s="25">
        <f t="shared" si="233"/>
        <v>0</v>
      </c>
      <c r="Z297" s="25"/>
      <c r="AA297" s="25"/>
      <c r="AB297" s="25">
        <f t="shared" si="235"/>
        <v>19108.870000000003</v>
      </c>
      <c r="AC297" s="25">
        <v>15225.37</v>
      </c>
      <c r="AD297" s="25">
        <v>3883.5</v>
      </c>
      <c r="AE297" s="25">
        <f t="shared" si="231"/>
        <v>955443.32000000007</v>
      </c>
      <c r="AF297" s="25"/>
      <c r="AG297" s="25">
        <f t="shared" si="232"/>
        <v>955443.32000000007</v>
      </c>
      <c r="AH297" s="30" t="s">
        <v>628</v>
      </c>
      <c r="AI297" s="73"/>
      <c r="AJ297" s="29">
        <v>95544.320000000007</v>
      </c>
      <c r="AK297" s="29">
        <v>0</v>
      </c>
    </row>
    <row r="298" spans="1:37" ht="141.75" x14ac:dyDescent="0.25">
      <c r="A298" s="5">
        <v>292</v>
      </c>
      <c r="B298" s="68">
        <v>112155</v>
      </c>
      <c r="C298" s="152">
        <v>224</v>
      </c>
      <c r="D298" s="68" t="s">
        <v>173</v>
      </c>
      <c r="E298" s="13" t="s">
        <v>165</v>
      </c>
      <c r="F298" s="128" t="s">
        <v>357</v>
      </c>
      <c r="G298" s="84" t="s">
        <v>1114</v>
      </c>
      <c r="H298" s="20" t="s">
        <v>1115</v>
      </c>
      <c r="I298" s="13" t="s">
        <v>1116</v>
      </c>
      <c r="J298" s="74" t="s">
        <v>1117</v>
      </c>
      <c r="K298" s="105">
        <v>43362</v>
      </c>
      <c r="L298" s="8">
        <v>43848</v>
      </c>
      <c r="M298" s="4">
        <f t="shared" si="234"/>
        <v>82.838169366221436</v>
      </c>
      <c r="N298" s="2" t="s">
        <v>359</v>
      </c>
      <c r="O298" s="2" t="s">
        <v>995</v>
      </c>
      <c r="P298" s="2" t="s">
        <v>995</v>
      </c>
      <c r="Q298" s="23" t="s">
        <v>361</v>
      </c>
      <c r="R298" s="2" t="s">
        <v>36</v>
      </c>
      <c r="S298" s="25">
        <f t="shared" si="227"/>
        <v>821979.66999999993</v>
      </c>
      <c r="T298" s="25">
        <v>662854.99</v>
      </c>
      <c r="U298" s="25">
        <v>159124.68</v>
      </c>
      <c r="V298" s="25">
        <f t="shared" si="228"/>
        <v>150446.51999999999</v>
      </c>
      <c r="W298" s="25">
        <v>111947.54</v>
      </c>
      <c r="X298" s="25">
        <v>38498.980000000003</v>
      </c>
      <c r="Y298" s="25">
        <f t="shared" si="233"/>
        <v>6308.99</v>
      </c>
      <c r="Z298" s="25">
        <v>5026.83</v>
      </c>
      <c r="AA298" s="25">
        <v>1282.1600000000001</v>
      </c>
      <c r="AB298" s="25">
        <f t="shared" si="235"/>
        <v>13536.47</v>
      </c>
      <c r="AC298" s="25">
        <v>10785.47</v>
      </c>
      <c r="AD298" s="25">
        <v>2751</v>
      </c>
      <c r="AE298" s="25">
        <f t="shared" si="231"/>
        <v>992271.64999999991</v>
      </c>
      <c r="AF298" s="25"/>
      <c r="AG298" s="25">
        <f t="shared" si="232"/>
        <v>992271.64999999991</v>
      </c>
      <c r="AH298" s="30" t="s">
        <v>628</v>
      </c>
      <c r="AI298" s="73"/>
      <c r="AJ298" s="29">
        <v>99227.15</v>
      </c>
      <c r="AK298" s="29">
        <v>0</v>
      </c>
    </row>
    <row r="299" spans="1:37" ht="267.75" x14ac:dyDescent="0.25">
      <c r="A299" s="2">
        <v>293</v>
      </c>
      <c r="B299" s="68">
        <v>111612</v>
      </c>
      <c r="C299" s="152">
        <v>153</v>
      </c>
      <c r="D299" s="68" t="s">
        <v>176</v>
      </c>
      <c r="E299" s="13" t="s">
        <v>165</v>
      </c>
      <c r="F299" s="128" t="s">
        <v>357</v>
      </c>
      <c r="G299" s="20" t="s">
        <v>1122</v>
      </c>
      <c r="H299" s="20" t="s">
        <v>1123</v>
      </c>
      <c r="I299" s="13" t="s">
        <v>1124</v>
      </c>
      <c r="J299" s="74" t="s">
        <v>1125</v>
      </c>
      <c r="K299" s="105">
        <v>43371</v>
      </c>
      <c r="L299" s="8">
        <v>43796</v>
      </c>
      <c r="M299" s="4">
        <f>S299/AE299*100</f>
        <v>82.304183068176116</v>
      </c>
      <c r="N299" s="91" t="s">
        <v>359</v>
      </c>
      <c r="O299" s="2" t="s">
        <v>347</v>
      </c>
      <c r="P299" s="2" t="s">
        <v>347</v>
      </c>
      <c r="Q299" s="23" t="s">
        <v>361</v>
      </c>
      <c r="R299" s="2" t="s">
        <v>36</v>
      </c>
      <c r="S299" s="25">
        <f t="shared" ref="S299:S309" si="242">T299+U299</f>
        <v>719578.88</v>
      </c>
      <c r="T299" s="25">
        <v>580277.67000000004</v>
      </c>
      <c r="U299" s="25">
        <v>139301.21</v>
      </c>
      <c r="V299" s="25">
        <f t="shared" ref="V299:V309" si="243">W299+X299</f>
        <v>137227.27000000002</v>
      </c>
      <c r="W299" s="25">
        <v>102401.97</v>
      </c>
      <c r="X299" s="25">
        <v>34825.300000000003</v>
      </c>
      <c r="Y299" s="25">
        <f t="shared" ref="Y299:Y309" si="244">Z299+AA299</f>
        <v>0</v>
      </c>
      <c r="Z299" s="25">
        <v>0</v>
      </c>
      <c r="AA299" s="25">
        <v>0</v>
      </c>
      <c r="AB299" s="25">
        <f t="shared" ref="AB299:AB309" si="245">AC299+AD299</f>
        <v>17485.84</v>
      </c>
      <c r="AC299" s="25">
        <v>13932.24</v>
      </c>
      <c r="AD299" s="25">
        <v>3553.6</v>
      </c>
      <c r="AE299" s="25">
        <f t="shared" ref="AE299:AE309" si="246">S299+V299+Y299+AB299</f>
        <v>874291.99</v>
      </c>
      <c r="AF299" s="25"/>
      <c r="AG299" s="25">
        <f t="shared" ref="AG299:AG309" si="247">AE299+AF299</f>
        <v>874291.99</v>
      </c>
      <c r="AH299" s="30" t="s">
        <v>628</v>
      </c>
      <c r="AI299" s="73"/>
      <c r="AJ299" s="29">
        <v>87429.19</v>
      </c>
      <c r="AK299" s="29">
        <v>0</v>
      </c>
    </row>
    <row r="300" spans="1:37" ht="390" customHeight="1" x14ac:dyDescent="0.25">
      <c r="A300" s="5">
        <v>294</v>
      </c>
      <c r="B300" s="68">
        <v>110058</v>
      </c>
      <c r="C300" s="152">
        <v>302</v>
      </c>
      <c r="D300" s="68" t="s">
        <v>1127</v>
      </c>
      <c r="E300" s="13" t="s">
        <v>165</v>
      </c>
      <c r="F300" s="128" t="s">
        <v>357</v>
      </c>
      <c r="G300" s="84" t="s">
        <v>1128</v>
      </c>
      <c r="H300" s="20" t="s">
        <v>1129</v>
      </c>
      <c r="I300" s="13" t="s">
        <v>1130</v>
      </c>
      <c r="J300" s="93" t="s">
        <v>1131</v>
      </c>
      <c r="K300" s="105">
        <v>43370</v>
      </c>
      <c r="L300" s="8">
        <v>43857</v>
      </c>
      <c r="M300" s="4">
        <f>S300/AE300*100</f>
        <v>82.767157561916832</v>
      </c>
      <c r="N300" s="91" t="s">
        <v>359</v>
      </c>
      <c r="O300" s="2" t="s">
        <v>347</v>
      </c>
      <c r="P300" s="2" t="s">
        <v>347</v>
      </c>
      <c r="Q300" s="23" t="s">
        <v>361</v>
      </c>
      <c r="R300" s="2" t="s">
        <v>36</v>
      </c>
      <c r="S300" s="25">
        <f t="shared" si="242"/>
        <v>803873.75</v>
      </c>
      <c r="T300" s="25">
        <v>648254.14</v>
      </c>
      <c r="U300" s="25">
        <v>155619.60999999999</v>
      </c>
      <c r="V300" s="25">
        <f t="shared" si="243"/>
        <v>147948.57</v>
      </c>
      <c r="W300" s="25">
        <v>110131.78</v>
      </c>
      <c r="X300" s="25">
        <v>37816.79</v>
      </c>
      <c r="Y300" s="25">
        <f t="shared" si="244"/>
        <v>0</v>
      </c>
      <c r="Z300" s="25"/>
      <c r="AA300" s="25"/>
      <c r="AB300" s="25">
        <f t="shared" si="245"/>
        <v>19424.939999999999</v>
      </c>
      <c r="AC300" s="25">
        <v>15477.26</v>
      </c>
      <c r="AD300" s="25">
        <v>3947.68</v>
      </c>
      <c r="AE300" s="25">
        <f t="shared" si="246"/>
        <v>971247.26</v>
      </c>
      <c r="AF300" s="94"/>
      <c r="AG300" s="25">
        <f t="shared" si="247"/>
        <v>971247.26</v>
      </c>
      <c r="AH300" s="30" t="s">
        <v>628</v>
      </c>
      <c r="AI300" s="73"/>
      <c r="AJ300" s="29">
        <v>97124.72</v>
      </c>
      <c r="AK300" s="29">
        <v>0</v>
      </c>
    </row>
    <row r="301" spans="1:37" ht="390" customHeight="1" x14ac:dyDescent="0.25">
      <c r="A301" s="5">
        <v>295</v>
      </c>
      <c r="B301" s="68">
        <v>111482</v>
      </c>
      <c r="C301" s="152">
        <v>133</v>
      </c>
      <c r="D301" s="68" t="s">
        <v>176</v>
      </c>
      <c r="E301" s="13" t="s">
        <v>165</v>
      </c>
      <c r="F301" s="128" t="s">
        <v>357</v>
      </c>
      <c r="G301" s="20" t="s">
        <v>1140</v>
      </c>
      <c r="H301" s="20" t="s">
        <v>1139</v>
      </c>
      <c r="I301" s="13" t="s">
        <v>1141</v>
      </c>
      <c r="J301" s="93" t="s">
        <v>1142</v>
      </c>
      <c r="K301" s="105">
        <v>43376</v>
      </c>
      <c r="L301" s="8">
        <v>43864</v>
      </c>
      <c r="M301" s="4">
        <f t="shared" ref="M301:M309" si="248">S301/AE301*100</f>
        <v>82.928005929547282</v>
      </c>
      <c r="N301" s="91" t="s">
        <v>359</v>
      </c>
      <c r="O301" s="2" t="s">
        <v>337</v>
      </c>
      <c r="P301" s="2" t="s">
        <v>1143</v>
      </c>
      <c r="Q301" s="23" t="s">
        <v>361</v>
      </c>
      <c r="R301" s="2" t="s">
        <v>36</v>
      </c>
      <c r="S301" s="25">
        <f t="shared" si="242"/>
        <v>795878.74</v>
      </c>
      <c r="T301" s="25">
        <v>641806.86</v>
      </c>
      <c r="U301" s="25">
        <v>154071.88</v>
      </c>
      <c r="V301" s="25">
        <f t="shared" si="243"/>
        <v>144649.33000000002</v>
      </c>
      <c r="W301" s="25">
        <v>107580.1</v>
      </c>
      <c r="X301" s="25">
        <v>37069.230000000003</v>
      </c>
      <c r="Y301" s="25">
        <f t="shared" si="244"/>
        <v>0</v>
      </c>
      <c r="Z301" s="25"/>
      <c r="AA301" s="25"/>
      <c r="AB301" s="25">
        <f t="shared" si="245"/>
        <v>19194.440000000002</v>
      </c>
      <c r="AC301" s="25">
        <v>15293.61</v>
      </c>
      <c r="AD301" s="25">
        <v>3900.83</v>
      </c>
      <c r="AE301" s="25">
        <f t="shared" si="246"/>
        <v>959722.51</v>
      </c>
      <c r="AF301" s="94"/>
      <c r="AG301" s="25">
        <f t="shared" si="247"/>
        <v>959722.51</v>
      </c>
      <c r="AH301" s="30" t="s">
        <v>921</v>
      </c>
      <c r="AI301" s="73"/>
      <c r="AJ301" s="29">
        <v>94052.800000000003</v>
      </c>
      <c r="AK301" s="29">
        <v>0</v>
      </c>
    </row>
    <row r="302" spans="1:37" ht="390" customHeight="1" x14ac:dyDescent="0.25">
      <c r="A302" s="2">
        <v>296</v>
      </c>
      <c r="B302" s="68">
        <v>112266</v>
      </c>
      <c r="C302" s="152">
        <v>310</v>
      </c>
      <c r="D302" s="68" t="s">
        <v>168</v>
      </c>
      <c r="E302" s="13" t="s">
        <v>165</v>
      </c>
      <c r="F302" s="128" t="s">
        <v>357</v>
      </c>
      <c r="G302" s="20" t="s">
        <v>1144</v>
      </c>
      <c r="H302" s="20" t="s">
        <v>1145</v>
      </c>
      <c r="I302" s="13" t="s">
        <v>1146</v>
      </c>
      <c r="J302" s="93" t="s">
        <v>1147</v>
      </c>
      <c r="K302" s="105">
        <v>43376</v>
      </c>
      <c r="L302" s="8">
        <v>43801</v>
      </c>
      <c r="M302" s="4">
        <f t="shared" si="248"/>
        <v>83.010839519489394</v>
      </c>
      <c r="N302" s="91" t="s">
        <v>359</v>
      </c>
      <c r="O302" s="2" t="s">
        <v>347</v>
      </c>
      <c r="P302" s="2" t="s">
        <v>347</v>
      </c>
      <c r="Q302" s="23" t="s">
        <v>157</v>
      </c>
      <c r="R302" s="2" t="s">
        <v>36</v>
      </c>
      <c r="S302" s="25">
        <f t="shared" si="242"/>
        <v>830076.27</v>
      </c>
      <c r="T302" s="25">
        <v>669384.21</v>
      </c>
      <c r="U302" s="25">
        <v>160692.06</v>
      </c>
      <c r="V302" s="25">
        <f t="shared" si="243"/>
        <v>149885.79999999999</v>
      </c>
      <c r="W302" s="25">
        <v>111422.7</v>
      </c>
      <c r="X302" s="25">
        <v>38463.1</v>
      </c>
      <c r="Y302" s="25">
        <f t="shared" si="244"/>
        <v>0</v>
      </c>
      <c r="Z302" s="25"/>
      <c r="AA302" s="25"/>
      <c r="AB302" s="25">
        <f t="shared" si="245"/>
        <v>19999.23</v>
      </c>
      <c r="AC302" s="25">
        <v>15934.82</v>
      </c>
      <c r="AD302" s="25">
        <v>4064.41</v>
      </c>
      <c r="AE302" s="25">
        <f t="shared" si="246"/>
        <v>999961.3</v>
      </c>
      <c r="AF302" s="94"/>
      <c r="AG302" s="25">
        <f t="shared" si="247"/>
        <v>999961.3</v>
      </c>
      <c r="AH302" s="30"/>
      <c r="AI302" s="73"/>
      <c r="AJ302" s="29">
        <v>99996.13</v>
      </c>
      <c r="AK302" s="29">
        <v>0</v>
      </c>
    </row>
    <row r="303" spans="1:37" ht="390" customHeight="1" x14ac:dyDescent="0.25">
      <c r="A303" s="5">
        <v>297</v>
      </c>
      <c r="B303" s="68">
        <v>118704</v>
      </c>
      <c r="C303" s="152">
        <v>434</v>
      </c>
      <c r="D303" s="68" t="s">
        <v>173</v>
      </c>
      <c r="E303" s="13" t="s">
        <v>1137</v>
      </c>
      <c r="F303" s="143" t="s">
        <v>674</v>
      </c>
      <c r="G303" s="84" t="s">
        <v>1148</v>
      </c>
      <c r="H303" s="20" t="s">
        <v>1149</v>
      </c>
      <c r="I303" s="13" t="s">
        <v>389</v>
      </c>
      <c r="J303" s="93" t="s">
        <v>1150</v>
      </c>
      <c r="K303" s="105">
        <v>43383</v>
      </c>
      <c r="L303" s="8">
        <v>43840</v>
      </c>
      <c r="M303" s="4">
        <f t="shared" si="248"/>
        <v>83.983863490038914</v>
      </c>
      <c r="N303" s="91" t="s">
        <v>359</v>
      </c>
      <c r="O303" s="2" t="s">
        <v>347</v>
      </c>
      <c r="P303" s="2" t="s">
        <v>347</v>
      </c>
      <c r="Q303" s="23" t="s">
        <v>157</v>
      </c>
      <c r="R303" s="89" t="s">
        <v>36</v>
      </c>
      <c r="S303" s="25">
        <f t="shared" si="242"/>
        <v>1448623.9131812274</v>
      </c>
      <c r="T303" s="25">
        <v>1168188.9920808757</v>
      </c>
      <c r="U303" s="25">
        <v>280434.92110035178</v>
      </c>
      <c r="V303" s="25">
        <f t="shared" si="243"/>
        <v>0</v>
      </c>
      <c r="W303" s="25">
        <v>0</v>
      </c>
      <c r="X303" s="25">
        <v>0</v>
      </c>
      <c r="Y303" s="25">
        <f>Z303+AA303</f>
        <v>0</v>
      </c>
      <c r="Z303" s="25">
        <v>0</v>
      </c>
      <c r="AA303" s="25">
        <v>0</v>
      </c>
      <c r="AB303" s="25">
        <f>AC303+AD303</f>
        <v>276259.71681877202</v>
      </c>
      <c r="AC303" s="25">
        <v>206150.9671228973</v>
      </c>
      <c r="AD303" s="25">
        <v>70108.749695874722</v>
      </c>
      <c r="AE303" s="25">
        <f t="shared" si="246"/>
        <v>1724883.6299999994</v>
      </c>
      <c r="AF303" s="94"/>
      <c r="AG303" s="25">
        <f t="shared" si="247"/>
        <v>1724883.6299999994</v>
      </c>
      <c r="AH303" s="30" t="s">
        <v>921</v>
      </c>
      <c r="AI303" s="73"/>
      <c r="AJ303" s="29">
        <v>0</v>
      </c>
      <c r="AK303" s="29">
        <v>0</v>
      </c>
    </row>
    <row r="304" spans="1:37" ht="390" customHeight="1" x14ac:dyDescent="0.25">
      <c r="A304" s="5">
        <v>298</v>
      </c>
      <c r="B304" s="68">
        <v>111265</v>
      </c>
      <c r="C304" s="152">
        <v>156</v>
      </c>
      <c r="D304" s="68" t="s">
        <v>176</v>
      </c>
      <c r="E304" s="13" t="s">
        <v>165</v>
      </c>
      <c r="F304" s="128" t="s">
        <v>357</v>
      </c>
      <c r="G304" s="84" t="s">
        <v>1157</v>
      </c>
      <c r="H304" s="20" t="s">
        <v>1187</v>
      </c>
      <c r="I304" s="13" t="s">
        <v>1158</v>
      </c>
      <c r="J304" s="93" t="s">
        <v>1159</v>
      </c>
      <c r="K304" s="105">
        <v>43390</v>
      </c>
      <c r="L304" s="8">
        <v>43877</v>
      </c>
      <c r="M304" s="4">
        <f t="shared" si="248"/>
        <v>82.30418508577705</v>
      </c>
      <c r="N304" s="91" t="s">
        <v>359</v>
      </c>
      <c r="O304" s="2" t="s">
        <v>304</v>
      </c>
      <c r="P304" s="2" t="s">
        <v>304</v>
      </c>
      <c r="Q304" s="23" t="s">
        <v>361</v>
      </c>
      <c r="R304" s="2" t="s">
        <v>36</v>
      </c>
      <c r="S304" s="25">
        <f t="shared" si="242"/>
        <v>800497.5</v>
      </c>
      <c r="T304" s="25">
        <v>645531.51</v>
      </c>
      <c r="U304" s="25">
        <v>154965.99</v>
      </c>
      <c r="V304" s="25">
        <f t="shared" si="243"/>
        <v>152658.83000000002</v>
      </c>
      <c r="W304" s="25">
        <v>113917.32</v>
      </c>
      <c r="X304" s="25">
        <v>38741.51</v>
      </c>
      <c r="Y304" s="25">
        <f t="shared" si="244"/>
        <v>0</v>
      </c>
      <c r="Z304" s="25"/>
      <c r="AA304" s="25"/>
      <c r="AB304" s="25">
        <f t="shared" si="245"/>
        <v>19452.170000000002</v>
      </c>
      <c r="AC304" s="25">
        <v>15498.95</v>
      </c>
      <c r="AD304" s="25">
        <v>3953.22</v>
      </c>
      <c r="AE304" s="25">
        <f t="shared" si="246"/>
        <v>972608.50000000012</v>
      </c>
      <c r="AF304" s="94"/>
      <c r="AG304" s="25">
        <f t="shared" si="247"/>
        <v>972608.50000000012</v>
      </c>
      <c r="AH304" s="30" t="s">
        <v>921</v>
      </c>
      <c r="AI304" s="73"/>
      <c r="AJ304" s="29">
        <v>65068.03</v>
      </c>
      <c r="AK304" s="29">
        <v>0</v>
      </c>
    </row>
    <row r="305" spans="1:37" ht="390" customHeight="1" x14ac:dyDescent="0.25">
      <c r="A305" s="2">
        <v>299</v>
      </c>
      <c r="B305" s="68">
        <v>112719</v>
      </c>
      <c r="C305" s="152">
        <v>287</v>
      </c>
      <c r="D305" s="68" t="s">
        <v>690</v>
      </c>
      <c r="E305" s="13" t="s">
        <v>165</v>
      </c>
      <c r="F305" s="128" t="s">
        <v>357</v>
      </c>
      <c r="G305" s="95" t="s">
        <v>1170</v>
      </c>
      <c r="H305" s="20" t="s">
        <v>1171</v>
      </c>
      <c r="I305" s="13" t="s">
        <v>1172</v>
      </c>
      <c r="J305" s="93" t="s">
        <v>1173</v>
      </c>
      <c r="K305" s="105">
        <v>43399</v>
      </c>
      <c r="L305" s="8">
        <v>43886</v>
      </c>
      <c r="M305" s="4">
        <f t="shared" si="248"/>
        <v>82.304184463081299</v>
      </c>
      <c r="N305" s="91" t="s">
        <v>359</v>
      </c>
      <c r="O305" s="2" t="s">
        <v>156</v>
      </c>
      <c r="P305" s="2" t="s">
        <v>156</v>
      </c>
      <c r="Q305" s="23" t="s">
        <v>361</v>
      </c>
      <c r="R305" s="2" t="s">
        <v>36</v>
      </c>
      <c r="S305" s="25">
        <f t="shared" si="242"/>
        <v>780735</v>
      </c>
      <c r="T305" s="25">
        <v>629594.75</v>
      </c>
      <c r="U305" s="25">
        <v>151140.25</v>
      </c>
      <c r="V305" s="25">
        <f t="shared" si="243"/>
        <v>148890.03999999998</v>
      </c>
      <c r="W305" s="25">
        <v>111105.01</v>
      </c>
      <c r="X305" s="25">
        <v>37785.03</v>
      </c>
      <c r="Y305" s="25">
        <f>Z305+AA305</f>
        <v>0</v>
      </c>
      <c r="Z305" s="25"/>
      <c r="AA305" s="25"/>
      <c r="AB305" s="25">
        <f>AC305+AD305</f>
        <v>18971.93</v>
      </c>
      <c r="AC305" s="25">
        <v>15116.28</v>
      </c>
      <c r="AD305" s="25">
        <v>3855.65</v>
      </c>
      <c r="AE305" s="25">
        <f t="shared" si="246"/>
        <v>948596.97000000009</v>
      </c>
      <c r="AF305" s="94"/>
      <c r="AG305" s="25">
        <f t="shared" si="247"/>
        <v>948596.97000000009</v>
      </c>
      <c r="AH305" s="30" t="s">
        <v>921</v>
      </c>
      <c r="AI305" s="73"/>
      <c r="AJ305" s="29">
        <v>60847.25</v>
      </c>
      <c r="AK305" s="29">
        <v>0</v>
      </c>
    </row>
    <row r="306" spans="1:37" ht="390" customHeight="1" x14ac:dyDescent="0.25">
      <c r="A306" s="5">
        <v>300</v>
      </c>
      <c r="B306" s="68">
        <v>112591</v>
      </c>
      <c r="C306" s="152">
        <v>205</v>
      </c>
      <c r="D306" s="68" t="s">
        <v>173</v>
      </c>
      <c r="E306" s="13" t="s">
        <v>165</v>
      </c>
      <c r="F306" s="128" t="s">
        <v>357</v>
      </c>
      <c r="G306" s="95" t="s">
        <v>1174</v>
      </c>
      <c r="H306" s="20" t="s">
        <v>1175</v>
      </c>
      <c r="I306" s="13" t="s">
        <v>1177</v>
      </c>
      <c r="J306" s="93" t="s">
        <v>1176</v>
      </c>
      <c r="K306" s="105">
        <v>43404</v>
      </c>
      <c r="L306" s="8">
        <v>43890</v>
      </c>
      <c r="M306" s="4">
        <f t="shared" si="248"/>
        <v>82.304186582354504</v>
      </c>
      <c r="N306" s="91" t="s">
        <v>359</v>
      </c>
      <c r="O306" s="2" t="s">
        <v>347</v>
      </c>
      <c r="P306" s="2" t="s">
        <v>347</v>
      </c>
      <c r="Q306" s="23" t="s">
        <v>361</v>
      </c>
      <c r="R306" s="2" t="s">
        <v>36</v>
      </c>
      <c r="S306" s="25">
        <f t="shared" si="242"/>
        <v>767059.34</v>
      </c>
      <c r="T306" s="25">
        <v>618566.51</v>
      </c>
      <c r="U306" s="25">
        <v>148492.82999999999</v>
      </c>
      <c r="V306" s="25">
        <f t="shared" si="243"/>
        <v>146281.99</v>
      </c>
      <c r="W306" s="25">
        <v>109158.8</v>
      </c>
      <c r="X306" s="25">
        <v>37123.19</v>
      </c>
      <c r="Y306" s="25">
        <f t="shared" si="244"/>
        <v>0</v>
      </c>
      <c r="Z306" s="25"/>
      <c r="AA306" s="25"/>
      <c r="AB306" s="25">
        <f t="shared" si="245"/>
        <v>18639.620000000003</v>
      </c>
      <c r="AC306" s="25">
        <v>14851.54</v>
      </c>
      <c r="AD306" s="25">
        <v>3788.08</v>
      </c>
      <c r="AE306" s="25">
        <f t="shared" si="246"/>
        <v>931980.95</v>
      </c>
      <c r="AF306" s="94"/>
      <c r="AG306" s="25">
        <f t="shared" si="247"/>
        <v>931980.95</v>
      </c>
      <c r="AH306" s="30" t="s">
        <v>921</v>
      </c>
      <c r="AI306" s="73"/>
      <c r="AJ306" s="29">
        <v>0</v>
      </c>
      <c r="AK306" s="29">
        <v>0</v>
      </c>
    </row>
    <row r="307" spans="1:37" ht="390" customHeight="1" x14ac:dyDescent="0.25">
      <c r="A307" s="5">
        <v>301</v>
      </c>
      <c r="B307" s="68">
        <v>109897</v>
      </c>
      <c r="C307" s="152">
        <v>159</v>
      </c>
      <c r="D307" s="68" t="s">
        <v>176</v>
      </c>
      <c r="E307" s="13" t="s">
        <v>165</v>
      </c>
      <c r="F307" s="128" t="s">
        <v>357</v>
      </c>
      <c r="G307" s="100" t="s">
        <v>1185</v>
      </c>
      <c r="H307" s="20" t="s">
        <v>1186</v>
      </c>
      <c r="I307" s="13" t="s">
        <v>385</v>
      </c>
      <c r="J307" s="264" t="s">
        <v>1244</v>
      </c>
      <c r="K307" s="105">
        <v>43418</v>
      </c>
      <c r="L307" s="105">
        <v>43903</v>
      </c>
      <c r="M307" s="4">
        <f t="shared" si="248"/>
        <v>82.304184553403289</v>
      </c>
      <c r="N307" s="91" t="s">
        <v>359</v>
      </c>
      <c r="O307" s="2" t="s">
        <v>347</v>
      </c>
      <c r="P307" s="2" t="s">
        <v>156</v>
      </c>
      <c r="Q307" s="23" t="s">
        <v>361</v>
      </c>
      <c r="R307" s="2" t="s">
        <v>36</v>
      </c>
      <c r="S307" s="25">
        <f t="shared" si="242"/>
        <v>763718.79999999993</v>
      </c>
      <c r="T307" s="25">
        <v>615872.68999999994</v>
      </c>
      <c r="U307" s="25">
        <v>147846.10999999999</v>
      </c>
      <c r="V307" s="25">
        <f t="shared" si="243"/>
        <v>145644.95000000001</v>
      </c>
      <c r="W307" s="25">
        <v>108683.4</v>
      </c>
      <c r="X307" s="25">
        <v>36961.550000000003</v>
      </c>
      <c r="Y307" s="25">
        <f t="shared" si="244"/>
        <v>0</v>
      </c>
      <c r="Z307" s="25"/>
      <c r="AA307" s="25"/>
      <c r="AB307" s="25">
        <f t="shared" si="245"/>
        <v>18558.45</v>
      </c>
      <c r="AC307" s="25">
        <v>14786.86</v>
      </c>
      <c r="AD307" s="25">
        <v>3771.59</v>
      </c>
      <c r="AE307" s="25">
        <f t="shared" si="246"/>
        <v>927922.2</v>
      </c>
      <c r="AF307" s="94"/>
      <c r="AG307" s="25">
        <f t="shared" si="247"/>
        <v>927922.2</v>
      </c>
      <c r="AH307" s="30" t="s">
        <v>921</v>
      </c>
      <c r="AI307" s="73"/>
      <c r="AJ307" s="29">
        <v>0</v>
      </c>
      <c r="AK307" s="29">
        <v>0</v>
      </c>
    </row>
    <row r="308" spans="1:37" ht="141.75" x14ac:dyDescent="0.25">
      <c r="A308" s="2">
        <v>302</v>
      </c>
      <c r="B308" s="68">
        <v>127778</v>
      </c>
      <c r="C308" s="152">
        <v>580</v>
      </c>
      <c r="D308" s="68" t="s">
        <v>172</v>
      </c>
      <c r="E308" s="13" t="s">
        <v>165</v>
      </c>
      <c r="F308" s="128" t="s">
        <v>1245</v>
      </c>
      <c r="G308" s="100" t="s">
        <v>1241</v>
      </c>
      <c r="H308" s="20" t="s">
        <v>1242</v>
      </c>
      <c r="I308" s="13" t="s">
        <v>385</v>
      </c>
      <c r="J308" s="264" t="s">
        <v>1243</v>
      </c>
      <c r="K308" s="105">
        <v>43447</v>
      </c>
      <c r="L308" s="105">
        <v>44543</v>
      </c>
      <c r="M308" s="4">
        <f t="shared" si="248"/>
        <v>83.983863103096297</v>
      </c>
      <c r="N308" s="91" t="s">
        <v>359</v>
      </c>
      <c r="O308" s="2" t="s">
        <v>347</v>
      </c>
      <c r="P308" s="2" t="s">
        <v>347</v>
      </c>
      <c r="Q308" s="23" t="s">
        <v>157</v>
      </c>
      <c r="R308" s="2" t="s">
        <v>36</v>
      </c>
      <c r="S308" s="25">
        <f t="shared" si="242"/>
        <v>10837735.809999999</v>
      </c>
      <c r="T308" s="25">
        <v>8739689.6799999997</v>
      </c>
      <c r="U308" s="25">
        <v>2098046.13</v>
      </c>
      <c r="V308" s="25">
        <f t="shared" si="243"/>
        <v>0</v>
      </c>
      <c r="W308" s="25">
        <v>0</v>
      </c>
      <c r="X308" s="25">
        <v>0</v>
      </c>
      <c r="Y308" s="25">
        <f t="shared" si="244"/>
        <v>2066809.67</v>
      </c>
      <c r="Z308" s="25">
        <v>1542298.16</v>
      </c>
      <c r="AA308" s="25">
        <v>524511.51</v>
      </c>
      <c r="AB308" s="25">
        <f t="shared" si="245"/>
        <v>0</v>
      </c>
      <c r="AC308" s="25">
        <v>0</v>
      </c>
      <c r="AD308" s="25">
        <v>0</v>
      </c>
      <c r="AE308" s="25">
        <f t="shared" si="246"/>
        <v>12904545.479999999</v>
      </c>
      <c r="AF308" s="94">
        <v>0</v>
      </c>
      <c r="AG308" s="25">
        <f t="shared" si="247"/>
        <v>12904545.479999999</v>
      </c>
      <c r="AH308" s="30" t="s">
        <v>921</v>
      </c>
      <c r="AI308" s="73" t="s">
        <v>385</v>
      </c>
      <c r="AJ308" s="29"/>
      <c r="AK308" s="29"/>
    </row>
    <row r="309" spans="1:37" ht="189" x14ac:dyDescent="0.25">
      <c r="A309" s="5">
        <v>303</v>
      </c>
      <c r="B309" s="68">
        <v>127575</v>
      </c>
      <c r="C309" s="152">
        <v>604</v>
      </c>
      <c r="D309" s="68" t="s">
        <v>163</v>
      </c>
      <c r="E309" s="13" t="s">
        <v>165</v>
      </c>
      <c r="F309" s="128" t="s">
        <v>1245</v>
      </c>
      <c r="G309" s="100" t="s">
        <v>1258</v>
      </c>
      <c r="H309" s="20" t="s">
        <v>1259</v>
      </c>
      <c r="I309" s="13" t="s">
        <v>385</v>
      </c>
      <c r="J309" s="264" t="s">
        <v>1262</v>
      </c>
      <c r="K309" s="105">
        <v>43448</v>
      </c>
      <c r="L309" s="105">
        <v>44179</v>
      </c>
      <c r="M309" s="4">
        <f t="shared" si="248"/>
        <v>83.983862830635374</v>
      </c>
      <c r="N309" s="91" t="s">
        <v>359</v>
      </c>
      <c r="O309" s="2" t="s">
        <v>347</v>
      </c>
      <c r="P309" s="2" t="s">
        <v>347</v>
      </c>
      <c r="Q309" s="23" t="s">
        <v>157</v>
      </c>
      <c r="R309" s="2" t="s">
        <v>36</v>
      </c>
      <c r="S309" s="25">
        <f t="shared" si="242"/>
        <v>71134346.120000005</v>
      </c>
      <c r="T309" s="25">
        <v>57363652.549999997</v>
      </c>
      <c r="U309" s="25">
        <v>13770693.57</v>
      </c>
      <c r="V309" s="25">
        <f t="shared" si="243"/>
        <v>0</v>
      </c>
      <c r="W309" s="25">
        <v>0</v>
      </c>
      <c r="X309" s="25">
        <v>0</v>
      </c>
      <c r="Y309" s="25">
        <f t="shared" si="244"/>
        <v>13565670.91</v>
      </c>
      <c r="Z309" s="25">
        <v>10122997.52</v>
      </c>
      <c r="AA309" s="25">
        <v>3442673.39</v>
      </c>
      <c r="AB309" s="25">
        <f t="shared" si="245"/>
        <v>0</v>
      </c>
      <c r="AC309" s="25">
        <v>0</v>
      </c>
      <c r="AD309" s="25">
        <v>0</v>
      </c>
      <c r="AE309" s="25">
        <f t="shared" si="246"/>
        <v>84700017.030000001</v>
      </c>
      <c r="AF309" s="94">
        <v>0</v>
      </c>
      <c r="AG309" s="25">
        <f t="shared" si="247"/>
        <v>84700017.030000001</v>
      </c>
      <c r="AH309" s="30" t="s">
        <v>921</v>
      </c>
      <c r="AI309" s="73"/>
      <c r="AJ309" s="29"/>
      <c r="AK309" s="29"/>
    </row>
    <row r="310" spans="1:37" x14ac:dyDescent="0.25">
      <c r="AE310" s="312"/>
    </row>
    <row r="311" spans="1:37" x14ac:dyDescent="0.25"/>
    <row r="312" spans="1:37" x14ac:dyDescent="0.25">
      <c r="AE312" s="313"/>
    </row>
  </sheetData>
  <protectedRanges>
    <protectedRange sqref="A1:B4 I1:I2 AE1:AK4 A6:R6 S1:AD6 AE6:AK6 AI203:AK203 AF201:AF203 T201:U203 W201:X203 Z202:AA203 AI299:AK299 AC201:AD203 B10:D12 AC10:AD12 Z10:AA12 W10:X12 T10:U12 AF10:AF12 B15:D15 T14:U15 W14:X15 Z14:AA15 AC14:AD15 AF14:AF15 X19 AA19 AC19:AD19 AJ283:AK284 G283:L291 C279:D291 AF19 AF279:AF298 W29:X31 AC29:AD31 AF29:AF31 Z29:AA31 E30:G31 B29:D31 N115 P115:Q115 B104:D105 Z35:AA36 W38:X39 Z26:AA27 B60:D60 F62:L66 W79:X80 B72:D74 P60 X73:X74 T104:U105 AF84 F79:L80 W35:X36 AC38:AD39 J29:L31 AF26:AF27 AC60:AD60 N65:R66 AC84:AD84 Z107:AA108 P35:P36 AF35:AF36 T38:U39 Z38:AA39 AF38:AF39 B50:U50 W48:AA48 G35:G36 AH46:AH47 W46:AD47 AF41:AF47 W50:AA50 AC57:AD58 AC68:AD70 B51 AF49:AF50 AC82:AD82 Z79:AA80 N79:N80 T72:U72 W72:X72 Z72:AA72 T84:U84 W84:X84 Z84:AA84 F60:H60 B89:D90 C91:D91 C93 Z85 N58:R58 B58:L58 W107:X108 B115:L115 W112:AA113 F113:U113 W115:X122 W104:X105 Z104:AA105 AC129:AD130 T85 AC95:AD95 N102:AD102 C1:H3 C4:I4 G201:L202 C201:D203 U205 AL201:XFD203 F203:L203 F205:L205 AL206:XFD206 W205:X217 T206:U217 AF205:AF217 G206:L207 AC205:AD217 Z205:AA214 AC21:AD22 AL283:XFD312 AC24:AD24 B19:D22 C217:L217 C210:L210 C205:D209 C211:D216 F211:L216 G218:L218 C218:D218 T218:AG218 AC220:AD222 T107:U108 X49:AA49 F229 Z226:AA228 W219:X228 T219:U228 AF219:AF228 C226:D228 AC224:AD228 F226:L228 AI219:AK228 N97 B14:C14 B9:C9 E230:L233 Z115:AA122 AC115:AD122 N230:P234 F234:L237 C119:D119 AI230:AK239 N235:N237 AL62:XFD64 E238:L239 C116:D116 G240:L240 B76:B78 F12:L12 E241:L242 R243 F243:L244 C232:C261 D230:D261 F29:G29 R230:R239 S44:U44 W45:AA45 X44:AA44 G93:L93 AF92 AF89:AF90 AL93:XFD93 T89:U92 F84:L84 S19:U19 N207:P228 R210:R228 G104 I104:L104 AL104:XFD104 F19:L19 F246:L260 I261:L261 AC48:AG48 X111:AA111 B112:D112 S111:U112 L111:L112 N111:Q112 AL111:XFD112 G89:L90 P89:P90 B24:D24 J24:L24 N19:Q19 N24:Q24 F24:H24 F111:J112 AI91 AL91:XFD91 G44:L45 J105:L105 T35:U36 T29:U31 Z60:AA60 AC26:AD27 N72:N74 T57:U58 N91:Q92 F91:L91 N14:N15 Z21:AA22 F105:H105 M45:U45 AC49:AD50 AF60 N84:Q84 N89:N90 W89:AA92 N98:O98 N107:R107 F90 I97:L98 Q97:R98 G109:U109 AF21:AF22 G9:L11 F14:L15 Q14:Q15 AI14:AI15 AL14:XFD15 N238:P275 R246:R252 AH270:AK277 B97:D99 F262:L277 O276:P277 W297:X298 AF101 AC297:AD298 C101:D101 AL20:XFD24 F20:Q22 G279:L279 H282 B120:D120 G120:L120 G280:H281 R279:R298 C262:D277 AC230:AD277 Z231:AA277 AF230:AF277 W230:X277 T230:U277 AL219:XFD277 G72:L72 S48:U49 AH285:AK286 AH283:AH284 AC41:AD45 T41:U43 Z41:AA43 AL40:XFD40 G41:R43 F280:F287 AI287:AK287 B41:D45 G101:L101 B26:D27 F26:L27 B38:D39 B57:D57 F57:L57 B95:D95 F95:L95 C113:D113 B117:D118 B122:D122 E235:E237 C121:D121 F121:L122 F119:L119 F107:L107 F97:G98 F208:L209 C219:L225 E40 C293:D298 AH288:AK298 W101:X101 T101:U101 AC101:AD101 Z101:AA101 F291:F298 G293:L298 N101:P101 B35:D36 AL35:XFD36 W26:X27 W60:X60 AF79:AF80 AC72:AD74 F99:L99 T21:U22 R104 N85:O86 W41:X43 I35:L36 W57:AA58 T60:U60 T26:U27 I73:L74 Z62:AA66 B92:L92 AF57:AF58 J60:L60 AF107:AF113 W109:AA110 T115:U122 M119:R122 AF115:AF122 AF129:AF130 AF102:AG102 P79:Q80 M44:Q44 M26:Q26 W21:X22 T97:U99 G48:Q49 F38:R39 F110:U110 AC107:AD113 F116:R116 AL1:XFD6 J1:R4 E270 D292:E292 E245:L245 E261:G261 N57:Q57 F118:R118 F117:Q117 R256:R275 F300:F302 B102:L102 AC97:AD99 AF100:AG100 N100:AD100 B100:L100 N279:P298 Z279:AA298 AC279:AD295 T279:U298 W279:X295 I280:L282 C109:D111 B107:D108 I108:L108 F108:G108 B129:D130 W129:AA130 F129:U130 B46:U46 B47:D49 F47:U47 AC35:AD36 F127:F128 AC89:AD92 F36 B62:D66 AF68:AF70 Z68:AA70 T68:U70 B68:D70 F68:L70 N68:N70 Q70 T62:U66 W68:X70 B79:D80 U79:U80 U73:U74 AC79:AD80 AC62:AD66 AF62:AF66 G73:G74 AF72:AF74 N60 W62:X66 AA73:AA74 T95:U95 AF95 W85 W95:AA95 N95:R95 W97:X99 AF97:AF99 N99:R99 Z97:AA99 AF105 AC104:AD105 M27:R27 B84:D86 F85:G86 I85:L86 F304:F312 AI241:AK269 AJ79:XFD80 AI95:XFD95 AJ72:XFD74 AI82:XFD82 AI70:XFD70 AJ68:XFD69 AH279:XFD282 AI41:XFD50 AJ101:XFD101 AI26:XFD27 AI10:XFD12 AI102:XFD102 AI113:XFD113 AI115:XFD122 AI57:XFD58 AI30:XFD31 AI129:XFD130 AI65:XFD66 AI92:XFD92 AI84:XFD84 AI107:XFD110 AI207:XFD218 AJ29:XFD29 AI38:XFD39 A313:XFD1048576 AJ205:XFD205 AI97:XFD100 AI105:XFD105 AI89:XFD90 AJ60:XFD60 AJ85:XFD86 AI19:XFD19" name="maria" securityDescriptor="O:WDG:WDD:(A;;CC;;;S-1-5-21-3048853270-2157241324-869001692-3245)(A;;CC;;;S-1-5-21-3048853270-2157241324-869001692-1007)"/>
    <protectedRange sqref="Q203 S235 Q207:Q228 Q230:Q277 Q101 Q279:Q298" name="maria_1" securityDescriptor="O:WDG:WDD:(A;;CC;;;S-1-5-21-3048853270-2157241324-869001692-3245)(A;;CC;;;S-1-5-21-3048853270-2157241324-869001692-1007)"/>
    <protectedRange sqref="E8 E13 E16:E17 E23 E25 E28 E32:E33 E37:E38 E59 E61 E67 E71 E75:E76 E81:E83 E87:E88 E93:E94 E96 E103 E106 E114 E123:E125 E181:E183 E240 E101 A7:P7 E42 E51:E56 AJ7:XFD7 A309:A312 A9:A10 A12:A13 A15:A16 A18:A19 A21:A22 A24:A25 A27:A28 A30:A31 A33:A34 A36:A37 A39:A40 A42:A43 A45:A46 A48:A49 A51:A52 A54:A55 A57:A58 A60:A61 A63:A64 A66:A67 A69:A70 A72:A73 A75:A76 A78:A79 A81:A82 A84:A85 A87:A88 A90:A91 A93:A94 A96:A97 A99:A100 A102:A103 A105:A106 A108:A109 A111:A112 A114:A115 A117:A118 A120:A121 A123:A124 A126:A127 A129:A130 A132:A133 A135:A136 A138:A139 A141:A142 A144:A145 A147:A148 A150:A151 A153:A154 A156:A157 A159:A160 A162:A163 A165:A166 A168:A169 A171:A172 A174:A175 A177:A178 A180:A181 A183:A184 A186:A187 A189:A190 A192:A193 A195:A196 A198:A199 A201:A202 A204:A205 A207:A208 A210:A211 A213:A214 A216:A217 A219:A220 A222:A223 A225:A226 A228:A229 A231:A232 A234:A235 A237:A238 A240:A241 A243:A244 A246:A247 A249:A250 A252:A253 A255:A256 A258:A259 A261:A262 A264:A265 A267:A268 A270:A271 A273:A274 A276:A277 A279:A280 A282:A283 A285:A286 A288:A289 A291:A292 A294:A295 A297:A298 A300:A301 A303:A304 A306:A307" name="maria_2" securityDescriptor="O:WDG:WDD:(A;;CC;;;S-1-5-21-3048853270-2157241324-869001692-3245)(A;;CC;;;S-1-5-21-3048853270-2157241324-869001692-1007)"/>
    <protectedRange sqref="Q7:R7" name="maria_1_2" securityDescriptor="O:WDG:WDD:(A;;CC;;;S-1-5-21-3048853270-2157241324-869001692-3245)(A;;CC;;;S-1-5-21-3048853270-2157241324-869001692-1007)"/>
    <protectedRange sqref="S7:AI7 AB8:AB12 AH287 AH8:AH39 AH41:AH45 AH48:AH269" name="maria_1_1_1" securityDescriptor="O:WDG:WDD:(A;;CC;;;S-1-5-21-3048853270-2157241324-869001692-3245)(A;;CC;;;S-1-5-21-3048853270-2157241324-869001692-1007)"/>
    <protectedRange sqref="AF8:AF9 T8:U9 W8:X9 Z8:AA9 A8:D8 AC8:AD9 M9 N9:P12 F101 AI101 F8:P8 AI283:AI284 AI8:XFD9 A11 A14 A17 A20 A23 A26 A29 A32 A35 A38 A41 A44 A47 A50 A53 A56 A59 A62 A65 A68 A71 A74 A77 A80 A83 A86 A89 A92 A95 A98 A101 A104 A107 A110 A113 A116 A119 A122 A125 A128 A131 A134 A137 A140 A143 A146 A149 A152 A155 A158 A161 A164 A167 A170 A173 A176 A179 A182 A185 A188 A191 A194 A197 A200 A203 A206 A209 A212 A215 A218 A221 A224 A227 A230 A233 A236 A239 A242 A245 A248 A251 A254 A257 A260 A263 A266 A269 A272 A275 A278 A281 A284 A287 A290 A293 A296 A299 A302 A305 A308" name="maria_3" securityDescriptor="O:WDG:WDD:(A;;CC;;;S-1-5-21-3048853270-2157241324-869001692-3245)(A;;CC;;;S-1-5-21-3048853270-2157241324-869001692-1007)"/>
    <protectedRange sqref="Q8:R9 Q10:Q12 R101 R34 R57 R77:R78 R112 R117 R195 R253:R255 R277" name="maria_1_3" securityDescriptor="O:WDG:WDD:(A;;CC;;;S-1-5-21-3048853270-2157241324-869001692-3245)(A;;CC;;;S-1-5-21-3048853270-2157241324-869001692-1007)"/>
    <protectedRange sqref="S8:S12 V8:V12 Y8:Y12 AE8:AE12 AG8:AG12 AE19" name="maria_1_1_2" securityDescriptor="O:WDG:WDD:(A;;CC;;;S-1-5-21-3048853270-2157241324-869001692-3245)(A;;CC;;;S-1-5-21-3048853270-2157241324-869001692-1007)"/>
    <protectedRange sqref="AL13:XFD13 AF13 T13:U13 W13:X13 Z13:AD13 B13:D13 AB14:AB15 D9 D14 M14:M15 O14:P15 F9 F13:P13 AJ13:AK15" name="maria_4" securityDescriptor="O:WDG:WDD:(A;;CC;;;S-1-5-21-3048853270-2157241324-869001692-3245)(A;;CC;;;S-1-5-21-3048853270-2157241324-869001692-1007)"/>
    <protectedRange sqref="Q13:R13 R24 R10:R12 R14:R15 R19:R22" name="maria_1_4" securityDescriptor="O:WDG:WDD:(A;;CC;;;S-1-5-21-3048853270-2157241324-869001692-3245)(A;;CC;;;S-1-5-21-3048853270-2157241324-869001692-1007)"/>
    <protectedRange sqref="S13:S15 V13:V15 Y13:Y15 AE13:AE15 AG13:AG15 AI13" name="maria_1_1_3" securityDescriptor="O:WDG:WDD:(A;;CC;;;S-1-5-21-3048853270-2157241324-869001692-3245)(A;;CC;;;S-1-5-21-3048853270-2157241324-869001692-1007)"/>
    <protectedRange sqref="AF17:AF18 B16:B18 F16 T17:U17 W17:X18 Z17:AA18 AC17:AD18 C18:L18 U18 M10:M12 N17:P18 E15 E10:F11 E27 E39 E41 E57 E63 E89:E90 E95 E111 E113 E118 E120:F120 E122 C17:D17 F17:L17 E108:E109 E47:E49 E43:E45 E79:E80 E98:E99 E68:E70 E84:E86 E104:E105 E21:E22 E35:E36 E60 E65:E66 E72:E74 E126:E130 AJ18:XFD18 AI17:XFD17" name="maria_5" securityDescriptor="O:WDG:WDD:(A;;CC;;;S-1-5-21-3048853270-2157241324-869001692-3245)(A;;CC;;;S-1-5-21-3048853270-2157241324-869001692-1007)"/>
    <protectedRange sqref="AE17:AE18 AE21:AE22 Q17:R18 AE24" name="maria_1_5" securityDescriptor="O:WDG:WDD:(A;;CC;;;S-1-5-21-3048853270-2157241324-869001692-3245)(A;;CC;;;S-1-5-21-3048853270-2157241324-869001692-1007)"/>
    <protectedRange sqref="C16:D16 G16:H16 S17:S18 V17:V19 Y17:Y19 AB17:AB19 AG17:AG19 S21:S22 Y21:Y22 AB21:AB22 AG21:AG22 V21:V22 AB24 AG24 M17:M19 T18 W19 Z19 V24:W24 Y24:Z24 J16:AG16 S24:T24 AI16:XFD16" name="maria_1_1_4" securityDescriptor="O:WDG:WDD:(A;;CC;;;S-1-5-21-3048853270-2157241324-869001692-3245)(A;;CC;;;S-1-5-21-3048853270-2157241324-869001692-1007)"/>
    <protectedRange sqref="AL25:XFD25 B25:D25 I24 F25:P25 M24 F23:P23 B23:D23 I29:I31 AJ20:AK25" name="maria_6" securityDescriptor="O:WDG:WDD:(A;;CC;;;S-1-5-21-3048853270-2157241324-869001692-3245)(A;;CC;;;S-1-5-21-3048853270-2157241324-869001692-1007)"/>
    <protectedRange sqref="Q25:R25 Q23:R23 R26" name="maria_1_6" securityDescriptor="O:WDG:WDD:(A;;CC;;;S-1-5-21-3048853270-2157241324-869001692-3245)(A;;CC;;;S-1-5-21-3048853270-2157241324-869001692-1007)"/>
    <protectedRange sqref="S25:AG25 X24 AA24 AF24 S20:AG20 Y27 AB27 AE27 AG27 V27 S27 S23:AG23 AI18 AI20:AI25 U24" name="maria_1_1_5" securityDescriptor="O:WDG:WDD:(A;;CC;;;S-1-5-21-3048853270-2157241324-869001692-3245)(A;;CC;;;S-1-5-21-3048853270-2157241324-869001692-1007)"/>
    <protectedRange sqref="B32:D32 F32:P32 O33:O36 M33:M36 AJ32:XFD32" name="maria_8" securityDescriptor="O:WDG:WDD:(A;;CC;;;S-1-5-21-3048853270-2157241324-869001692-3245)(A;;CC;;;S-1-5-21-3048853270-2157241324-869001692-1007)"/>
    <protectedRange sqref="Q32:R32" name="maria_1_8" securityDescriptor="O:WDG:WDD:(A;;CC;;;S-1-5-21-3048853270-2157241324-869001692-3245)(A;;CC;;;S-1-5-21-3048853270-2157241324-869001692-1007)"/>
    <protectedRange sqref="S32:U32 W32:AA32 AC32:AG32 AG41:AG47 AI32 AG101 AG219:AG277 AG33:AG39 AG279:AG298 AG49:AG81 AG83:AG99 AG103:AG217 AG300:AG312" name="maria_1_1_7" securityDescriptor="O:WDG:WDD:(A;;CC;;;S-1-5-21-3048853270-2157241324-869001692-3245)(A;;CC;;;S-1-5-21-3048853270-2157241324-869001692-1007)"/>
    <protectedRange sqref="AF33:AF34 T33:U34 W33:X34 Z33:AA34 AC33:AD34 P33:P34 AL33:XFD34 B33:D34 F33:L34 N33:N36 H35:H36 AI33:AK36" name="maria_9" securityDescriptor="O:WDG:WDD:(A;;CC;;;S-1-5-21-3048853270-2157241324-869001692-3245)(A;;CC;;;S-1-5-21-3048853270-2157241324-869001692-1007)"/>
    <protectedRange sqref="Q33:R33 Q34:Q36" name="maria_1_9" securityDescriptor="O:WDG:WDD:(A;;CC;;;S-1-5-21-3048853270-2157241324-869001692-3245)(A;;CC;;;S-1-5-21-3048853270-2157241324-869001692-1007)"/>
    <protectedRange sqref="Y33:Y36 S33:S36 AE33:AE36 AE46:AE47" name="maria_1_1_8" securityDescriptor="O:WDG:WDD:(A;;CC;;;S-1-5-21-3048853270-2157241324-869001692-3245)(A;;CC;;;S-1-5-21-3048853270-2157241324-869001692-1007)"/>
    <protectedRange sqref="AF37 T37:U37 W37:X37 Z37:AA37 B37:D37 AC37:AD37 F37:P37 AI37:XFD37" name="maria_10" securityDescriptor="O:WDG:WDD:(A;;CC;;;S-1-5-21-3048853270-2157241324-869001692-3245)(A;;CC;;;S-1-5-21-3048853270-2157241324-869001692-1007)"/>
    <protectedRange sqref="Q37:R37 R35:R36" name="maria_1_10" securityDescriptor="O:WDG:WDD:(A;;CC;;;S-1-5-21-3048853270-2157241324-869001692-3245)(A;;CC;;;S-1-5-21-3048853270-2157241324-869001692-1007)"/>
    <protectedRange sqref="S37:S39 Y37:Y39 AE37:AE39 Y41:Y43 AE41:AE45 S41:S43 AE49:AE50" name="maria_1_1_9" securityDescriptor="O:WDG:WDD:(A;;CC;;;S-1-5-21-3048853270-2157241324-869001692-3245)(A;;CC;;;S-1-5-21-3048853270-2157241324-869001692-1007)"/>
    <protectedRange sqref="AF51 T51:U51 W51:X51 Z51:AA51 C51:D51 AC51:AD51 F51:P51 AI51:XFD51" name="maria_11" securityDescriptor="O:WDG:WDD:(A;;CC;;;S-1-5-21-3048853270-2157241324-869001692-3245)(A;;CC;;;S-1-5-21-3048853270-2157241324-869001692-1007)"/>
    <protectedRange sqref="Q51:R51 R44 R48:R49 R72:R74" name="maria_1_11" securityDescriptor="O:WDG:WDD:(A;;CC;;;S-1-5-21-3048853270-2157241324-869001692-3245)(A;;CC;;;S-1-5-21-3048853270-2157241324-869001692-1007)"/>
    <protectedRange sqref="Y51:Y52 S51:S55 AE51:AE55" name="maria_1_1_10" securityDescriptor="O:WDG:WDD:(A;;CC;;;S-1-5-21-3048853270-2157241324-869001692-3245)(A;;CC;;;S-1-5-21-3048853270-2157241324-869001692-1007)"/>
    <protectedRange sqref="B52:D52 W52:X52 AC52:AD52 T52:U52 Z52:AA52 AF52 F52:R52 M53:M55 AI52:XFD52" name="maria_12" securityDescriptor="O:WDG:WDD:(A;;CC;;;S-1-5-21-3048853270-2157241324-869001692-3245)(A;;CC;;;S-1-5-21-3048853270-2157241324-869001692-1007)"/>
    <protectedRange sqref="AF53 T53:U53 W53:X53 Z53:AA53 B53:D53 AC53:AD53 N53:P53 F53:L53 AI53:XFD53" name="maria_13" securityDescriptor="O:WDG:WDD:(A;;CC;;;S-1-5-21-3048853270-2157241324-869001692-3245)(A;;CC;;;S-1-5-21-3048853270-2157241324-869001692-1007)"/>
    <protectedRange sqref="Q53:R53" name="maria_1_12" securityDescriptor="O:WDG:WDD:(A;;CC;;;S-1-5-21-3048853270-2157241324-869001692-3245)(A;;CC;;;S-1-5-21-3048853270-2157241324-869001692-1007)"/>
    <protectedRange sqref="Y53" name="maria_1_1_11" securityDescriptor="O:WDG:WDD:(A;;CC;;;S-1-5-21-3048853270-2157241324-869001692-3245)(A;;CC;;;S-1-5-21-3048853270-2157241324-869001692-1007)"/>
    <protectedRange sqref="N54:P55 B54:D55 F54:L55 AC54:AD55 Z54:AA55 W54:X55 T54:U55 AF54:AF55 AI54:XFD55" name="maria_14" securityDescriptor="O:WDG:WDD:(A;;CC;;;S-1-5-21-3048853270-2157241324-869001692-3245)(A;;CC;;;S-1-5-21-3048853270-2157241324-869001692-1007)"/>
    <protectedRange sqref="Q54:R55" name="maria_1_13" securityDescriptor="O:WDG:WDD:(A;;CC;;;S-1-5-21-3048853270-2157241324-869001692-3245)(A;;CC;;;S-1-5-21-3048853270-2157241324-869001692-1007)"/>
    <protectedRange sqref="Y54:Y55" name="maria_1_1_12" securityDescriptor="O:WDG:WDD:(A;;CC;;;S-1-5-21-3048853270-2157241324-869001692-3245)(A;;CC;;;S-1-5-21-3048853270-2157241324-869001692-1007)"/>
    <protectedRange sqref="AF56 T56:U56 W56:X56 Z56:AA56 B56:D56 AC56:AD56 F56:P56 M57:M58 AI56:XFD56" name="maria_15" securityDescriptor="O:WDG:WDD:(A;;CC;;;S-1-5-21-3048853270-2157241324-869001692-3245)(A;;CC;;;S-1-5-21-3048853270-2157241324-869001692-1007)"/>
    <protectedRange sqref="Q56:R56" name="maria_1_14" securityDescriptor="O:WDG:WDD:(A;;CC;;;S-1-5-21-3048853270-2157241324-869001692-3245)(A;;CC;;;S-1-5-21-3048853270-2157241324-869001692-1007)"/>
    <protectedRange sqref="Y56 AE56:AE58 S56:S58" name="maria_1_1_13" securityDescriptor="O:WDG:WDD:(A;;CC;;;S-1-5-21-3048853270-2157241324-869001692-3245)(A;;CC;;;S-1-5-21-3048853270-2157241324-869001692-1007)"/>
    <protectedRange sqref="AF59 B59:D59 W59:AA59 AC59:AD59 I60 F59:U59 M60 L96 L123 Q60:S60 O60 AI60 Y60 AI59:XFD59" name="maria_16" securityDescriptor="O:WDG:WDD:(A;;CC;;;S-1-5-21-3048853270-2157241324-869001692-3245)(A;;CC;;;S-1-5-21-3048853270-2157241324-869001692-1007)"/>
    <protectedRange sqref="AE59:AE60" name="maria_1_15" securityDescriptor="O:WDG:WDD:(A;;CC;;;S-1-5-21-3048853270-2157241324-869001692-3245)(A;;CC;;;S-1-5-21-3048853270-2157241324-869001692-1007)"/>
    <protectedRange sqref="B67:D67 W67:AA67 AC67:AF67 Y68:Y70 O68:S69 AE219:AE277 AE279:AE298 AI68:AI69 O70:P70 F67:U67 L135 R70:S70 M68:M70 AE68:AE217 AE300:AE312 AI67:XFD67" name="maria_17" securityDescriptor="O:WDG:WDD:(A;;CC;;;S-1-5-21-3048853270-2157241324-869001692-3245)(A;;CC;;;S-1-5-21-3048853270-2157241324-869001692-1007)"/>
    <protectedRange sqref="AL61:XFD61 B61:D61 N64:P64 F61:L61 M61:P63 M64:M66 AJ61:AK64" name="maria_18" securityDescriptor="O:WDG:WDD:(A;;CC;;;S-1-5-21-3048853270-2157241324-869001692-3245)(A;;CC;;;S-1-5-21-3048853270-2157241324-869001692-1007)"/>
    <protectedRange sqref="Q61:R64" name="maria_1_16" securityDescriptor="O:WDG:WDD:(A;;CC;;;S-1-5-21-3048853270-2157241324-869001692-3245)(A;;CC;;;S-1-5-21-3048853270-2157241324-869001692-1007)"/>
    <protectedRange sqref="S61:U61 W61:AA61 AC61:AF61 AI61:AI64 AE62:AE66 S62:S66 Y62:Y66" name="maria_1_1_14" securityDescriptor="O:WDG:WDD:(A;;CC;;;S-1-5-21-3048853270-2157241324-869001692-3245)(A;;CC;;;S-1-5-21-3048853270-2157241324-869001692-1007)"/>
    <protectedRange sqref="AF75 T75:U75 W75:X75 Z75:AA75 C75:D75 AC75:AD75 O76:P78 F75:P75 O79:O80 AI75:XFD75" name="maria_19" securityDescriptor="O:WDG:WDD:(A;;CC;;;S-1-5-21-3048853270-2157241324-869001692-3245)(A;;CC;;;S-1-5-21-3048853270-2157241324-869001692-1007)"/>
    <protectedRange sqref="Q75:R75" name="maria_1_17" securityDescriptor="O:WDG:WDD:(A;;CC;;;S-1-5-21-3048853270-2157241324-869001692-3245)(A;;CC;;;S-1-5-21-3048853270-2157241324-869001692-1007)"/>
    <protectedRange sqref="S75:S80 Y75:Y80 T79:T80" name="maria_1_1_15" securityDescriptor="O:WDG:WDD:(A;;CC;;;S-1-5-21-3048853270-2157241324-869001692-3245)(A;;CC;;;S-1-5-21-3048853270-2157241324-869001692-1007)"/>
    <protectedRange sqref="AF71 T71:U71 W71:X71 Z71:AA71 B71:D71 AC71:AD71 B75 F71:P71 M72:M74 H73:H74 AI72:AI74 O72:P74 AI71:XFD71" name="maria_20" securityDescriptor="O:WDG:WDD:(A;;CC;;;S-1-5-21-3048853270-2157241324-869001692-3245)(A;;CC;;;S-1-5-21-3048853270-2157241324-869001692-1007)"/>
    <protectedRange sqref="Q71:R71 Q72:Q74" name="maria_1_18" securityDescriptor="O:WDG:WDD:(A;;CC;;;S-1-5-21-3048853270-2157241324-869001692-3245)(A;;CC;;;S-1-5-21-3048853270-2157241324-869001692-1007)"/>
    <protectedRange sqref="Z73:Z74 T73:T74 S71:S74 Y71:Y74" name="maria_1_1_16" securityDescriptor="O:WDG:WDD:(A;;CC;;;S-1-5-21-3048853270-2157241324-869001692-3245)(A;;CC;;;S-1-5-21-3048853270-2157241324-869001692-1007)"/>
    <protectedRange sqref="B83:D83 M84:M86 B91 B93:B94 B87:B88 F83:P83 H85:H86 P85:P86 AJ83:XFD83" name="maria_21" securityDescriptor="O:WDG:WDD:(A;;CC;;;S-1-5-21-3048853270-2157241324-869001692-3245)(A;;CC;;;S-1-5-21-3048853270-2157241324-869001692-1007)"/>
    <protectedRange sqref="Q83:R83 Q85:Q86" name="maria_1_19" securityDescriptor="O:WDG:WDD:(A;;CC;;;S-1-5-21-3048853270-2157241324-869001692-3245)(A;;CC;;;S-1-5-21-3048853270-2157241324-869001692-1007)"/>
    <protectedRange sqref="S83:U83 W83:AA83 AF83 AI83 AC83:AD83 Y84:Y85 X85 S84:S85 U85 AA85 AI85:AI86 S86:U86 W86:AA86 AF85:AF86 AC85:AD86" name="maria_1_1_17" securityDescriptor="O:WDG:WDD:(A;;CC;;;S-1-5-21-3048853270-2157241324-869001692-3245)(A;;CC;;;S-1-5-21-3048853270-2157241324-869001692-1007)"/>
    <protectedRange sqref="B81:D81 P81 F81:N81 M82 AJ81:XFD81" name="maria_22" securityDescriptor="O:WDG:WDD:(A;;CC;;;S-1-5-21-3048853270-2157241324-869001692-3245)(A;;CC;;;S-1-5-21-3048853270-2157241324-869001692-1007)"/>
    <protectedRange sqref="Q81:R81" name="maria_1_20" securityDescriptor="O:WDG:WDD:(A;;CC;;;S-1-5-21-3048853270-2157241324-869001692-3245)(A;;CC;;;S-1-5-21-3048853270-2157241324-869001692-1007)"/>
    <protectedRange sqref="S81:U81 W81:AA81 AC81:AD81 AI81 AF81:AF82 S82 Y82" name="maria_1_1_18" securityDescriptor="O:WDG:WDD:(A;;CC;;;S-1-5-21-3048853270-2157241324-869001692-3245)(A;;CC;;;S-1-5-21-3048853270-2157241324-869001692-1007)"/>
    <protectedRange sqref="AF87:AF88 U87:U88 W87:X88 Z87:AA88 AC87:AD88 F89 M89:M90 O89:O90 C87:D88 F87:P88 AI87:XFD88" name="maria_23" securityDescriptor="O:WDG:WDD:(A;;CC;;;S-1-5-21-3048853270-2157241324-869001692-3245)(A;;CC;;;S-1-5-21-3048853270-2157241324-869001692-1007)"/>
    <protectedRange sqref="Q87:R90" name="maria_1_21" securityDescriptor="O:WDG:WDD:(A;;CC;;;S-1-5-21-3048853270-2157241324-869001692-3245)(A;;CC;;;S-1-5-21-3048853270-2157241324-869001692-1007)"/>
    <protectedRange sqref="S87:T88 Y87:Y88 S89:S92" name="maria_1_1_19" securityDescriptor="O:WDG:WDD:(A;;CC;;;S-1-5-21-3048853270-2157241324-869001692-3245)(A;;CC;;;S-1-5-21-3048853270-2157241324-869001692-1007)"/>
    <protectedRange sqref="AL94:XFD94 C94:D94 D93 AF93:AF94 T93:U94 W93:X94 Z93:AA94 M93:P93 AC93:AD94 AJ91:AK91 AF91 M91:M92 F93 F94:P94 M95 M99 AI93:AK94" name="maria_24" securityDescriptor="O:WDG:WDD:(A;;CC;;;S-1-5-21-3048853270-2157241324-869001692-3245)(A;;CC;;;S-1-5-21-3048853270-2157241324-869001692-1007)"/>
    <protectedRange sqref="Q93:R94 R91:R92" name="maria_1_22" securityDescriptor="O:WDG:WDD:(A;;CC;;;S-1-5-21-3048853270-2157241324-869001692-3245)(A;;CC;;;S-1-5-21-3048853270-2157241324-869001692-1007)"/>
    <protectedRange sqref="Y93:Y94 S93:S95 S99" name="maria_1_1_20" securityDescriptor="O:WDG:WDD:(A;;CC;;;S-1-5-21-3048853270-2157241324-869001692-3245)(A;;CC;;;S-1-5-21-3048853270-2157241324-869001692-1007)"/>
    <protectedRange sqref="AL103:XFD103 T103:U103 W103:X103 Z103:AA103 B103:D103 AC103:AD103 B106 B109:B111 B113:B114 B116 B121 B119 H104 F104 AF103:AF104 F103:P103 F109 M104:P105 I105 AI103:AK104" name="maria_25" securityDescriptor="O:WDG:WDD:(A;;CC;;;S-1-5-21-3048853270-2157241324-869001692-3245)(A;;CC;;;S-1-5-21-3048853270-2157241324-869001692-1007)"/>
    <protectedRange sqref="Q103:R103 Q104:Q105 R105" name="maria_1_23" securityDescriptor="O:WDG:WDD:(A;;CC;;;S-1-5-21-3048853270-2157241324-869001692-3245)(A;;CC;;;S-1-5-21-3048853270-2157241324-869001692-1007)"/>
    <protectedRange sqref="S103:S105 Y103:Y105" name="maria_1_1_21" securityDescriptor="O:WDG:WDD:(A;;CC;;;S-1-5-21-3048853270-2157241324-869001692-3245)(A;;CC;;;S-1-5-21-3048853270-2157241324-869001692-1007)"/>
    <protectedRange sqref="AF28 T28:U28 W28:X28 Z28:AD28 B28:D28 AB41:AB45 AI29 AB26 AB29:AB39 F28:P28 R28:R31 M29:P31 H29:H31 AB48:AB99 AB103:AB139 AI28:XFD28" name="maria_26" securityDescriptor="O:WDG:WDD:(A;;CC;;;S-1-5-21-3048853270-2157241324-869001692-3245)(A;;CC;;;S-1-5-21-3048853270-2157241324-869001692-1007)"/>
    <protectedRange sqref="Q28:Q31" name="maria_1_24" securityDescriptor="O:WDG:WDD:(A;;CC;;;S-1-5-21-3048853270-2157241324-869001692-3245)(A;;CC;;;S-1-5-21-3048853270-2157241324-869001692-1007)"/>
    <protectedRange sqref="W73:W74 S28:S31 W44 S26 V26 AE26 AG26 Y26 W111 W49 V28:V39 Y28:Y31 AE28:AE31 AG28:AG31 V41:V99 V103:V130" name="maria_1_1_22" securityDescriptor="O:WDG:WDD:(A;;CC;;;S-1-5-21-3048853270-2157241324-869001692-3245)(A;;CC;;;S-1-5-21-3048853270-2157241324-869001692-1007)"/>
    <protectedRange sqref="B123:D123 W123:AA123 AF123 AC123:AD123 M124:M128 Y124:Y128 F240 F123:K123 M123:U123 S124:S128 AI123:XFD123" name="maria_28" securityDescriptor="O:WDG:WDD:(A;;CC;;;S-1-5-21-3048853270-2157241324-869001692-3245)(A;;CC;;;S-1-5-21-3048853270-2157241324-869001692-1007)"/>
    <protectedRange sqref="F35 F41:F45 F48:F49 N124:P128 F72:F74 F124:L126 G127:L128 AC124:AD128 B124:D128 Z124:AA128 W124:X128 T124:U128 AF124:AF128 AI124:XFD128" name="maria_29" securityDescriptor="O:WDG:WDD:(A;;CC;;;S-1-5-21-3048853270-2157241324-869001692-3245)(A;;CC;;;S-1-5-21-3048853270-2157241324-869001692-1007)"/>
    <protectedRange sqref="R84:R86 R79:R80 Q124:R128" name="maria_1_25" securityDescriptor="O:WDG:WDD:(A;;CC;;;S-1-5-21-3048853270-2157241324-869001692-3245)(A;;CC;;;S-1-5-21-3048853270-2157241324-869001692-1007)"/>
    <protectedRange sqref="AF114 T114:U114 W114:X114 Z114:AA114 C114:D114 K111:K112 AI111:AK112 O115 M111:M112 F114:P114 M115 AI114:XFD114" name="maria_30" securityDescriptor="O:WDG:WDD:(A;;CC;;;S-1-5-21-3048853270-2157241324-869001692-3245)(A;;CC;;;S-1-5-21-3048853270-2157241324-869001692-1007)"/>
    <protectedRange sqref="Q114:R114 R111 R115" name="maria_1_26" securityDescriptor="O:WDG:WDD:(A;;CC;;;S-1-5-21-3048853270-2157241324-869001692-3245)(A;;CC;;;S-1-5-21-3048853270-2157241324-869001692-1007)"/>
    <protectedRange sqref="Y114:Y122 S114:S122" name="maria_1_1_24" securityDescriptor="O:WDG:WDD:(A;;CC;;;S-1-5-21-3048853270-2157241324-869001692-3245)(A;;CC;;;S-1-5-21-3048853270-2157241324-869001692-1007)"/>
    <protectedRange sqref="AF106 T106:U106 W106:X106 Z106:AA106 C106:D106 AC106:AD106 M97:M98 F106:P106 M100 H108 N108:P108 M102 M107:M108 AI106:XFD106" name="maria_31" securityDescriptor="O:WDG:WDD:(A;;CC;;;S-1-5-21-3048853270-2157241324-869001692-3245)(A;;CC;;;S-1-5-21-3048853270-2157241324-869001692-1007)"/>
    <protectedRange sqref="Q106:R106 Q108:R108" name="maria_1_27" securityDescriptor="O:WDG:WDD:(A;;CC;;;S-1-5-21-3048853270-2157241324-869001692-3245)(A;;CC;;;S-1-5-21-3048853270-2157241324-869001692-1007)"/>
    <protectedRange sqref="Y106:Y108 S106:S108 S97 Y97" name="maria_1_1_25" securityDescriptor="O:WDG:WDD:(A;;CC;;;S-1-5-21-3048853270-2157241324-869001692-3245)(A;;CC;;;S-1-5-21-3048853270-2157241324-869001692-1007)"/>
    <protectedRange sqref="B96 F96" name="maria_32" securityDescriptor="O:WDG:WDD:(A;;CC;;;S-1-5-21-3048853270-2157241324-869001692-3245)(A;;CC;;;S-1-5-21-3048853270-2157241324-869001692-1007)"/>
    <protectedRange sqref="C96:D96 G96:H96 W96:AA96 AF96 AC96:AD96 S98 O97:P97 H97:H98 P98 J96:K96 M96:U96 Y98:Y99 AI96:XFD96" name="maria_1_28" securityDescriptor="O:WDG:WDD:(A;;CC;;;S-1-5-21-3048853270-2157241324-869001692-3245)(A;;CC;;;S-1-5-21-3048853270-2157241324-869001692-1007)"/>
    <protectedRange sqref="C175:H175 C132:H167 C176:I179 J167:L167 T133:U179 W149:X179 Z149:AA179 I132:L134 AF131:AF179 AC131:AD179 W132:AA148 N133:R179 N132:U132 V132:V217 Y149:Y217 AB140:AB217 B132:B228 C230:C231 S133:S234 C168:L174 Y101 AB101 M101 M132:M277 S236:S277 AB219:AB277 Y220:Y277 V219:V277 B232:B277 B101 S101 V101 J175:L179 B293:B299 B131:AA131 V279:V298 S279:S298 B279:B291 M279:M298 AB279:AB298 Y279:Y298 I136:L166 I135:K135 Y300:Y312 V300:V312 S300:S312 M300:M312 AB300:AB312 AI131:XFD179" name="maria_33" securityDescriptor="O:WDG:WDD:(A;;CC;;;S-1-5-21-3048853270-2157241324-869001692-3245)(A;;CC;;;S-1-5-21-3048853270-2157241324-869001692-1007)"/>
    <protectedRange sqref="AF180 T180:U180 W180:X180 Z180:AA180 C180:L180 AC180:AD180 N180:P180 E250:E253 AI180:XFD180" name="maria_34" securityDescriptor="O:WDG:WDD:(A;;CC;;;S-1-5-21-3048853270-2157241324-869001692-3245)(A;;CC;;;S-1-5-21-3048853270-2157241324-869001692-1007)"/>
    <protectedRange sqref="Q180:R180" name="maria_1_29" securityDescriptor="O:WDG:WDD:(A;;CC;;;S-1-5-21-3048853270-2157241324-869001692-3245)(A;;CC;;;S-1-5-21-3048853270-2157241324-869001692-1007)"/>
    <protectedRange sqref="O181:P181 R181:R183 O183:P183 AF181:AF183 T181:U183 W181:X183 Z181 AA181:AA182 Z183:AA183 AC181:AD183 N181:N183 AI240:AK240 R240:R242 R244:R245 C181:D183 F181:L183 AI181:XFD183" name="maria_35" securityDescriptor="O:WDG:WDD:(A;;CC;;;S-1-5-21-3048853270-2157241324-869001692-3245)(A;;CC;;;S-1-5-21-3048853270-2157241324-869001692-1007)"/>
    <protectedRange sqref="Q181:Q183" name="maria_1_30" securityDescriptor="O:WDG:WDD:(A;;CC;;;S-1-5-21-3048853270-2157241324-869001692-3245)(A;;CC;;;S-1-5-21-3048853270-2157241324-869001692-1007)"/>
    <protectedRange sqref="Z182" name="maria_1_1_27" securityDescriptor="O:WDG:WDD:(A;;CC;;;S-1-5-21-3048853270-2157241324-869001692-3245)(A;;CC;;;S-1-5-21-3048853270-2157241324-869001692-1007)"/>
    <protectedRange sqref="AF184:AF191 T184:U191 W184:X191 Z184:AA191 AC184:AD191 C184:L191 N184:P191 E195 E200:E202 E206:E207 E209 E211:E215 E218 E226:E228 E234 E243:E244 E246:E249 E262:E269 E276:E277 E280:E287 E254:E260 E121 E119 E116:E117 E112 E110 E107 E97 E91 E77:E78 E64 E34 E29 E26 E24 E19:E20 E14 E12 E9 E62 E291 E271:E274 E293:E298 AI184:XFD191" name="maria_36" securityDescriptor="O:WDG:WDD:(A;;CC;;;S-1-5-21-3048853270-2157241324-869001692-3245)(A;;CC;;;S-1-5-21-3048853270-2157241324-869001692-1007)"/>
    <protectedRange sqref="Q184:R191" name="maria_1_31" securityDescriptor="O:WDG:WDD:(A;;CC;;;S-1-5-21-3048853270-2157241324-869001692-3245)(A;;CC;;;S-1-5-21-3048853270-2157241324-869001692-1007)"/>
    <protectedRange sqref="AF192:AF193 T192:U193 W192:X193 Z193 AA192:AA193 C192:L193 AC192:AD193 N192:P193 AF204 T204:U204 W204:X204 AA204 C204:L204 AC204:AD204 E203 E205 N204:P205 AI205 E216 E208 AI204:XFD204 AI192:XFD193" name="maria_37" securityDescriptor="O:WDG:WDD:(A;;CC;;;S-1-5-21-3048853270-2157241324-869001692-3245)(A;;CC;;;S-1-5-21-3048853270-2157241324-869001692-1007)"/>
    <protectedRange sqref="Q192:R193 Q204:R205" name="maria_1_32" securityDescriptor="O:WDG:WDD:(A;;CC;;;S-1-5-21-3048853270-2157241324-869001692-3245)(A;;CC;;;S-1-5-21-3048853270-2157241324-869001692-1007)"/>
    <protectedRange sqref="Z192 Z204" name="maria_1_1_29" securityDescriptor="O:WDG:WDD:(A;;CC;;;S-1-5-21-3048853270-2157241324-869001692-3245)(A;;CC;;;S-1-5-21-3048853270-2157241324-869001692-1007)"/>
    <protectedRange sqref="AF194:AF195 T194:U195 W194:X195 Z195:AA195 AC194:AD195 C194:L194 N194:P195 C195:D195 F195:L195 AI194:XFD195" name="maria_38" securityDescriptor="O:WDG:WDD:(A;;CC;;;S-1-5-21-3048853270-2157241324-869001692-3245)(A;;CC;;;S-1-5-21-3048853270-2157241324-869001692-1007)"/>
    <protectedRange sqref="Q194:R194 Q195" name="maria_1_33" securityDescriptor="O:WDG:WDD:(A;;CC;;;S-1-5-21-3048853270-2157241324-869001692-3245)(A;;CC;;;S-1-5-21-3048853270-2157241324-869001692-1007)"/>
    <protectedRange sqref="H198:I198 G196:I197 AF196:AF198 C196:F198 T196:U198 W196:X198 Z196:AA198 J196:L198 AC196:AD198 N203:P203 N196:P198 AI196:XFD198" name="maria_39" securityDescriptor="O:WDG:WDD:(A;;CC;;;S-1-5-21-3048853270-2157241324-869001692-3245)(A;;CC;;;S-1-5-21-3048853270-2157241324-869001692-1007)"/>
    <protectedRange sqref="Q196:R198 R203" name="maria_1_34" securityDescriptor="O:WDG:WDD:(A;;CC;;;S-1-5-21-3048853270-2157241324-869001692-3245)(A;;CC;;;S-1-5-21-3048853270-2157241324-869001692-1007)"/>
    <protectedRange sqref="AL199:XFD200 AF199:AF200 T199:U200 W199:X200 C199:L199 AC199:AD200 Z199:AA201 N199:P202 AI206:AK206 N206:P206 C200:D200 F200:L200 F201:F202 F206:F207 F218 AI199:AK202" name="maria_40" securityDescriptor="O:WDG:WDD:(A;;CC;;;S-1-5-21-3048853270-2157241324-869001692-3245)(A;;CC;;;S-1-5-21-3048853270-2157241324-869001692-1007)"/>
    <protectedRange sqref="Q199:R202 Q206:R206 R207:R209" name="maria_1_35" securityDescriptor="O:WDG:WDD:(A;;CC;;;S-1-5-21-3048853270-2157241324-869001692-3245)(A;;CC;;;S-1-5-21-3048853270-2157241324-869001692-1007)"/>
    <protectedRange sqref="AF76:AF78 T76:U78 W76:X78 Z76:AA78 AC76:AD78 C76:D78 F76:N78 AI79:AI80 M79:M80 AI76:XFD78" name="maria_42" securityDescriptor="O:WDG:WDD:(A;;CC;;;S-1-5-21-3048853270-2157241324-869001692-3245)(A;;CC;;;S-1-5-21-3048853270-2157241324-869001692-1007)"/>
    <protectedRange sqref="Q76:R76 Q77:Q78" name="maria_1_37" securityDescriptor="O:WDG:WDD:(A;;CC;;;S-1-5-21-3048853270-2157241324-869001692-3245)(A;;CC;;;S-1-5-21-3048853270-2157241324-869001692-1007)"/>
    <protectedRange sqref="T278:U278 W278:X278 AF278 Z278:AA278 AC278:AD278 C278:D278 N278:P278 F278:L278 F279 F288:F290 AH278:XFD278" name="maria_7" securityDescriptor="O:WDG:WDD:(A;;CC;;;S-1-5-21-3048853270-2157241324-869001692-3245)(A;;CC;;;S-1-5-21-3048853270-2157241324-869001692-1007)"/>
    <protectedRange sqref="Q278" name="maria_1_7" securityDescriptor="O:WDG:WDD:(A;;CC;;;S-1-5-21-3048853270-2157241324-869001692-3245)(A;;CC;;;S-1-5-21-3048853270-2157241324-869001692-1007)"/>
    <protectedRange sqref="AG278" name="maria_1_1_7_1" securityDescriptor="O:WDG:WDD:(A;;CC;;;S-1-5-21-3048853270-2157241324-869001692-3245)(A;;CC;;;S-1-5-21-3048853270-2157241324-869001692-1007)"/>
    <protectedRange sqref="AE278" name="maria_17_1" securityDescriptor="O:WDG:WDD:(A;;CC;;;S-1-5-21-3048853270-2157241324-869001692-3245)(A;;CC;;;S-1-5-21-3048853270-2157241324-869001692-1007)"/>
    <protectedRange sqref="V278 Y278 AB278 B278 S278 M278" name="maria_33_1" securityDescriptor="O:WDG:WDD:(A;;CC;;;S-1-5-21-3048853270-2157241324-869001692-3245)(A;;CC;;;S-1-5-21-3048853270-2157241324-869001692-1007)"/>
    <protectedRange sqref="E278:E279 E288:E290" name="maria_36_1" securityDescriptor="O:WDG:WDD:(A;;CC;;;S-1-5-21-3048853270-2157241324-869001692-3245)(A;;CC;;;S-1-5-21-3048853270-2157241324-869001692-1007)"/>
    <protectedRange sqref="T40:U40 W40:X40 AF40 Z40:AA40 AC40:AD40 C40:D40 F40:G40 AH40:AK40" name="maria_27" securityDescriptor="O:WDG:WDD:(A;;CC;;;S-1-5-21-3048853270-2157241324-869001692-3245)(A;;CC;;;S-1-5-21-3048853270-2157241324-869001692-1007)"/>
    <protectedRange sqref="AG40" name="maria_1_1_7_2" securityDescriptor="O:WDG:WDD:(A;;CC;;;S-1-5-21-3048853270-2157241324-869001692-3245)(A;;CC;;;S-1-5-21-3048853270-2157241324-869001692-1007)"/>
    <protectedRange sqref="AE40" name="maria_17_2" securityDescriptor="O:WDG:WDD:(A;;CC;;;S-1-5-21-3048853270-2157241324-869001692-3245)(A;;CC;;;S-1-5-21-3048853270-2157241324-869001692-1007)"/>
    <protectedRange sqref="V40 Y40 AB40 B40 S40 M40" name="maria_33_2" securityDescriptor="O:WDG:WDD:(A;;CC;;;S-1-5-21-3048853270-2157241324-869001692-3245)(A;;CC;;;S-1-5-21-3048853270-2157241324-869001692-1007)"/>
    <protectedRange sqref="O40:P40" name="maria_10_1" securityDescriptor="O:WDG:WDD:(A;;CC;;;S-1-5-21-3048853270-2157241324-869001692-3245)(A;;CC;;;S-1-5-21-3048853270-2157241324-869001692-1007)"/>
    <protectedRange sqref="B82:D82 G82:H82" name="maria_41" securityDescriptor="O:WDG:WDD:(A;;CC;;;S-1-5-21-3048853270-2157241324-869001692-3245)(A;;CC;;;S-1-5-21-3048853270-2157241324-869001692-1007)"/>
    <protectedRange sqref="F82" name="maria_22_1" securityDescriptor="O:WDG:WDD:(A;;CC;;;S-1-5-21-3048853270-2157241324-869001692-3245)(A;;CC;;;S-1-5-21-3048853270-2157241324-869001692-1007)"/>
    <protectedRange sqref="J82" name="maria_43" securityDescriptor="O:WDG:WDD:(A;;CC;;;S-1-5-21-3048853270-2157241324-869001692-3245)(A;;CC;;;S-1-5-21-3048853270-2157241324-869001692-1007)"/>
    <protectedRange sqref="I82" name="maria_22_2" securityDescriptor="O:WDG:WDD:(A;;CC;;;S-1-5-21-3048853270-2157241324-869001692-3245)(A;;CC;;;S-1-5-21-3048853270-2157241324-869001692-1007)"/>
    <protectedRange sqref="K82:L82" name="maria_44" securityDescriptor="O:WDG:WDD:(A;;CC;;;S-1-5-21-3048853270-2157241324-869001692-3245)(A;;CC;;;S-1-5-21-3048853270-2157241324-869001692-1007)"/>
    <protectedRange sqref="P82 N82" name="maria_22_3" securityDescriptor="O:WDG:WDD:(A;;CC;;;S-1-5-21-3048853270-2157241324-869001692-3245)(A;;CC;;;S-1-5-21-3048853270-2157241324-869001692-1007)"/>
    <protectedRange sqref="Q82:R82" name="maria_1_20_1" securityDescriptor="O:WDG:WDD:(A;;CC;;;S-1-5-21-3048853270-2157241324-869001692-3245)(A;;CC;;;S-1-5-21-3048853270-2157241324-869001692-1007)"/>
    <protectedRange sqref="T82:U82" name="maria_45" securityDescriptor="O:WDG:WDD:(A;;CC;;;S-1-5-21-3048853270-2157241324-869001692-3245)(A;;CC;;;S-1-5-21-3048853270-2157241324-869001692-1007)"/>
    <protectedRange sqref="W82:X82" name="maria_46" securityDescriptor="O:WDG:WDD:(A;;CC;;;S-1-5-21-3048853270-2157241324-869001692-3245)(A;;CC;;;S-1-5-21-3048853270-2157241324-869001692-1007)"/>
    <protectedRange sqref="Z82:AA82" name="maria_47" securityDescriptor="O:WDG:WDD:(A;;CC;;;S-1-5-21-3048853270-2157241324-869001692-3245)(A;;CC;;;S-1-5-21-3048853270-2157241324-869001692-1007)"/>
    <protectedRange sqref="AG82" name="maria_1_1_7_3" securityDescriptor="O:WDG:WDD:(A;;CC;;;S-1-5-21-3048853270-2157241324-869001692-3245)(A;;CC;;;S-1-5-21-3048853270-2157241324-869001692-1007)"/>
    <protectedRange sqref="W299:X299 AF299 AC299:AD299 C299:D299 T299:U299 Z299:AA299 F299:L299 AH299 O303:P303 N299:P302 R299:R302 R304:R307 N304:P312" name="maria_48" securityDescriptor="O:WDG:WDD:(A;;CC;;;S-1-5-21-3048853270-2157241324-869001692-3245)(A;;CC;;;S-1-5-21-3048853270-2157241324-869001692-1007)"/>
    <protectedRange sqref="Q299:Q312" name="maria_1_36" securityDescriptor="O:WDG:WDD:(A;;CC;;;S-1-5-21-3048853270-2157241324-869001692-3245)(A;;CC;;;S-1-5-21-3048853270-2157241324-869001692-1007)"/>
    <protectedRange sqref="AG299" name="maria_1_1_7_4" securityDescriptor="O:WDG:WDD:(A;;CC;;;S-1-5-21-3048853270-2157241324-869001692-3245)(A;;CC;;;S-1-5-21-3048853270-2157241324-869001692-1007)"/>
    <protectedRange sqref="AE299" name="maria_17_3" securityDescriptor="O:WDG:WDD:(A;;CC;;;S-1-5-21-3048853270-2157241324-869001692-3245)(A;;CC;;;S-1-5-21-3048853270-2157241324-869001692-1007)"/>
    <protectedRange sqref="Y299 AB299 S299 V299 M299" name="maria_33_3" securityDescriptor="O:WDG:WDD:(A;;CC;;;S-1-5-21-3048853270-2157241324-869001692-3245)(A;;CC;;;S-1-5-21-3048853270-2157241324-869001692-1007)"/>
    <protectedRange sqref="E299" name="maria_36_2" securityDescriptor="O:WDG:WDD:(A;;CC;;;S-1-5-21-3048853270-2157241324-869001692-3245)(A;;CC;;;S-1-5-21-3048853270-2157241324-869001692-1007)"/>
    <protectedRange sqref="E275" name="maria_1_4_1" securityDescriptor="O:WDG:WDD:(A;;CC;;;S-1-5-21-3048853270-2157241324-869001692-3245)(A;;CC;;;S-1-5-21-3048853270-2157241324-869001692-1007)"/>
    <protectedRange sqref="E303" name="maria_1_1" securityDescriptor="O:WDG:WDD:(A;;CC;;;S-1-5-21-3048853270-2157241324-869001692-3245)(A;;CC;;;S-1-5-21-3048853270-2157241324-869001692-1007)"/>
    <protectedRange sqref="F303" name="maria_49" securityDescriptor="O:WDG:WDD:(A;;CC;;;S-1-5-21-3048853270-2157241324-869001692-3245)(A;;CC;;;S-1-5-21-3048853270-2157241324-869001692-1007)"/>
    <protectedRange sqref="N303" name="maria_2_1" securityDescriptor="O:WDG:WDD:(A;;CC;;;S-1-5-21-3048853270-2157241324-869001692-3245)(A;;CC;;;S-1-5-21-3048853270-2157241324-869001692-1007)"/>
    <protectedRange sqref="R303 R308:R312" name="maria_3_1" securityDescriptor="O:WDG:WDD:(A;;CC;;;S-1-5-21-3048853270-2157241324-869001692-3245)(A;;CC;;;S-1-5-21-3048853270-2157241324-869001692-1007)"/>
  </protectedRanges>
  <autoFilter ref="A1:AK309" xr:uid="{E11B4A68-915C-4914-80F8-EBBA8262A81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sortState ref="A6:AK70">
    <sortCondition descending="1" ref="E7:E33"/>
    <sortCondition ref="C7:C33"/>
  </sortState>
  <customSheetViews>
    <customSheetView guid="{FC885D1E-5918-477D-AD79-BB22DBF1AEFD}" scale="70" fitToPage="1" printArea="1" showAutoFilter="1">
      <selection activeCell="G320" sqref="G320"/>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1:AL309" xr:uid="{E11B4A68-915C-4914-80F8-EBBA8262A81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5C35D6D-934F-4431-BA92-90255FC17BA4}" scale="70" showPageBreaks="1" fitToPage="1" printArea="1" showAutoFilter="1" topLeftCell="U88">
      <selection activeCell="AK106" sqref="AK106"/>
      <pageMargins left="0.70866141732283472" right="0.70866141732283472" top="0.74803149606299213" bottom="0.74803149606299213" header="0.31496062992125984" footer="0.31496062992125984"/>
      <pageSetup paperSize="8" scale="21" fitToHeight="0" orientation="landscape" horizontalDpi="4294967294" verticalDpi="4294967294" r:id="rId2"/>
      <headerFooter>
        <oddHeader>&amp;CLISTA PROIECTELOR CONTRACTATE - PROGRAMUL OPERATIONAl CAPACITATE ADMINISTRATIVĂ</oddHeader>
        <oddFooter>Page &amp;P of &amp;N</oddFooter>
      </headerFooter>
      <autoFilter ref="A1:AL496"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6624B2D-80F9-4F79-AC4A-B3547C36F23F}" scale="70" showPageBreaks="1" fitToPage="1" printArea="1" showAutoFilter="1">
      <selection activeCell="L77" sqref="L77"/>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DG497"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C1B4D6D-D666-48DD-AB17-E00791B6F0B6}" scale="70" showPageBreaks="1" fitToPage="1" printArea="1" showAutoFilter="1">
      <pane ySplit="5" topLeftCell="A6" activePane="bottomLeft" state="frozen"/>
      <selection pane="bottomLeft" activeCell="L486" sqref="L486"/>
      <pageMargins left="0.70866141732283472" right="0.70866141732283472" top="0.74803149606299213" bottom="0.74803149606299213" header="0.31496062992125984" footer="0.31496062992125984"/>
      <pageSetup paperSize="8" scale="21" fitToHeight="0" orientation="landscape" r:id="rId4"/>
      <headerFooter>
        <oddHeader>&amp;CLISTA PROIECTELOR CONTRACTATE - PROGRAMUL OPERATIONAl CAPACITATE ADMINISTRATIVĂ</oddHeader>
        <oddFooter>Page &amp;P of &amp;N</oddFooter>
      </headerFooter>
      <autoFilter ref="A7:DG496" xr:uid="{00000000-0000-0000-0000-000000000000}"/>
    </customSheetView>
    <customSheetView guid="{9980B309-0131-4577-BF29-212714399FDF}" scale="70" showPageBreaks="1" fitToPage="1" printArea="1" showAutoFilter="1">
      <pane ySplit="3" topLeftCell="A183" activePane="bottomLeft"/>
      <selection pane="bottomLeft" activeCell="E185" sqref="E185"/>
      <pageMargins left="0.70866141732283472" right="0.70866141732283472" top="0.74803149606299213" bottom="0.74803149606299213" header="0.31496062992125984" footer="0.31496062992125984"/>
      <pageSetup paperSize="8" scale="21" fitToHeight="0" orientation="landscape" horizontalDpi="4294967294" verticalDpi="4294967294" r:id="rId5"/>
      <headerFooter>
        <oddHeader>&amp;CLISTA PROIECTELOR CONTRACTATE - PROGRAMUL OPERATIONAl CAPACITATE ADMINISTRATIVĂ</oddHeader>
        <oddFooter>Page &amp;P of &amp;N</oddFooter>
      </headerFooter>
      <autoFilter ref="A1:AL493"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AAA4DFE-88B1-4674-95ED-5FCD7A50BC22}" scale="70" showPageBreaks="1" fitToPage="1" printArea="1" showAutoFilter="1">
      <pane ySplit="5" topLeftCell="A6" activePane="bottomLeft" state="frozen"/>
      <selection pane="bottomLeft" activeCell="H6" sqref="H6"/>
      <pageMargins left="0.70866141732283472" right="0.70866141732283472" top="0.74803149606299213" bottom="0.74803149606299213" header="0.31496062992125984" footer="0.31496062992125984"/>
      <pageSetup paperSize="8" scale="21" fitToHeight="0" orientation="landscape" horizontalDpi="4294967294" verticalDpi="4294967294" r:id="rId6"/>
      <headerFooter>
        <oddHeader>&amp;CLISTA PROIECTELOR CONTRACTATE - PROGRAMUL OPERATIONAl CAPACITATE ADMINISTRATIVĂ</oddHeader>
        <oddFooter>Page &amp;P of &amp;N</oddFooter>
      </headerFooter>
      <autoFilter ref="A1:DG440"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pane xSplit="6" ySplit="3" topLeftCell="AB4" activePane="bottomRight" state="frozen"/>
      <selection pane="bottomRight" activeCell="AM462" sqref="AM462"/>
      <pageMargins left="0.70866141732283472" right="0.70866141732283472" top="0.74803149606299213" bottom="0.74803149606299213" header="0.31496062992125984" footer="0.31496062992125984"/>
      <pageSetup paperSize="8" scale="14" fitToHeight="0" orientation="portrait" horizontalDpi="4294967294" verticalDpi="4294967294" r:id="rId7"/>
      <headerFooter>
        <oddHeader>&amp;CLISTA PROIECTELOR CONTRACTATE - PROGRAMUL OPERATIONAl CAPACITATE ADMINISTRATIVĂ</oddHeader>
        <oddFooter>Page &amp;P of &amp;N</oddFooter>
      </headerFooter>
      <autoFilter ref="A6:AL464" xr:uid="{00000000-0000-0000-0000-000000000000}"/>
    </customSheetView>
    <customSheetView guid="{905D93EA-5662-45AB-8995-A9908B3E5D52}" scale="70" showPageBreaks="1" fitToPage="1" printArea="1" filter="1" showAutoFilter="1">
      <pane ySplit="1" topLeftCell="A2" activePane="bottomLeft" state="frozen"/>
      <selection pane="bottomLeft" activeCell="AJ62" sqref="AJ62"/>
      <pageMargins left="0.70866141732283472" right="0.70866141732283472" top="0.74803149606299213" bottom="0.74803149606299213" header="0.31496062992125984" footer="0.31496062992125984"/>
      <pageSetup paperSize="8" scale="22" fitToHeight="0" orientation="landscape" r:id="rId8"/>
      <headerFooter>
        <oddHeader>&amp;CLISTA PROIECTELOR CONTRACTATE - PROGRAMUL OPERATIONAl CAPACITATE ADMINISTRATIVĂ</oddHeader>
        <oddFooter>Page &amp;P of &amp;N</oddFooter>
      </headerFooter>
      <autoFilter ref="B1:B465" xr:uid="{00000000-0000-0000-0000-000000000000}">
        <filterColumn colId="0">
          <filters>
            <filter val="117665"/>
          </filters>
        </filterColumn>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9"/>
      <headerFooter>
        <oddHeader>&amp;CLISTA PROIECTELOR CONTRACTATE - PROGRAMUL OPERATIONAl CAPACITATE ADMINISTRATIVĂ</oddHeader>
        <oddFooter>Page &amp;P of &amp;N</oddFooter>
      </headerFooter>
    </customSheetView>
    <customSheetView guid="{53ED3D47-B2C0-43A1-9A1E-F030D529F74C}" scale="70" showPageBreaks="1" fitToPage="1" printArea="1" filter="1" showAutoFilter="1" topLeftCell="T1">
      <selection activeCell="AI457" sqref="AI457"/>
      <pageMargins left="0.70866141732283472" right="0.70866141732283472" top="0.74803149606299213" bottom="0.74803149606299213" header="0.31496062992125984" footer="0.31496062992125984"/>
      <pageSetup paperSize="8" scale="22" fitToHeight="0" orientation="landscape" horizontalDpi="4294967294" verticalDpi="4294967294" r:id="rId10"/>
      <headerFooter>
        <oddHeader>&amp;CLISTA PROIECTELOR CONTRACTATE - PROGRAMUL OPERATIONAl CAPACITATE ADMINISTRATIVĂ</oddHeader>
        <oddFooter>Page &amp;P of &amp;N</oddFooter>
      </headerFooter>
      <autoFilter ref="A6:AL450" xr:uid="{00000000-0000-0000-0000-000000000000}">
        <filterColumn colId="2">
          <filters>
            <filter val="47"/>
            <filter val="91"/>
          </filters>
        </filterColumn>
      </autoFilter>
    </customSheetView>
    <customSheetView guid="{EF10298D-3F59-43F1-9A86-8C1CCA3B5D93}" scale="112" showPageBreaks="1" fitToPage="1" printArea="1" showAutoFilter="1" topLeftCell="A4">
      <pane ySplit="3" topLeftCell="A255" activePane="bottomLeft" state="frozen"/>
      <selection pane="bottomLeft" activeCell="F255" sqref="F255"/>
      <pageMargins left="0.70866141732283472" right="0.70866141732283472" top="0.74803149606299213" bottom="0.74803149606299213" header="0.31496062992125984" footer="0.31496062992125984"/>
      <pageSetup paperSize="8" scale="22" fitToHeight="0" orientation="landscape" r:id="rId11"/>
      <headerFooter>
        <oddHeader>&amp;CLISTA PROIECTELOR CONTRACTATE - PROGRAMUL OPERATIONAl CAPACITATE ADMINISTRATIVĂ</oddHeader>
        <oddFooter>Page &amp;P of &amp;N</oddFooter>
      </headerFooter>
      <autoFilter ref="A6:AL445" xr:uid="{00000000-0000-0000-0000-000000000000}"/>
    </customSheetView>
    <customSheetView guid="{0781B6C2-B440-4971-9809-BD16245A70FD}" scale="85" showPageBreaks="1" fitToPage="1" printArea="1" filter="1" showAutoFilter="1">
      <selection activeCell="A349" sqref="A349:XFD349"/>
      <pageMargins left="0.70866141732283472" right="0.70866141732283472" top="0.74803149606299213" bottom="0.74803149606299213" header="0.31496062992125984" footer="0.31496062992125984"/>
      <pageSetup paperSize="8" scale="10" fitToHeight="0" orientation="landscape" horizontalDpi="4294967294" verticalDpi="4294967294" r:id="rId12"/>
      <headerFooter>
        <oddHeader>&amp;CLISTA PROIECTELOR CONTRACTATE - PROGRAMUL OPERATIONAl CAPACITATE ADMINISTRATIVĂ</oddHeader>
        <oddFooter>Page &amp;P of &amp;N</oddFooter>
      </headerFooter>
      <autoFilter ref="A1:AL422" xr:uid="{00000000-0000-0000-0000-000000000000}">
        <filterColumn colId="2">
          <filters>
            <filter val="127"/>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B0F2E6A-FA33-479E-9A47-8E3494FBB4DE}" scale="70" fitToPage="1" showAutoFilter="1" topLeftCell="N298">
      <selection activeCell="S316" sqref="S316"/>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6:AL323" xr:uid="{00000000-0000-0000-0000-000000000000}"/>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00000000-0000-0000-0000-000000000000}"/>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00000000-0000-0000-0000-000000000000}"/>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00000000-0000-0000-0000-000000000000}"/>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EA37434-2D22-478B-B49F-C3E8CD4AC2E1}" scale="60" showPageBreaks="1" fitToPage="1" printArea="1" showAutoFilter="1">
      <pane xSplit="9" ySplit="8" topLeftCell="AB186" activePane="bottomRight" state="frozen"/>
      <selection pane="bottomRight" activeCell="AI187" sqref="AI187"/>
      <pageMargins left="0.70866141732283472" right="0.70866141732283472" top="0.74803149606299213" bottom="0.74803149606299213" header="0.31496062992125984" footer="0.31496062992125984"/>
      <pageSetup paperSize="8" scale="22" fitToHeight="0" orientation="landscape" r:id="rId19"/>
      <headerFooter>
        <oddHeader>&amp;CLISTA PROIECTELOR CONTRACTATE - PROGRAMUL OPERATIONAl CAPACITATE ADMINISTRATIVĂ</oddHeader>
        <oddFooter>Page &amp;P of &amp;N</oddFooter>
      </headerFooter>
      <autoFilter ref="A6:DG427" xr:uid="{00000000-0000-0000-0000-000000000000}"/>
    </customSheetView>
    <customSheetView guid="{84FB199A-D56E-4FDD-AC4A-70CE86CD87BC}" scale="70" showPageBreaks="1" fitToPage="1" printArea="1" showAutoFilter="1">
      <pane xSplit="1" ySplit="7.2631578947368425" topLeftCell="A76" activePane="bottomRight"/>
      <selection pane="bottomRight" activeCell="J406" sqref="J406"/>
      <pageMargins left="0.70866141732283472" right="0.70866141732283472" top="0.74803149606299213" bottom="0.74803149606299213" header="0.31496062992125984" footer="0.31496062992125984"/>
      <pageSetup paperSize="8" scale="22" fitToHeight="0" orientation="landscape" r:id="rId20"/>
      <headerFooter>
        <oddHeader>&amp;CLISTA PROIECTELOR CONTRACTATE - PROGRAMUL OPERATIONAl CAPACITATE ADMINISTRATIVĂ</oddHeader>
        <oddFooter>Page &amp;P of &amp;N</oddFooter>
      </headerFooter>
      <autoFilter ref="A6:AL458" xr:uid="{00000000-0000-0000-0000-000000000000}"/>
    </customSheetView>
    <customSheetView guid="{EA64E7D7-BA48-4965-B650-778AE412FE0C}" scale="70" showPageBreaks="1" fitToPage="1" printArea="1" filter="1" showAutoFilter="1">
      <pane xSplit="9" ySplit="359" topLeftCell="AC361" activePane="bottomRight" state="frozen"/>
      <selection pane="bottomRight" activeCell="AI378" sqref="AI378"/>
      <pageMargins left="0.70866141732283472" right="0.70866141732283472" top="0.74803149606299213" bottom="0.74803149606299213" header="0.31496062992125984" footer="0.31496062992125984"/>
      <pageSetup paperSize="8" scale="22" fitToHeight="0" orientation="landscape" horizontalDpi="4294967294" verticalDpi="4294967294" r:id="rId21"/>
      <headerFooter>
        <oddHeader>&amp;CLISTA PROIECTELOR CONTRACTATE - PROGRAMUL OPERATIONAl CAPACITATE ADMINISTRATIVĂ</oddHeader>
        <oddFooter>Page &amp;P of &amp;N</oddFooter>
      </headerFooter>
      <autoFilter ref="A1:DG438" xr:uid="{00000000-0000-0000-0000-000000000000}">
        <filterColumn colId="2">
          <filters>
            <filter val="324"/>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106" showPageBreaks="1" fitToPage="1" printArea="1" showAutoFilter="1" topLeftCell="A487">
      <selection activeCell="A488" sqref="A488"/>
      <pageMargins left="0.70866141732283472" right="0.70866141732283472" top="0.74803149606299213" bottom="0.74803149606299213" header="0.31496062992125984" footer="0.31496062992125984"/>
      <pageSetup paperSize="8" scale="21" fitToHeight="0" orientation="landscape" horizontalDpi="4294967294" verticalDpi="4294967294" r:id="rId22"/>
      <headerFooter>
        <oddHeader>&amp;CLISTA PROIECTELOR CONTRACTATE - PROGRAMUL OPERATIONAl CAPACITATE ADMINISTRATIVĂ</oddHeader>
        <oddFooter>Page &amp;P of &amp;N</oddFooter>
      </headerFooter>
      <autoFilter ref="A1:AL493"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FE50EAC0-52A5-4C33-B973-65E93D03D3EA}" scale="73" showPageBreaks="1" fitToPage="1" printArea="1" showAutoFilter="1" topLeftCell="W1">
      <pane ySplit="1" topLeftCell="A275" activePane="bottomLeft" state="frozen"/>
      <selection pane="bottomLeft" activeCell="AA276" sqref="AA276"/>
      <pageMargins left="0.70866141732283472" right="0.70866141732283472" top="0.74803149606299213" bottom="0.74803149606299213" header="0.31496062992125984" footer="0.31496062992125984"/>
      <pageSetup paperSize="8" scale="21" fitToHeight="0" orientation="landscape" horizontalDpi="4294967294" verticalDpi="4294967294" r:id="rId23"/>
      <headerFooter>
        <oddHeader>&amp;CLISTA PROIECTELOR CONTRACTATE - PROGRAMUL OPERATIONAl CAPACITATE ADMINISTRATIVĂ</oddHeader>
        <oddFooter>Page &amp;P of &amp;N</oddFooter>
      </headerFooter>
      <autoFilter ref="A1:DG49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24"/>
      <headerFooter>
        <oddHeader>&amp;CLISTA PROIECTELOR CONTRACTATE - PROGRAMUL OPERATIONAl CAPACITATE ADMINISTRATIVĂ</oddHeader>
        <oddFooter>Page &amp;P of &amp;N</oddFooter>
      </headerFooter>
      <autoFilter ref="A1:DG494" xr:uid="{00000000-0000-0000-0000-00000000000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1F9774-8BE7-424D-87C2-1026F3FA2E93}" scale="70" showPageBreaks="1" fitToPage="1" printArea="1" filter="1" showAutoFilter="1" topLeftCell="E1">
      <selection activeCell="H558" sqref="H55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C1:C546" xr:uid="{00000000-0000-0000-0000-000000000000}">
        <filterColumn colId="0">
          <filters>
            <filter val="3"/>
          </filters>
        </filterColumn>
      </autoFilter>
    </customSheetView>
    <customSheetView guid="{A5B1481C-EF26-486A-984F-85CDDC2FD94F}" scale="70" showPageBreaks="1" fitToPage="1" printArea="1">
      <pane xSplit="7" ySplit="4" topLeftCell="H346" activePane="bottomRight" state="frozen"/>
      <selection pane="bottomRight" activeCell="A347" sqref="A347"/>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customSheetView>
    <customSheetView guid="{D2FD7F7E-681B-4254-A0DA-1E308AB96A20}" scale="70" fitToPage="1" showAutoFilter="1" topLeftCell="A104">
      <selection activeCell="H106" sqref="H106"/>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AL496"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s>
  <mergeCells count="55">
    <mergeCell ref="AJ1:AK1"/>
    <mergeCell ref="AJ2:AJ3"/>
    <mergeCell ref="AK2:AK3"/>
    <mergeCell ref="AB2:AB3"/>
    <mergeCell ref="AG1:AG3"/>
    <mergeCell ref="AH1:AH3"/>
    <mergeCell ref="AI1:AI3"/>
    <mergeCell ref="AF2:AF3"/>
    <mergeCell ref="AE1:AE3"/>
    <mergeCell ref="M1:M3"/>
    <mergeCell ref="I1:I3"/>
    <mergeCell ref="B1:B3"/>
    <mergeCell ref="Y2:Y3"/>
    <mergeCell ref="P1:P3"/>
    <mergeCell ref="Q1:Q3"/>
    <mergeCell ref="R1:R3"/>
    <mergeCell ref="S1:AB1"/>
    <mergeCell ref="S2:X2"/>
    <mergeCell ref="M4:M5"/>
    <mergeCell ref="N4:N5"/>
    <mergeCell ref="O4:O5"/>
    <mergeCell ref="P4:P5"/>
    <mergeCell ref="A1:A3"/>
    <mergeCell ref="G1:G3"/>
    <mergeCell ref="H1:H3"/>
    <mergeCell ref="N1:N3"/>
    <mergeCell ref="O1:O3"/>
    <mergeCell ref="C1:C3"/>
    <mergeCell ref="D1:D3"/>
    <mergeCell ref="F1:F3"/>
    <mergeCell ref="E1:E3"/>
    <mergeCell ref="J1:J3"/>
    <mergeCell ref="K1:K3"/>
    <mergeCell ref="L1:L3"/>
    <mergeCell ref="G4:G5"/>
    <mergeCell ref="H4:H5"/>
    <mergeCell ref="I4:I5"/>
    <mergeCell ref="J4:J5"/>
    <mergeCell ref="L4:L5"/>
    <mergeCell ref="A4:A5"/>
    <mergeCell ref="C4:C5"/>
    <mergeCell ref="D4:D5"/>
    <mergeCell ref="E4:E5"/>
    <mergeCell ref="F4:F5"/>
    <mergeCell ref="B4:B5"/>
    <mergeCell ref="AH4:AH5"/>
    <mergeCell ref="AI4:AI5"/>
    <mergeCell ref="AJ4:AJ5"/>
    <mergeCell ref="AK4:AK5"/>
    <mergeCell ref="Q4:Q5"/>
    <mergeCell ref="R4:R5"/>
    <mergeCell ref="AE4:AE5"/>
    <mergeCell ref="AF4:AF5"/>
    <mergeCell ref="AG4:AG5"/>
    <mergeCell ref="S4:AB4"/>
  </mergeCells>
  <pageMargins left="0.70866141732283472" right="0.70866141732283472" top="0.74803149606299213" bottom="0.74803149606299213" header="0.31496062992125984" footer="0.31496062992125984"/>
  <pageSetup paperSize="8" scale="21" fitToHeight="0" orientation="landscape" horizontalDpi="4294967294" verticalDpi="4294967294" r:id="rId28"/>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Sheet1!_Hlk516490095</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mircea.pavel</cp:lastModifiedBy>
  <cp:lastPrinted>2018-12-14T12:53:37Z</cp:lastPrinted>
  <dcterms:created xsi:type="dcterms:W3CDTF">2016-07-18T10:59:34Z</dcterms:created>
  <dcterms:modified xsi:type="dcterms:W3CDTF">2018-12-28T14:06:36Z</dcterms:modified>
</cp:coreProperties>
</file>