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C:\Users\viorel.zlotariu\Desktop\CeMe\"/>
    </mc:Choice>
  </mc:AlternateContent>
  <workbookProtection workbookPassword="CA39" lockStructure="1"/>
  <bookViews>
    <workbookView xWindow="0" yWindow="0" windowWidth="28800" windowHeight="12210"/>
  </bookViews>
  <sheets>
    <sheet name="Sheet1" sheetId="1" r:id="rId1"/>
  </sheets>
  <definedNames>
    <definedName name="_xlnm._FilterDatabase" localSheetId="0" hidden="1">Sheet1!$A$3:$AI$60</definedName>
    <definedName name="_xlnm.Print_Area" localSheetId="0">Sheet1!$A$1:$AI$64</definedName>
    <definedName name="Z_3AFE79CE_CE75_447D_8C73_1AE63A224CBA_.wvu.FilterData" localSheetId="0" hidden="1">Sheet1!$A$3:$AI$55</definedName>
    <definedName name="Z_3AFE79CE_CE75_447D_8C73_1AE63A224CBA_.wvu.PrintArea" localSheetId="0" hidden="1">Sheet1!$A$1:$AI$64</definedName>
    <definedName name="Z_53ED3D47_B2C0_43A1_9A1E_F030D529F74C_.wvu.FilterData" localSheetId="0" hidden="1">Sheet1!$A$3:$AI$58</definedName>
    <definedName name="Z_53ED3D47_B2C0_43A1_9A1E_F030D529F74C_.wvu.PrintArea" localSheetId="0" hidden="1">Sheet1!$A$1:$AI$64</definedName>
    <definedName name="Z_7C1B4D6D_D666_48DD_AB17_E00791B6F0B6_.wvu.FilterData" localSheetId="0" hidden="1">Sheet1!$A$6:$AI$64</definedName>
    <definedName name="Z_7C1B4D6D_D666_48DD_AB17_E00791B6F0B6_.wvu.PrintArea" localSheetId="0" hidden="1">Sheet1!$A$1:$AI$64</definedName>
    <definedName name="Z_9980B309_0131_4577_BF29_212714399FDF_.wvu.FilterData" localSheetId="0" hidden="1">Sheet1!$A$6:$AI$64</definedName>
    <definedName name="Z_9980B309_0131_4577_BF29_212714399FDF_.wvu.PrintArea" localSheetId="0" hidden="1">Sheet1!$A$1:$AI$64</definedName>
    <definedName name="Z_A5B1481C_EF26_486A_984F_85CDDC2FD94F_.wvu.FilterData" localSheetId="0" hidden="1">Sheet1!$A$6:$AI$64</definedName>
    <definedName name="Z_A5B1481C_EF26_486A_984F_85CDDC2FD94F_.wvu.PrintArea" localSheetId="0" hidden="1">Sheet1!$A$1:$AI$64</definedName>
    <definedName name="Z_A87F3E0E_3A8E_4B82_8170_33752259B7DB_.wvu.FilterData" localSheetId="0" hidden="1">Sheet1!$A$6:$AI$64</definedName>
    <definedName name="Z_A87F3E0E_3A8E_4B82_8170_33752259B7DB_.wvu.PrintArea" localSheetId="0" hidden="1">Sheet1!$A$1:$AI$64</definedName>
    <definedName name="Z_C3502361_AD2C_4705_878B_D12169ED60B1_.wvu.FilterData" localSheetId="0" hidden="1">Sheet1!$A$6:$AI$64</definedName>
    <definedName name="Z_C3502361_AD2C_4705_878B_D12169ED60B1_.wvu.PrintArea" localSheetId="0" hidden="1">Sheet1!$A$1:$AI$64</definedName>
    <definedName name="Z_EF10298D_3F59_43F1_9A86_8C1CCA3B5D93_.wvu.FilterData" localSheetId="0" hidden="1">Sheet1!$A$6:$AI$64</definedName>
    <definedName name="Z_EF10298D_3F59_43F1_9A86_8C1CCA3B5D93_.wvu.PrintArea" localSheetId="0" hidden="1">Sheet1!$A$1:$AI$64</definedName>
  </definedNames>
  <calcPr calcId="162913"/>
  <customWorkbookViews>
    <customWorkbookView name="roxana.barbu - Personal View" guid="{53ED3D47-B2C0-43A1-9A1E-F030D529F74C}" mergeInterval="0" personalView="1" maximized="1" xWindow="-8" yWindow="-8" windowWidth="1936" windowHeight="1056" activeSheetId="1"/>
    <customWorkbookView name="maria.petre - Personal View" guid="{7C1B4D6D-D666-48DD-AB17-E00791B6F0B6}" mergeInterval="0" personalView="1" maximized="1" xWindow="-8" yWindow="-8" windowWidth="1936" windowHeight="1056" tabRatio="154" activeSheetId="1"/>
    <customWorkbookView name="veronica.baciu - Personal View" guid="{3AFE79CE-CE75-447D-8C73-1AE63A224CBA}" mergeInterval="0" personalView="1" maximized="1" xWindow="-8" yWindow="-8" windowWidth="1936" windowHeight="1056" tabRatio="154" activeSheetId="1"/>
    <customWorkbookView name="mihaela.nicolae - Personal View" guid="{EF10298D-3F59-43F1-9A86-8C1CCA3B5D93}" mergeInterval="0" personalView="1" maximized="1" xWindow="-8" yWindow="-8" windowWidth="1616" windowHeight="876" tabRatio="154" activeSheetId="1" showComments="commIndAndComment"/>
    <customWorkbookView name="cristian.airinei - Personal View" guid="{A5B1481C-EF26-486A-984F-85CDDC2FD94F}" mergeInterval="0" personalView="1" maximized="1" xWindow="-8" yWindow="-8" windowWidth="1936" windowHeight="1056" tabRatio="154" activeSheetId="1"/>
    <customWorkbookView name="aurelian.tarcatu - Personal View" guid="{C3502361-AD2C-4705-878B-D12169ED60B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ana.ionescu - Personal View" guid="{9980B309-0131-4577-BF29-212714399FDF}"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9" i="1" l="1"/>
  <c r="U59" i="1"/>
  <c r="R59" i="1"/>
  <c r="AB59" i="1" l="1"/>
  <c r="L59" i="1" s="1"/>
  <c r="AD59" i="1"/>
  <c r="AG33" i="1" l="1"/>
  <c r="AG27" i="1"/>
  <c r="AG20" i="1"/>
  <c r="AG8" i="1"/>
  <c r="R60" i="1" l="1"/>
  <c r="U60" i="1"/>
  <c r="X60" i="1"/>
  <c r="AB60" i="1" l="1"/>
  <c r="AD60" i="1" s="1"/>
  <c r="L60" i="1" l="1"/>
  <c r="R58" i="1" l="1"/>
  <c r="X57" i="1"/>
  <c r="X58" i="1"/>
  <c r="X56" i="1"/>
  <c r="U57" i="1"/>
  <c r="U58" i="1"/>
  <c r="U56" i="1"/>
  <c r="R56" i="1"/>
  <c r="R57" i="1"/>
  <c r="AB57" i="1" l="1"/>
  <c r="AD57" i="1" s="1"/>
  <c r="AB56" i="1"/>
  <c r="AB58" i="1"/>
  <c r="AD58" i="1" s="1"/>
  <c r="X40" i="1"/>
  <c r="AD56" i="1" l="1"/>
  <c r="L57" i="1"/>
  <c r="L58" i="1"/>
  <c r="L56" i="1"/>
  <c r="AG50" i="1"/>
  <c r="AG30" i="1"/>
  <c r="AG25" i="1"/>
  <c r="AG11" i="1"/>
  <c r="AG12" i="1" l="1"/>
  <c r="AG54" i="1"/>
  <c r="AG16" i="1"/>
  <c r="U37" i="1"/>
  <c r="X45" i="1"/>
  <c r="R45" i="1"/>
  <c r="R43" i="1"/>
  <c r="X43" i="1"/>
  <c r="X51" i="1"/>
  <c r="R51" i="1"/>
  <c r="X52" i="1"/>
  <c r="R52" i="1"/>
  <c r="X27" i="1"/>
  <c r="R27" i="1"/>
  <c r="X16" i="1"/>
  <c r="X54" i="1"/>
  <c r="X55" i="1"/>
  <c r="X53" i="1"/>
  <c r="R54" i="1"/>
  <c r="R55" i="1"/>
  <c r="R53" i="1"/>
  <c r="R50" i="1"/>
  <c r="X50" i="1"/>
  <c r="X48" i="1"/>
  <c r="X49" i="1"/>
  <c r="X47" i="1"/>
  <c r="R48" i="1"/>
  <c r="R49" i="1"/>
  <c r="R47" i="1"/>
  <c r="R46" i="1"/>
  <c r="X46" i="1"/>
  <c r="X44" i="1"/>
  <c r="R44" i="1"/>
  <c r="X42" i="1"/>
  <c r="X41" i="1"/>
  <c r="R42" i="1"/>
  <c r="R41" i="1"/>
  <c r="R16" i="1"/>
  <c r="X29" i="1"/>
  <c r="X30" i="1"/>
  <c r="X31" i="1"/>
  <c r="X32" i="1"/>
  <c r="X33" i="1"/>
  <c r="X28" i="1"/>
  <c r="R29" i="1"/>
  <c r="R30" i="1"/>
  <c r="R31" i="1"/>
  <c r="R32" i="1"/>
  <c r="R33" i="1"/>
  <c r="R34" i="1"/>
  <c r="R35" i="1"/>
  <c r="R36" i="1"/>
  <c r="R37" i="1"/>
  <c r="R38" i="1"/>
  <c r="R7" i="1"/>
  <c r="R8" i="1"/>
  <c r="R10" i="1"/>
  <c r="R11" i="1"/>
  <c r="R12" i="1"/>
  <c r="R13" i="1"/>
  <c r="R14" i="1"/>
  <c r="R15" i="1"/>
  <c r="R17" i="1"/>
  <c r="R18" i="1"/>
  <c r="R19" i="1"/>
  <c r="R20" i="1"/>
  <c r="R21" i="1"/>
  <c r="R22" i="1"/>
  <c r="R23" i="1"/>
  <c r="R24" i="1"/>
  <c r="R25" i="1"/>
  <c r="R26" i="1"/>
  <c r="R28" i="1"/>
  <c r="R39" i="1"/>
  <c r="R40" i="1"/>
  <c r="AB40" i="1" s="1"/>
  <c r="X20" i="1"/>
  <c r="X21" i="1"/>
  <c r="X22" i="1"/>
  <c r="X23" i="1"/>
  <c r="X24" i="1"/>
  <c r="X25" i="1"/>
  <c r="X26" i="1"/>
  <c r="X19" i="1"/>
  <c r="X18" i="1"/>
  <c r="X17" i="1"/>
  <c r="X8" i="1"/>
  <c r="X10" i="1"/>
  <c r="X11" i="1"/>
  <c r="X12" i="1"/>
  <c r="X13" i="1"/>
  <c r="X14" i="1"/>
  <c r="X15" i="1"/>
  <c r="X7" i="1"/>
  <c r="X36" i="1"/>
  <c r="X38" i="1"/>
  <c r="X35" i="1"/>
  <c r="X37" i="1"/>
  <c r="X39" i="1"/>
  <c r="X34" i="1"/>
  <c r="AD46" i="1" l="1"/>
  <c r="AB16" i="1"/>
  <c r="L16" i="1" s="1"/>
  <c r="AB50" i="1"/>
  <c r="L50" i="1" s="1"/>
  <c r="AD48" i="1"/>
  <c r="AB54" i="1"/>
  <c r="L54" i="1" s="1"/>
  <c r="AB52" i="1"/>
  <c r="L52" i="1" s="1"/>
  <c r="AD43" i="1"/>
  <c r="AD20" i="1"/>
  <c r="AD31" i="1"/>
  <c r="AB47" i="1"/>
  <c r="L47" i="1" s="1"/>
  <c r="AD51" i="1"/>
  <c r="AD10" i="1"/>
  <c r="AD25" i="1"/>
  <c r="AB34" i="1"/>
  <c r="L34" i="1" s="1"/>
  <c r="AD54" i="1"/>
  <c r="AB46" i="1"/>
  <c r="AD23" i="1"/>
  <c r="AB19" i="1"/>
  <c r="L19" i="1" s="1"/>
  <c r="AD30" i="1"/>
  <c r="AB13" i="1"/>
  <c r="L13" i="1" s="1"/>
  <c r="AD44" i="1"/>
  <c r="AD39" i="1"/>
  <c r="AB28" i="1"/>
  <c r="L28" i="1" s="1"/>
  <c r="AB42" i="1"/>
  <c r="L42" i="1" s="1"/>
  <c r="AD42" i="1"/>
  <c r="AD49" i="1"/>
  <c r="AB45" i="1"/>
  <c r="L45" i="1" s="1"/>
  <c r="AB10" i="1"/>
  <c r="L10" i="1" s="1"/>
  <c r="AB48" i="1"/>
  <c r="L48" i="1" s="1"/>
  <c r="AD34" i="1"/>
  <c r="AB14" i="1"/>
  <c r="L14" i="1" s="1"/>
  <c r="AD18" i="1"/>
  <c r="AD7" i="1"/>
  <c r="AD29" i="1"/>
  <c r="AD32" i="1"/>
  <c r="AD50" i="1"/>
  <c r="AB53" i="1"/>
  <c r="L53" i="1" s="1"/>
  <c r="AD24" i="1"/>
  <c r="AB18" i="1"/>
  <c r="L18" i="1" s="1"/>
  <c r="AD47" i="1"/>
  <c r="AB20" i="1"/>
  <c r="L20" i="1" s="1"/>
  <c r="AD37" i="1"/>
  <c r="AB33" i="1"/>
  <c r="L33" i="1" s="1"/>
  <c r="AB29" i="1"/>
  <c r="L29" i="1" s="1"/>
  <c r="AB31" i="1"/>
  <c r="L31" i="1" s="1"/>
  <c r="AD13" i="1"/>
  <c r="AD52" i="1"/>
  <c r="AB39" i="1"/>
  <c r="L39" i="1" s="1"/>
  <c r="AB55" i="1"/>
  <c r="L55" i="1" s="1"/>
  <c r="AB51" i="1"/>
  <c r="L51" i="1" s="1"/>
  <c r="AD55" i="1"/>
  <c r="AD45" i="1"/>
  <c r="AD33" i="1"/>
  <c r="AB37" i="1"/>
  <c r="L37" i="1" s="1"/>
  <c r="AB7" i="1"/>
  <c r="L7" i="1" s="1"/>
  <c r="AD9" i="1"/>
  <c r="AD17" i="1"/>
  <c r="AB12" i="1"/>
  <c r="L12" i="1" s="1"/>
  <c r="AD8" i="1"/>
  <c r="AD36" i="1"/>
  <c r="AD53" i="1"/>
  <c r="AD26" i="1"/>
  <c r="AD22" i="1"/>
  <c r="AD41" i="1"/>
  <c r="AB15" i="1"/>
  <c r="L15" i="1" s="1"/>
  <c r="AB23" i="1"/>
  <c r="L23" i="1" s="1"/>
  <c r="AB30" i="1"/>
  <c r="L30" i="1" s="1"/>
  <c r="AD16" i="1"/>
  <c r="AB27" i="1"/>
  <c r="AD27" i="1" s="1"/>
  <c r="L40" i="1"/>
  <c r="AB8" i="1"/>
  <c r="L8" i="1" s="1"/>
  <c r="AD14" i="1"/>
  <c r="AB17" i="1"/>
  <c r="L17" i="1" s="1"/>
  <c r="AB22" i="1"/>
  <c r="L22" i="1" s="1"/>
  <c r="AB43" i="1"/>
  <c r="L43" i="1" s="1"/>
  <c r="AB44" i="1"/>
  <c r="L44" i="1" s="1"/>
  <c r="AD35" i="1"/>
  <c r="AD19" i="1"/>
  <c r="AD28" i="1"/>
  <c r="AD15" i="1"/>
  <c r="AB38" i="1"/>
  <c r="L38" i="1" s="1"/>
  <c r="AB11" i="1"/>
  <c r="L11" i="1" s="1"/>
  <c r="AB26" i="1"/>
  <c r="L26" i="1" s="1"/>
  <c r="AB32" i="1"/>
  <c r="L32" i="1" s="1"/>
  <c r="AB36" i="1"/>
  <c r="L36" i="1" s="1"/>
  <c r="AD21" i="1"/>
  <c r="AD12" i="1"/>
  <c r="AB25" i="1"/>
  <c r="L25" i="1" s="1"/>
  <c r="AD11" i="1"/>
  <c r="AB35" i="1"/>
  <c r="AD40" i="1"/>
  <c r="AB49" i="1"/>
  <c r="L49" i="1" s="1"/>
  <c r="AB21" i="1"/>
  <c r="L21" i="1" s="1"/>
  <c r="L9" i="1"/>
  <c r="AB24" i="1"/>
  <c r="L24" i="1" s="1"/>
  <c r="AB41" i="1"/>
  <c r="AD38" i="1"/>
  <c r="L46" i="1" l="1"/>
  <c r="L27" i="1"/>
  <c r="L41" i="1"/>
  <c r="L35" i="1"/>
</calcChain>
</file>

<file path=xl/sharedStrings.xml><?xml version="1.0" encoding="utf-8"?>
<sst xmlns="http://schemas.openxmlformats.org/spreadsheetml/2006/main" count="830" uniqueCount="312">
  <si>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</si>
  <si>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</si>
  <si>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</si>
  <si>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</si>
  <si>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</si>
  <si>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</si>
  <si>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</si>
  <si>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</si>
  <si>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</si>
  <si>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</si>
  <si>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</si>
  <si>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</si>
  <si>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</si>
  <si>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</si>
  <si>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</si>
  <si>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</si>
  <si>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</si>
  <si>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</si>
  <si>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</si>
  <si>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</si>
  <si>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</si>
  <si>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</si>
  <si>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</si>
  <si>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</si>
  <si>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</si>
  <si>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 xml:space="preserve">Ministerul Dezvoltării Regionale, Administrației Publice si Fondurilor Europene- DGPECA </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</si>
  <si>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</si>
  <si>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</si>
  <si>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</si>
  <si>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</si>
  <si>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</si>
  <si>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</si>
  <si>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</si>
  <si>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</si>
  <si>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</si>
  <si>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</si>
  <si>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</si>
  <si>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</si>
  <si>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</si>
  <si>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</si>
  <si>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</si>
  <si>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</si>
  <si>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</si>
  <si>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</si>
  <si>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</si>
  <si>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</si>
  <si>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</si>
  <si>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</si>
  <si>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</si>
  <si>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</si>
  <si>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</si>
  <si>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</si>
  <si>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</si>
  <si>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</si>
  <si>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</si>
  <si>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</si>
  <si>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</si>
  <si>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</si>
  <si>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Ministerul Dezvoltării Regionale, Administrației Publice si Fondurilor Europene</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</si>
  <si>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</si>
  <si>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</si>
  <si>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</si>
  <si>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</si>
  <si>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</si>
  <si>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</si>
  <si>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</si>
  <si>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</si>
  <si>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</si>
  <si>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</si>
  <si>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</si>
  <si>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</si>
  <si>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</si>
  <si>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</si>
  <si>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</si>
  <si>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</si>
  <si>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</si>
  <si>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</si>
  <si>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</si>
  <si>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</si>
  <si>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</si>
  <si>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</si>
  <si>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</si>
  <si>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</si>
  <si>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</si>
  <si>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</si>
  <si>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</si>
  <si>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</si>
  <si>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</si>
  <si>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</si>
  <si>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</si>
  <si>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</si>
  <si>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</si>
  <si>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</si>
  <si>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</si>
  <si>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</si>
  <si>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</si>
  <si>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</si>
  <si>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</si>
  <si>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</si>
  <si>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</si>
  <si>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</si>
  <si>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</si>
  <si>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</si>
  <si>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</si>
  <si>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</si>
  <si>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</si>
  <si>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</si>
  <si>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</si>
  <si>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</si>
  <si>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</si>
  <si>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</si>
  <si>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</si>
  <si>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</si>
  <si>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</si>
  <si>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</si>
  <si>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</si>
  <si>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</si>
  <si>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</si>
  <si>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</si>
  <si>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</si>
  <si>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</si>
  <si>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</si>
  <si>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</si>
  <si>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</si>
  <si>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</si>
  <si>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</si>
  <si>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</si>
  <si>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</si>
  <si>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</si>
  <si>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</si>
  <si>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</si>
  <si>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</si>
  <si>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</si>
  <si>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</si>
  <si>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</si>
  <si>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</si>
  <si>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</si>
  <si>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</si>
  <si>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</si>
  <si>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</si>
  <si>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</si>
  <si>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</si>
  <si>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</si>
  <si>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</si>
  <si>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</si>
  <si>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</si>
  <si>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</si>
  <si>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</si>
  <si>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</si>
  <si>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</si>
  <si>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</si>
  <si>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</si>
  <si>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</si>
  <si>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</si>
  <si>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</si>
  <si>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</si>
  <si>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</si>
  <si>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</si>
  <si>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</si>
  <si>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</si>
  <si>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</si>
  <si>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</si>
  <si>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</si>
  <si>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</si>
  <si>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</si>
  <si>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</si>
  <si>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</si>
  <si>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</si>
  <si>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</si>
  <si>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</si>
  <si>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</si>
  <si>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</si>
  <si>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</si>
  <si>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</si>
  <si>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</si>
  <si>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</si>
  <si>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</si>
  <si>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</si>
  <si>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</si>
  <si>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</si>
  <si>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</si>
  <si>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</si>
  <si>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</si>
  <si>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</si>
  <si>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</si>
  <si>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</si>
  <si>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</si>
  <si>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</si>
  <si>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</si>
  <si>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</si>
  <si>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</si>
  <si>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</si>
  <si>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</si>
  <si>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</si>
  <si>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</si>
  <si>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</si>
  <si>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</si>
  <si>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Omdrapfe nr. 3042/18.05.17</t>
  </si>
  <si>
    <t>Omdrapfe nr. 3044/18.05.17</t>
  </si>
  <si>
    <t>AA3/ 13.04.2017</t>
  </si>
  <si>
    <t>AA2 / 28.06.2017</t>
  </si>
  <si>
    <t>AA1 / 09.06.2017</t>
  </si>
  <si>
    <t>AA5/ 22.08.2017</t>
  </si>
  <si>
    <t>Omdrapfe 636/09.10.2017</t>
  </si>
  <si>
    <t>AA5 /24.11.2017</t>
  </si>
  <si>
    <t>AA5/ 27.11.2017</t>
  </si>
  <si>
    <t>AA3/ 12.10.2017</t>
  </si>
  <si>
    <t>AA6/ 21.11.2017</t>
  </si>
  <si>
    <t>AA2 / 17.10.2017</t>
  </si>
  <si>
    <t>AA3/ 03.08.2017</t>
  </si>
  <si>
    <t>AA5/ 12.10.2017</t>
  </si>
  <si>
    <t>Omdrapfe nr. 6696/ 06.11.2017</t>
  </si>
  <si>
    <t>AA1/ 22.06.2017</t>
  </si>
  <si>
    <t>AA1/ 28.04.2017</t>
  </si>
  <si>
    <t>AA5 /16.08.2017</t>
  </si>
  <si>
    <t>AA6 /28.09.2017</t>
  </si>
  <si>
    <t>AA6 /03.11.2017</t>
  </si>
  <si>
    <t>AA2 /14.09.2017</t>
  </si>
  <si>
    <t>AA4 /03.04.2017</t>
  </si>
  <si>
    <t>AA3 /23.08.2017</t>
  </si>
  <si>
    <t>AA1 /26.04.2017</t>
  </si>
  <si>
    <t>Data
Raportare</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</si>
  <si>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</si>
  <si>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</si>
  <si>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</si>
  <si>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MDRAPFE</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</si>
  <si>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</si>
  <si>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</si>
  <si>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</si>
  <si>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</si>
  <si>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</si>
  <si>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</si>
  <si>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</si>
  <si>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</si>
  <si>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</si>
  <si>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</si>
  <si>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</si>
  <si>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</si>
  <si>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</si>
  <si>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</si>
  <si>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</si>
  <si>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</si>
  <si>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</si>
  <si>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</si>
  <si>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AA3 /18.01.2018</t>
  </si>
  <si>
    <t>AA1/22.01.18</t>
  </si>
  <si>
    <t>AA7/25.01.2018</t>
  </si>
  <si>
    <t>Omdrapfe nr. 222/23.01.18</t>
  </si>
  <si>
    <t>CP4/2017</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</si>
  <si>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</si>
  <si>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</si>
  <si>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</si>
  <si>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</si>
  <si>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</si>
  <si>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</si>
  <si>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</si>
  <si>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</si>
  <si>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</si>
  <si>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</si>
  <si>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</si>
  <si>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</si>
  <si>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</si>
  <si>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</si>
  <si>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</si>
  <si>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</si>
  <si>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</si>
  <si>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</si>
  <si>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</si>
  <si>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</si>
  <si>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</si>
  <si>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</si>
  <si>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</si>
  <si>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</si>
  <si>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POF</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</si>
  <si>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</si>
  <si>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</si>
  <si>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</si>
  <si>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</si>
  <si>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</si>
  <si>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</si>
  <si>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</si>
  <si>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</si>
  <si>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</si>
  <si>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</si>
  <si>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</si>
  <si>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</si>
  <si>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</si>
  <si>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</si>
  <si>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</si>
  <si>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</si>
  <si>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</si>
  <si>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</si>
  <si>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</si>
  <si>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</si>
  <si>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</si>
  <si>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</si>
  <si>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</si>
  <si>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</si>
  <si>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Report Date</t>
  </si>
  <si>
    <t>AA3/ 18.01.2018</t>
  </si>
  <si>
    <t>AA3/ 16.01.2018</t>
  </si>
  <si>
    <t>AA4/ 30.01.2018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</si>
  <si>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</si>
  <si>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</si>
  <si>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</si>
  <si>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</si>
  <si>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Târgovițte</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</si>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</sst>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e_i_-;\-* #,##0.00\ _l_e_i_-;_-* &quot;-&quot;??\ _l_e_i_-;_-@_-"/>
    <numFmt numFmtId="165" formatCode="0.000000000"/>
    <numFmt numFmtId="166" formatCode="#,##0.00_ ;\-#,##0.00\ "/>
  </numFmts>
  <fonts count="16" x14ac:knownFonts="1">
    <font>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sz val="12"/>
      <color theme="0"/>
      <name val="Calibri"/>
      <family val="2"/>
      <charset val="238"/>
      <scheme val="minor"/>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3" fillId="0" borderId="0" applyFont="0" applyFill="0" applyBorder="0" applyAlignment="0" applyProtection="0"/>
    <xf numFmtId="164" fontId="3" fillId="0" borderId="0" applyFont="0" applyFill="0" applyBorder="0" applyAlignment="0" applyProtection="0"/>
  </cellStyleXfs>
  <cellXfs count="136">
    <xf numFmtId="0" fontId="0" fillId="0" borderId="0" xfId="0"/>
    <xf numFmtId="0" fontId="0" fillId="0" borderId="0" xfId="0" applyFont="1"/>
    <xf numFmtId="0" fontId="2" fillId="0" borderId="0" xfId="0" applyFont="1"/>
    <xf numFmtId="0" fontId="0" fillId="0" borderId="0" xfId="0" applyFont="1" applyFill="1"/>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justify"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0" borderId="0" xfId="0" applyFont="1" applyAlignment="1">
      <alignment wrapText="1"/>
    </xf>
    <xf numFmtId="0" fontId="5" fillId="0" borderId="0" xfId="0" applyFont="1" applyBorder="1"/>
    <xf numFmtId="0" fontId="4" fillId="0"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5" fillId="2" borderId="3" xfId="0" applyFont="1" applyFill="1" applyBorder="1" applyAlignment="1">
      <alignment vertical="center"/>
    </xf>
    <xf numFmtId="0" fontId="5"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0" borderId="0" xfId="0" applyFont="1" applyBorder="1"/>
    <xf numFmtId="0" fontId="4" fillId="2" borderId="3"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0" fillId="0" borderId="0" xfId="0" applyFont="1" applyAlignment="1">
      <alignment horizontal="left"/>
    </xf>
    <xf numFmtId="0" fontId="11" fillId="3"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0" borderId="0" xfId="0" applyFont="1"/>
    <xf numFmtId="0" fontId="4"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5" fillId="2" borderId="0" xfId="0" applyFont="1" applyFill="1" applyBorder="1" applyAlignment="1">
      <alignment vertical="center"/>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justify" vertical="center" wrapText="1"/>
    </xf>
    <xf numFmtId="14"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14" fontId="1" fillId="4" borderId="0" xfId="0" applyNumberFormat="1" applyFont="1" applyFill="1" applyBorder="1" applyAlignment="1">
      <alignment vertical="center" wrapText="1"/>
    </xf>
    <xf numFmtId="0" fontId="0" fillId="5" borderId="0" xfId="0" applyFont="1" applyFill="1"/>
    <xf numFmtId="14" fontId="1" fillId="4" borderId="3" xfId="0" applyNumberFormat="1" applyFont="1" applyFill="1" applyBorder="1" applyAlignment="1">
      <alignment vertical="center" wrapText="1"/>
    </xf>
    <xf numFmtId="14" fontId="1" fillId="5" borderId="3" xfId="0" applyNumberFormat="1" applyFont="1" applyFill="1" applyBorder="1" applyAlignment="1">
      <alignment vertical="center" wrapText="1"/>
    </xf>
    <xf numFmtId="0" fontId="5" fillId="0" borderId="3" xfId="0" applyFont="1" applyBorder="1"/>
    <xf numFmtId="0" fontId="1"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14" fontId="6" fillId="0" borderId="3" xfId="0" applyNumberFormat="1" applyFont="1" applyFill="1" applyBorder="1" applyAlignment="1">
      <alignment horizontal="center" vertical="center" wrapText="1"/>
    </xf>
    <xf numFmtId="166" fontId="6" fillId="0" borderId="3" xfId="1" applyNumberFormat="1" applyFont="1" applyFill="1" applyBorder="1" applyAlignment="1">
      <alignment vertical="center" wrapText="1"/>
    </xf>
    <xf numFmtId="3" fontId="6" fillId="0" borderId="3" xfId="0" applyNumberFormat="1" applyFont="1" applyFill="1" applyBorder="1" applyAlignment="1">
      <alignment vertical="center" wrapText="1"/>
    </xf>
    <xf numFmtId="14" fontId="8" fillId="0" borderId="3" xfId="0" applyNumberFormat="1" applyFont="1" applyFill="1" applyBorder="1" applyAlignment="1">
      <alignment vertical="center" wrapText="1"/>
    </xf>
    <xf numFmtId="4" fontId="6" fillId="0" borderId="3" xfId="0" applyNumberFormat="1" applyFont="1" applyFill="1" applyBorder="1" applyAlignment="1">
      <alignment vertical="center" wrapText="1"/>
    </xf>
    <xf numFmtId="0" fontId="11" fillId="0" borderId="3"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center" wrapText="1"/>
    </xf>
    <xf numFmtId="4" fontId="1" fillId="3" borderId="3" xfId="0" applyNumberFormat="1" applyFont="1" applyFill="1" applyBorder="1" applyAlignment="1">
      <alignment vertical="center" wrapText="1"/>
    </xf>
    <xf numFmtId="4" fontId="1" fillId="5" borderId="3" xfId="0" applyNumberFormat="1" applyFont="1" applyFill="1" applyBorder="1" applyAlignment="1">
      <alignment vertical="center" wrapText="1"/>
    </xf>
    <xf numFmtId="0" fontId="15" fillId="5" borderId="3" xfId="0" applyFont="1" applyFill="1" applyBorder="1" applyAlignment="1">
      <alignment vertical="center" wrapText="1"/>
    </xf>
    <xf numFmtId="0" fontId="1" fillId="0" borderId="3" xfId="0" applyNumberFormat="1" applyFont="1" applyFill="1" applyBorder="1" applyAlignment="1">
      <alignment vertical="center" wrapText="1"/>
    </xf>
    <xf numFmtId="3" fontId="1" fillId="0" borderId="3" xfId="0" applyNumberFormat="1" applyFont="1" applyFill="1" applyBorder="1" applyAlignment="1">
      <alignment vertical="center" wrapText="1"/>
    </xf>
    <xf numFmtId="166" fontId="4" fillId="0" borderId="3" xfId="1" applyNumberFormat="1" applyFont="1" applyFill="1" applyBorder="1" applyAlignment="1">
      <alignment vertical="center" wrapText="1"/>
    </xf>
    <xf numFmtId="3" fontId="4" fillId="0" borderId="3" xfId="0" applyNumberFormat="1" applyFont="1" applyFill="1" applyBorder="1" applyAlignment="1">
      <alignment vertical="center" wrapText="1"/>
    </xf>
    <xf numFmtId="14" fontId="7" fillId="0" borderId="3" xfId="0" applyNumberFormat="1" applyFont="1" applyFill="1" applyBorder="1" applyAlignment="1">
      <alignment vertical="center" wrapText="1"/>
    </xf>
    <xf numFmtId="4" fontId="4" fillId="0" borderId="5"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7" xfId="0" applyNumberFormat="1" applyFont="1" applyFill="1" applyBorder="1" applyAlignment="1">
      <alignment vertical="center" wrapText="1"/>
    </xf>
    <xf numFmtId="14" fontId="7" fillId="0" borderId="3" xfId="0" applyNumberFormat="1" applyFont="1" applyFill="1" applyBorder="1" applyAlignment="1">
      <alignment vertical="center"/>
    </xf>
    <xf numFmtId="166" fontId="4" fillId="2" borderId="3" xfId="1" applyNumberFormat="1" applyFont="1" applyFill="1" applyBorder="1" applyAlignment="1">
      <alignment vertical="center" wrapText="1"/>
    </xf>
    <xf numFmtId="49" fontId="7" fillId="0" borderId="3" xfId="0" applyNumberFormat="1" applyFont="1" applyFill="1" applyBorder="1" applyAlignment="1">
      <alignment vertical="center" wrapText="1"/>
    </xf>
    <xf numFmtId="3" fontId="4" fillId="2" borderId="3" xfId="0" applyNumberFormat="1" applyFont="1" applyFill="1" applyBorder="1" applyAlignment="1">
      <alignment vertical="center" wrapText="1"/>
    </xf>
    <xf numFmtId="14" fontId="9" fillId="0" borderId="3" xfId="0" applyNumberFormat="1" applyFont="1" applyFill="1" applyBorder="1" applyAlignment="1">
      <alignment vertical="center" wrapText="1"/>
    </xf>
    <xf numFmtId="4" fontId="4" fillId="0" borderId="12" xfId="0" applyNumberFormat="1" applyFont="1" applyFill="1" applyBorder="1" applyAlignment="1">
      <alignment vertical="center" wrapText="1"/>
    </xf>
    <xf numFmtId="0" fontId="7" fillId="0" borderId="3" xfId="0" applyNumberFormat="1" applyFont="1" applyFill="1" applyBorder="1" applyAlignment="1">
      <alignment vertical="center" wrapText="1"/>
    </xf>
    <xf numFmtId="4" fontId="4" fillId="0" borderId="6" xfId="0" applyNumberFormat="1" applyFont="1" applyFill="1" applyBorder="1" applyAlignment="1">
      <alignment vertical="center" wrapText="1"/>
    </xf>
    <xf numFmtId="4" fontId="4" fillId="0" borderId="11" xfId="0" applyNumberFormat="1" applyFont="1" applyFill="1" applyBorder="1" applyAlignment="1">
      <alignment vertical="center" wrapText="1"/>
    </xf>
    <xf numFmtId="4" fontId="8" fillId="0" borderId="3" xfId="0" applyNumberFormat="1" applyFont="1" applyBorder="1" applyAlignment="1">
      <alignment vertical="center" wrapText="1"/>
    </xf>
    <xf numFmtId="166" fontId="4" fillId="0" borderId="0" xfId="1" applyNumberFormat="1" applyFont="1" applyFill="1" applyBorder="1" applyAlignment="1">
      <alignment vertical="center" wrapText="1"/>
    </xf>
    <xf numFmtId="3" fontId="4" fillId="0" borderId="0" xfId="0" applyNumberFormat="1" applyFont="1" applyFill="1" applyBorder="1" applyAlignment="1">
      <alignment vertical="center" wrapText="1"/>
    </xf>
    <xf numFmtId="14" fontId="7" fillId="0" borderId="0" xfId="0" applyNumberFormat="1" applyFont="1" applyFill="1" applyBorder="1" applyAlignment="1">
      <alignment vertical="center" wrapText="1"/>
    </xf>
    <xf numFmtId="4" fontId="4" fillId="0" borderId="0" xfId="0" applyNumberFormat="1" applyFont="1" applyFill="1" applyBorder="1" applyAlignment="1">
      <alignment vertical="center" wrapText="1"/>
    </xf>
    <xf numFmtId="0" fontId="0" fillId="0" borderId="0" xfId="0" applyFont="1" applyAlignment="1"/>
    <xf numFmtId="0" fontId="0" fillId="0" borderId="0" xfId="0" applyFont="1" applyFill="1" applyAlignment="1"/>
    <xf numFmtId="0" fontId="1" fillId="3" borderId="3" xfId="0" applyNumberFormat="1" applyFont="1" applyFill="1" applyBorder="1" applyAlignment="1">
      <alignment vertical="center" wrapText="1"/>
    </xf>
    <xf numFmtId="0" fontId="0" fillId="0" borderId="0" xfId="0" applyFont="1" applyAlignment="1">
      <alignment horizontal="center"/>
    </xf>
    <xf numFmtId="0" fontId="0" fillId="0" borderId="0" xfId="0" applyFont="1" applyFill="1" applyAlignment="1">
      <alignment horizontal="center"/>
    </xf>
    <xf numFmtId="0" fontId="6" fillId="0" borderId="0" xfId="0" applyNumberFormat="1" applyFont="1" applyFill="1" applyBorder="1" applyAlignment="1">
      <alignment horizontal="left" vertical="center" wrapText="1"/>
    </xf>
    <xf numFmtId="0" fontId="5" fillId="2" borderId="3" xfId="0" applyFont="1" applyFill="1" applyBorder="1" applyAlignment="1">
      <alignment vertical="center" wrapText="1"/>
    </xf>
    <xf numFmtId="0" fontId="8" fillId="2" borderId="3" xfId="0"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8" xfId="0" applyNumberFormat="1" applyFont="1" applyFill="1" applyBorder="1" applyAlignment="1">
      <alignment vertical="center" wrapText="1"/>
    </xf>
    <xf numFmtId="4" fontId="1" fillId="0" borderId="3" xfId="0" applyNumberFormat="1" applyFont="1" applyFill="1" applyBorder="1" applyAlignment="1">
      <alignment vertical="center" wrapText="1"/>
    </xf>
    <xf numFmtId="3" fontId="1" fillId="0" borderId="1" xfId="0" applyNumberFormat="1" applyFont="1" applyFill="1" applyBorder="1" applyAlignment="1">
      <alignment vertical="center" wrapText="1"/>
    </xf>
    <xf numFmtId="3" fontId="1" fillId="0" borderId="3" xfId="0" applyNumberFormat="1" applyFont="1" applyFill="1" applyBorder="1" applyAlignment="1">
      <alignment vertical="center" wrapText="1"/>
    </xf>
    <xf numFmtId="4" fontId="1" fillId="3" borderId="1" xfId="0" applyNumberFormat="1" applyFont="1" applyFill="1" applyBorder="1" applyAlignment="1">
      <alignment vertical="center" wrapText="1"/>
    </xf>
    <xf numFmtId="4" fontId="1" fillId="3" borderId="3"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 fontId="1" fillId="0" borderId="9"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19"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3" borderId="5" xfId="0" applyNumberFormat="1" applyFont="1" applyFill="1" applyBorder="1" applyAlignment="1">
      <alignment horizontal="center" vertical="center" wrapText="1"/>
    </xf>
    <xf numFmtId="0" fontId="1" fillId="5" borderId="6"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1" fillId="5" borderId="17" xfId="0" applyNumberFormat="1" applyFont="1" applyFill="1" applyBorder="1" applyAlignment="1">
      <alignment horizontal="center" vertical="center" wrapText="1"/>
    </xf>
    <xf numFmtId="0" fontId="1" fillId="5" borderId="18" xfId="0" applyNumberFormat="1" applyFont="1" applyFill="1" applyBorder="1" applyAlignment="1">
      <alignment horizontal="center" vertical="center" wrapText="1"/>
    </xf>
    <xf numFmtId="0" fontId="15" fillId="5" borderId="6" xfId="0" applyFont="1" applyFill="1" applyBorder="1" applyAlignment="1">
      <alignment vertical="center" wrapText="1"/>
    </xf>
    <xf numFmtId="0" fontId="15" fillId="5" borderId="5" xfId="0" applyFont="1" applyFill="1" applyBorder="1" applyAlignment="1">
      <alignment vertical="center" wrapText="1"/>
    </xf>
    <xf numFmtId="3" fontId="1" fillId="5" borderId="6" xfId="0" applyNumberFormat="1" applyFont="1" applyFill="1" applyBorder="1" applyAlignment="1">
      <alignment vertical="center" wrapText="1"/>
    </xf>
    <xf numFmtId="3" fontId="1" fillId="5" borderId="5" xfId="0" applyNumberFormat="1" applyFont="1" applyFill="1" applyBorder="1" applyAlignment="1">
      <alignment vertical="center" wrapText="1"/>
    </xf>
    <xf numFmtId="4" fontId="1" fillId="5" borderId="6" xfId="0" applyNumberFormat="1" applyFont="1" applyFill="1" applyBorder="1" applyAlignment="1">
      <alignment vertical="center" wrapText="1"/>
    </xf>
    <xf numFmtId="4" fontId="1" fillId="5" borderId="5" xfId="0" applyNumberFormat="1" applyFont="1" applyFill="1" applyBorder="1" applyAlignment="1">
      <alignment vertical="center" wrapText="1"/>
    </xf>
    <xf numFmtId="4" fontId="1" fillId="3" borderId="6" xfId="0" applyNumberFormat="1" applyFont="1" applyFill="1" applyBorder="1" applyAlignment="1">
      <alignment vertical="center" wrapText="1"/>
    </xf>
    <xf numFmtId="4" fontId="1" fillId="3" borderId="5" xfId="0" applyNumberFormat="1" applyFont="1" applyFill="1" applyBorder="1" applyAlignment="1">
      <alignment vertical="center" wrapText="1"/>
    </xf>
    <xf numFmtId="4" fontId="1" fillId="5" borderId="8" xfId="0" applyNumberFormat="1" applyFont="1" applyFill="1" applyBorder="1" applyAlignment="1">
      <alignment horizontal="center" vertical="center" wrapText="1"/>
    </xf>
    <xf numFmtId="4" fontId="1" fillId="5" borderId="13" xfId="0" applyNumberFormat="1"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64"/>
  <sheetViews>
    <sheetView tabSelected="1" zoomScale="55" zoomScaleNormal="55" workbookViewId="0">
      <pane xSplit="7" ySplit="6" topLeftCell="H7" activePane="bottomRight" state="frozen"/>
      <selection pane="topRight" activeCell="H1" sqref="H1"/>
      <selection pane="bottomLeft" activeCell="A7" sqref="A7"/>
      <selection pane="bottomRight" activeCell="AS7" sqref="AS7"/>
    </sheetView>
  </sheetViews>
  <sheetFormatPr defaultColWidth="9.140625" defaultRowHeight="15" x14ac:dyDescent="0.25"/>
  <cols>
    <col min="1" max="1" width="7.42578125" style="1" customWidth="1"/>
    <col min="2" max="2" width="8.140625" style="27" customWidth="1"/>
    <col min="3" max="3" width="7.28515625" style="1" customWidth="1"/>
    <col min="4" max="4" width="14.28515625" style="1" customWidth="1"/>
    <col min="5" max="5" width="10.140625" style="1" customWidth="1"/>
    <col min="6" max="6" width="30.7109375" style="24" hidden="1" customWidth="1"/>
    <col min="7" max="7" width="18.42578125" style="24" hidden="1" customWidth="1"/>
    <col min="8" max="8" width="27.5703125" style="24" hidden="1" customWidth="1"/>
    <col min="9" max="9" width="141.85546875" style="1" hidden="1" customWidth="1"/>
    <col min="10" max="11" width="14.5703125" style="87" hidden="1" customWidth="1"/>
    <col min="12" max="12" width="16.140625" style="87" hidden="1" customWidth="1"/>
    <col min="13" max="13" width="9" style="87" hidden="1" customWidth="1"/>
    <col min="14" max="14" width="10.5703125" style="87" hidden="1" customWidth="1"/>
    <col min="15" max="15" width="12.28515625" style="87" hidden="1" customWidth="1"/>
    <col min="16" max="16" width="11.42578125" style="88" hidden="1" customWidth="1"/>
    <col min="17" max="17" width="33" style="88" hidden="1" customWidth="1"/>
    <col min="18" max="20" width="21.85546875" style="84" customWidth="1"/>
    <col min="21" max="21" width="13.28515625" style="84" customWidth="1"/>
    <col min="22" max="22" width="10.5703125" style="84" customWidth="1"/>
    <col min="23" max="23" width="13.28515625" style="84" customWidth="1"/>
    <col min="24" max="24" width="19.42578125" style="84" customWidth="1"/>
    <col min="25" max="25" width="19.85546875" style="84" customWidth="1"/>
    <col min="26" max="26" width="19.42578125" style="84" customWidth="1"/>
    <col min="27" max="27" width="13.42578125" style="84" customWidth="1"/>
    <col min="28" max="28" width="18.85546875" style="84" customWidth="1"/>
    <col min="29" max="29" width="16" style="84" customWidth="1"/>
    <col min="30" max="30" width="21.85546875" style="84" customWidth="1"/>
    <col min="31" max="31" width="27.7109375" style="84" bestFit="1" customWidth="1"/>
    <col min="32" max="32" width="25" style="13" customWidth="1"/>
    <col min="33" max="33" width="18.28515625" style="85" bestFit="1" customWidth="1"/>
    <col min="34" max="34" width="22.42578125" style="85" bestFit="1" customWidth="1"/>
    <col min="35" max="35" width="15.140625" style="1" customWidth="1"/>
    <col min="36" max="16384" width="9.140625" style="1"/>
  </cols>
  <sheetData>
    <row r="1" spans="1:108" ht="15.75" x14ac:dyDescent="0.25">
      <c r="A1" s="109" t="s">
        <v>0</v>
      </c>
      <c r="B1" s="113" t="s">
        <v>168</v>
      </c>
      <c r="C1" s="115" t="s">
        <v>169</v>
      </c>
      <c r="D1" s="100" t="s">
        <v>9</v>
      </c>
      <c r="E1" s="115" t="s">
        <v>173</v>
      </c>
      <c r="F1" s="111" t="s">
        <v>1</v>
      </c>
      <c r="G1" s="111" t="s">
        <v>15</v>
      </c>
      <c r="H1" s="117" t="s">
        <v>223</v>
      </c>
      <c r="I1" s="100" t="s">
        <v>17</v>
      </c>
      <c r="J1" s="100" t="s">
        <v>16</v>
      </c>
      <c r="K1" s="100" t="s">
        <v>18</v>
      </c>
      <c r="L1" s="100" t="s">
        <v>19</v>
      </c>
      <c r="M1" s="100" t="s">
        <v>2</v>
      </c>
      <c r="N1" s="100" t="s">
        <v>20</v>
      </c>
      <c r="O1" s="100" t="s">
        <v>3</v>
      </c>
      <c r="P1" s="100" t="s">
        <v>4</v>
      </c>
      <c r="Q1" s="100" t="s">
        <v>21</v>
      </c>
      <c r="R1" s="101" t="s">
        <v>10</v>
      </c>
      <c r="S1" s="102"/>
      <c r="T1" s="102"/>
      <c r="U1" s="102"/>
      <c r="V1" s="102"/>
      <c r="W1" s="102"/>
      <c r="X1" s="102"/>
      <c r="Y1" s="103"/>
      <c r="Z1" s="103"/>
      <c r="AA1" s="104"/>
      <c r="AB1" s="98" t="s">
        <v>167</v>
      </c>
      <c r="AC1" s="57"/>
      <c r="AD1" s="93" t="s">
        <v>5</v>
      </c>
      <c r="AE1" s="96" t="s">
        <v>14</v>
      </c>
      <c r="AF1" s="96" t="s">
        <v>6</v>
      </c>
      <c r="AG1" s="93" t="s">
        <v>23</v>
      </c>
      <c r="AH1" s="94"/>
      <c r="AI1" s="92" t="s">
        <v>221</v>
      </c>
    </row>
    <row r="2" spans="1:108" ht="69" customHeight="1" x14ac:dyDescent="0.25">
      <c r="A2" s="110"/>
      <c r="B2" s="114"/>
      <c r="C2" s="116"/>
      <c r="D2" s="92"/>
      <c r="E2" s="116"/>
      <c r="F2" s="112"/>
      <c r="G2" s="112"/>
      <c r="H2" s="118"/>
      <c r="I2" s="92"/>
      <c r="J2" s="92"/>
      <c r="K2" s="92"/>
      <c r="L2" s="92"/>
      <c r="M2" s="92"/>
      <c r="N2" s="92"/>
      <c r="O2" s="92"/>
      <c r="P2" s="92"/>
      <c r="Q2" s="92"/>
      <c r="R2" s="105" t="s">
        <v>11</v>
      </c>
      <c r="S2" s="106"/>
      <c r="T2" s="106"/>
      <c r="U2" s="106"/>
      <c r="V2" s="107"/>
      <c r="W2" s="108"/>
      <c r="X2" s="95" t="s">
        <v>13</v>
      </c>
      <c r="Y2" s="58"/>
      <c r="Z2" s="58"/>
      <c r="AA2" s="95" t="s">
        <v>22</v>
      </c>
      <c r="AB2" s="99"/>
      <c r="AC2" s="95" t="s">
        <v>7</v>
      </c>
      <c r="AD2" s="95"/>
      <c r="AE2" s="97"/>
      <c r="AF2" s="97"/>
      <c r="AG2" s="95" t="s">
        <v>8</v>
      </c>
      <c r="AH2" s="95" t="s">
        <v>24</v>
      </c>
      <c r="AI2" s="92"/>
    </row>
    <row r="3" spans="1:108" ht="61.5" customHeight="1" thickBot="1" x14ac:dyDescent="0.3">
      <c r="A3" s="110"/>
      <c r="B3" s="114"/>
      <c r="C3" s="116"/>
      <c r="D3" s="92"/>
      <c r="E3" s="116"/>
      <c r="F3" s="112"/>
      <c r="G3" s="112"/>
      <c r="H3" s="119"/>
      <c r="I3" s="92"/>
      <c r="J3" s="92"/>
      <c r="K3" s="92"/>
      <c r="L3" s="92"/>
      <c r="M3" s="92"/>
      <c r="N3" s="92"/>
      <c r="O3" s="92"/>
      <c r="P3" s="92"/>
      <c r="Q3" s="92"/>
      <c r="R3" s="58" t="s">
        <v>8</v>
      </c>
      <c r="S3" s="59" t="s">
        <v>193</v>
      </c>
      <c r="T3" s="59" t="s">
        <v>194</v>
      </c>
      <c r="U3" s="58" t="s">
        <v>12</v>
      </c>
      <c r="V3" s="59" t="s">
        <v>193</v>
      </c>
      <c r="W3" s="59" t="s">
        <v>194</v>
      </c>
      <c r="X3" s="95"/>
      <c r="Y3" s="59" t="s">
        <v>193</v>
      </c>
      <c r="Z3" s="59" t="s">
        <v>194</v>
      </c>
      <c r="AA3" s="95"/>
      <c r="AB3" s="99"/>
      <c r="AC3" s="95"/>
      <c r="AD3" s="95"/>
      <c r="AE3" s="97"/>
      <c r="AF3" s="97"/>
      <c r="AG3" s="95"/>
      <c r="AH3" s="95"/>
      <c r="AI3" s="42">
        <v>43137</v>
      </c>
    </row>
    <row r="4" spans="1:108" ht="15.75" customHeight="1" x14ac:dyDescent="0.25">
      <c r="A4" s="122" t="s">
        <v>268</v>
      </c>
      <c r="B4" s="115" t="s">
        <v>272</v>
      </c>
      <c r="C4" s="115" t="s">
        <v>273</v>
      </c>
      <c r="D4" s="120" t="s">
        <v>269</v>
      </c>
      <c r="E4" s="115" t="s">
        <v>270</v>
      </c>
      <c r="F4" s="120" t="s">
        <v>271</v>
      </c>
      <c r="G4" s="120" t="s">
        <v>274</v>
      </c>
      <c r="H4" s="120" t="s">
        <v>275</v>
      </c>
      <c r="I4" s="120" t="s">
        <v>276</v>
      </c>
      <c r="J4" s="120" t="s">
        <v>277</v>
      </c>
      <c r="K4" s="120" t="s">
        <v>278</v>
      </c>
      <c r="L4" s="120" t="s">
        <v>282</v>
      </c>
      <c r="M4" s="120" t="s">
        <v>279</v>
      </c>
      <c r="N4" s="120" t="s">
        <v>280</v>
      </c>
      <c r="O4" s="120" t="s">
        <v>281</v>
      </c>
      <c r="P4" s="120" t="s">
        <v>283</v>
      </c>
      <c r="Q4" s="120" t="s">
        <v>284</v>
      </c>
      <c r="R4" s="132" t="s">
        <v>285</v>
      </c>
      <c r="S4" s="133"/>
      <c r="T4" s="133"/>
      <c r="U4" s="133"/>
      <c r="V4" s="133"/>
      <c r="W4" s="133"/>
      <c r="X4" s="133"/>
      <c r="Y4" s="134"/>
      <c r="Z4" s="134"/>
      <c r="AA4" s="135"/>
      <c r="AB4" s="130" t="s">
        <v>292</v>
      </c>
      <c r="AC4" s="128" t="s">
        <v>293</v>
      </c>
      <c r="AD4" s="128" t="s">
        <v>294</v>
      </c>
      <c r="AE4" s="124" t="s">
        <v>295</v>
      </c>
      <c r="AF4" s="126" t="s">
        <v>296</v>
      </c>
      <c r="AG4" s="128" t="s">
        <v>286</v>
      </c>
      <c r="AH4" s="128" t="s">
        <v>297</v>
      </c>
      <c r="AI4" s="40"/>
    </row>
    <row r="5" spans="1:108" s="41" customFormat="1" ht="47.25" x14ac:dyDescent="0.25">
      <c r="A5" s="123"/>
      <c r="B5" s="116"/>
      <c r="C5" s="116"/>
      <c r="D5" s="121"/>
      <c r="E5" s="116"/>
      <c r="F5" s="121"/>
      <c r="G5" s="121"/>
      <c r="H5" s="121"/>
      <c r="I5" s="121"/>
      <c r="J5" s="121"/>
      <c r="K5" s="121"/>
      <c r="L5" s="121"/>
      <c r="M5" s="121"/>
      <c r="N5" s="121"/>
      <c r="O5" s="121"/>
      <c r="P5" s="121"/>
      <c r="Q5" s="121"/>
      <c r="R5" s="60" t="s">
        <v>286</v>
      </c>
      <c r="S5" s="59" t="s">
        <v>287</v>
      </c>
      <c r="T5" s="59" t="s">
        <v>288</v>
      </c>
      <c r="U5" s="60" t="s">
        <v>289</v>
      </c>
      <c r="V5" s="59" t="s">
        <v>287</v>
      </c>
      <c r="W5" s="59" t="s">
        <v>288</v>
      </c>
      <c r="X5" s="61" t="s">
        <v>290</v>
      </c>
      <c r="Y5" s="59" t="s">
        <v>287</v>
      </c>
      <c r="Z5" s="59" t="s">
        <v>288</v>
      </c>
      <c r="AA5" s="60" t="s">
        <v>291</v>
      </c>
      <c r="AB5" s="131"/>
      <c r="AC5" s="129"/>
      <c r="AD5" s="129"/>
      <c r="AE5" s="125"/>
      <c r="AF5" s="127"/>
      <c r="AG5" s="129"/>
      <c r="AH5" s="129"/>
      <c r="AI5" s="43" t="s">
        <v>298</v>
      </c>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ht="15.75" x14ac:dyDescent="0.25">
      <c r="A6" s="9">
        <v>0</v>
      </c>
      <c r="B6" s="25">
        <v>1</v>
      </c>
      <c r="C6" s="8" t="s">
        <v>189</v>
      </c>
      <c r="D6" s="10">
        <v>2</v>
      </c>
      <c r="E6" s="8">
        <v>3</v>
      </c>
      <c r="F6" s="22">
        <v>4</v>
      </c>
      <c r="G6" s="22">
        <v>5</v>
      </c>
      <c r="H6" s="37">
        <v>6</v>
      </c>
      <c r="I6" s="10">
        <v>7</v>
      </c>
      <c r="J6" s="45">
        <v>8</v>
      </c>
      <c r="K6" s="45">
        <v>9</v>
      </c>
      <c r="L6" s="45">
        <v>10</v>
      </c>
      <c r="M6" s="45">
        <v>11</v>
      </c>
      <c r="N6" s="45">
        <v>12</v>
      </c>
      <c r="O6" s="45">
        <v>13</v>
      </c>
      <c r="P6" s="45">
        <v>14</v>
      </c>
      <c r="Q6" s="45">
        <v>15</v>
      </c>
      <c r="R6" s="62">
        <v>16</v>
      </c>
      <c r="S6" s="86"/>
      <c r="T6" s="86"/>
      <c r="U6" s="62">
        <v>17</v>
      </c>
      <c r="V6" s="62"/>
      <c r="W6" s="62"/>
      <c r="X6" s="62">
        <v>18</v>
      </c>
      <c r="Y6" s="59"/>
      <c r="Z6" s="59"/>
      <c r="AA6" s="62">
        <v>19</v>
      </c>
      <c r="AB6" s="59" t="s">
        <v>190</v>
      </c>
      <c r="AC6" s="63">
        <v>20</v>
      </c>
      <c r="AD6" s="63">
        <v>21</v>
      </c>
      <c r="AE6" s="63">
        <v>22</v>
      </c>
      <c r="AF6" s="63">
        <v>23</v>
      </c>
      <c r="AG6" s="63">
        <v>24</v>
      </c>
      <c r="AH6" s="63">
        <v>25</v>
      </c>
      <c r="AI6" s="44"/>
    </row>
    <row r="7" spans="1:108" ht="236.25" x14ac:dyDescent="0.25">
      <c r="A7" s="15">
        <v>1</v>
      </c>
      <c r="B7" s="26">
        <v>2</v>
      </c>
      <c r="C7" s="4" t="s">
        <v>182</v>
      </c>
      <c r="D7" s="16" t="s">
        <v>174</v>
      </c>
      <c r="E7" s="17" t="s">
        <v>129</v>
      </c>
      <c r="F7" s="23" t="s">
        <v>38</v>
      </c>
      <c r="G7" s="23" t="s">
        <v>36</v>
      </c>
      <c r="H7" s="37" t="s">
        <v>196</v>
      </c>
      <c r="I7" s="5" t="s">
        <v>39</v>
      </c>
      <c r="J7" s="6">
        <v>42459</v>
      </c>
      <c r="K7" s="6">
        <v>43189</v>
      </c>
      <c r="L7" s="7">
        <f t="shared" ref="L7:L33" si="0">R7/AB7*100</f>
        <v>83.983862816086358</v>
      </c>
      <c r="M7" s="12" t="s">
        <v>163</v>
      </c>
      <c r="N7" s="12" t="s">
        <v>164</v>
      </c>
      <c r="O7" s="12" t="s">
        <v>164</v>
      </c>
      <c r="P7" s="18" t="s">
        <v>165</v>
      </c>
      <c r="Q7" s="4" t="s">
        <v>37</v>
      </c>
      <c r="R7" s="64">
        <f>S7+T7</f>
        <v>11141147.18</v>
      </c>
      <c r="S7" s="64">
        <v>2156782.65</v>
      </c>
      <c r="T7" s="64">
        <v>8984364.5299999993</v>
      </c>
      <c r="U7" s="64">
        <v>0</v>
      </c>
      <c r="V7" s="64">
        <v>0</v>
      </c>
      <c r="W7" s="64">
        <v>0</v>
      </c>
      <c r="X7" s="64">
        <f>Y7+Z7</f>
        <v>2124671.7600000002</v>
      </c>
      <c r="Y7" s="64">
        <v>539195.67000000004</v>
      </c>
      <c r="Z7" s="64">
        <v>1585476.09</v>
      </c>
      <c r="AA7" s="64"/>
      <c r="AB7" s="64">
        <f t="shared" ref="AB7:AB33" si="1">R7+X7+U7+AA7</f>
        <v>13265818.939999999</v>
      </c>
      <c r="AC7" s="64">
        <v>0</v>
      </c>
      <c r="AD7" s="64">
        <f t="shared" ref="AD7:AD33" si="2">R7+X7+AC7</f>
        <v>13265818.939999999</v>
      </c>
      <c r="AE7" s="65" t="s">
        <v>166</v>
      </c>
      <c r="AF7" s="66" t="s">
        <v>218</v>
      </c>
      <c r="AG7" s="67">
        <v>3332438.5</v>
      </c>
      <c r="AH7" s="68">
        <v>0</v>
      </c>
      <c r="AI7" s="14"/>
    </row>
    <row r="8" spans="1:108" ht="204.75" x14ac:dyDescent="0.25">
      <c r="A8" s="15">
        <v>2</v>
      </c>
      <c r="B8" s="26">
        <v>3</v>
      </c>
      <c r="C8" s="4" t="s">
        <v>182</v>
      </c>
      <c r="D8" s="16" t="s">
        <v>174</v>
      </c>
      <c r="E8" s="17" t="s">
        <v>129</v>
      </c>
      <c r="F8" s="23" t="s">
        <v>41</v>
      </c>
      <c r="G8" s="23" t="s">
        <v>40</v>
      </c>
      <c r="H8" s="23" t="s">
        <v>230</v>
      </c>
      <c r="I8" s="5" t="s">
        <v>42</v>
      </c>
      <c r="J8" s="6">
        <v>42534</v>
      </c>
      <c r="K8" s="6">
        <v>43325</v>
      </c>
      <c r="L8" s="7">
        <f t="shared" si="0"/>
        <v>83.983862847828021</v>
      </c>
      <c r="M8" s="12" t="s">
        <v>163</v>
      </c>
      <c r="N8" s="12" t="s">
        <v>164</v>
      </c>
      <c r="O8" s="12" t="s">
        <v>164</v>
      </c>
      <c r="P8" s="18" t="s">
        <v>165</v>
      </c>
      <c r="Q8" s="4" t="s">
        <v>37</v>
      </c>
      <c r="R8" s="64">
        <f t="shared" ref="R8:R14" si="3">S8+T8</f>
        <v>16024248.879999999</v>
      </c>
      <c r="S8" s="64">
        <v>3102088.27</v>
      </c>
      <c r="T8" s="64">
        <v>12922160.609999999</v>
      </c>
      <c r="U8" s="64">
        <v>0</v>
      </c>
      <c r="V8" s="64">
        <v>0</v>
      </c>
      <c r="W8" s="64">
        <v>0</v>
      </c>
      <c r="X8" s="64">
        <f t="shared" ref="X8:X15" si="4">Y8+Z8</f>
        <v>3055903.3499999996</v>
      </c>
      <c r="Y8" s="64">
        <v>775522.07</v>
      </c>
      <c r="Z8" s="64">
        <v>2280381.2799999998</v>
      </c>
      <c r="AA8" s="64"/>
      <c r="AB8" s="64">
        <f t="shared" si="1"/>
        <v>19080152.229999997</v>
      </c>
      <c r="AC8" s="64">
        <v>0</v>
      </c>
      <c r="AD8" s="64">
        <f t="shared" si="2"/>
        <v>19080152.229999997</v>
      </c>
      <c r="AE8" s="65" t="s">
        <v>166</v>
      </c>
      <c r="AF8" s="66" t="s">
        <v>219</v>
      </c>
      <c r="AG8" s="68">
        <f>1364848.7+3215066.05</f>
        <v>4579914.75</v>
      </c>
      <c r="AH8" s="69">
        <v>0</v>
      </c>
      <c r="AI8" s="14"/>
    </row>
    <row r="9" spans="1:108" ht="189" x14ac:dyDescent="0.25">
      <c r="A9" s="15">
        <v>3</v>
      </c>
      <c r="B9" s="26">
        <v>4</v>
      </c>
      <c r="C9" s="4" t="s">
        <v>183</v>
      </c>
      <c r="D9" s="16" t="s">
        <v>174</v>
      </c>
      <c r="E9" s="17" t="s">
        <v>129</v>
      </c>
      <c r="F9" s="23" t="s">
        <v>44</v>
      </c>
      <c r="G9" s="23" t="s">
        <v>43</v>
      </c>
      <c r="H9" s="23" t="s">
        <v>229</v>
      </c>
      <c r="I9" s="5" t="s">
        <v>45</v>
      </c>
      <c r="J9" s="6">
        <v>42459</v>
      </c>
      <c r="K9" s="6">
        <v>43189</v>
      </c>
      <c r="L9" s="7">
        <f t="shared" si="0"/>
        <v>83.983862772799696</v>
      </c>
      <c r="M9" s="12" t="s">
        <v>163</v>
      </c>
      <c r="N9" s="12" t="s">
        <v>164</v>
      </c>
      <c r="O9" s="12" t="s">
        <v>164</v>
      </c>
      <c r="P9" s="18" t="s">
        <v>165</v>
      </c>
      <c r="Q9" s="4" t="s">
        <v>37</v>
      </c>
      <c r="R9" s="64">
        <v>9512414.3200000003</v>
      </c>
      <c r="S9" s="64">
        <v>1841480.94</v>
      </c>
      <c r="T9" s="64">
        <v>7670933.3799999999</v>
      </c>
      <c r="U9" s="64">
        <v>0</v>
      </c>
      <c r="V9" s="64">
        <v>0</v>
      </c>
      <c r="W9" s="64">
        <v>0</v>
      </c>
      <c r="X9" s="64">
        <v>1814064.37</v>
      </c>
      <c r="Y9" s="64">
        <v>460370.24</v>
      </c>
      <c r="Z9" s="64">
        <v>1353694.13</v>
      </c>
      <c r="AA9" s="64"/>
      <c r="AB9" s="64">
        <v>11326478.689999999</v>
      </c>
      <c r="AC9" s="64">
        <v>0</v>
      </c>
      <c r="AD9" s="64">
        <f t="shared" si="2"/>
        <v>11326478.690000001</v>
      </c>
      <c r="AE9" s="65" t="s">
        <v>166</v>
      </c>
      <c r="AF9" s="66" t="s">
        <v>246</v>
      </c>
      <c r="AG9" s="68">
        <v>5931457.71</v>
      </c>
      <c r="AH9" s="69">
        <v>0</v>
      </c>
      <c r="AI9" s="14"/>
    </row>
    <row r="10" spans="1:108" ht="126" x14ac:dyDescent="0.25">
      <c r="A10" s="15">
        <v>4</v>
      </c>
      <c r="B10" s="26">
        <v>5</v>
      </c>
      <c r="C10" s="4" t="s">
        <v>187</v>
      </c>
      <c r="D10" s="16" t="s">
        <v>174</v>
      </c>
      <c r="E10" s="17" t="s">
        <v>129</v>
      </c>
      <c r="F10" s="23" t="s">
        <v>47</v>
      </c>
      <c r="G10" s="23" t="s">
        <v>46</v>
      </c>
      <c r="H10" s="23" t="s">
        <v>230</v>
      </c>
      <c r="I10" s="5" t="s">
        <v>48</v>
      </c>
      <c r="J10" s="6">
        <v>42900</v>
      </c>
      <c r="K10" s="6">
        <v>43722</v>
      </c>
      <c r="L10" s="7">
        <f t="shared" si="0"/>
        <v>83.983862721834797</v>
      </c>
      <c r="M10" s="12" t="s">
        <v>163</v>
      </c>
      <c r="N10" s="12" t="s">
        <v>164</v>
      </c>
      <c r="O10" s="12" t="s">
        <v>164</v>
      </c>
      <c r="P10" s="18" t="s">
        <v>165</v>
      </c>
      <c r="Q10" s="4" t="s">
        <v>37</v>
      </c>
      <c r="R10" s="64">
        <f t="shared" si="3"/>
        <v>4555318.1900000004</v>
      </c>
      <c r="S10" s="64">
        <v>881850.95</v>
      </c>
      <c r="T10" s="64">
        <v>3673467.24</v>
      </c>
      <c r="U10" s="64">
        <v>0</v>
      </c>
      <c r="V10" s="64">
        <v>0</v>
      </c>
      <c r="W10" s="64">
        <v>0</v>
      </c>
      <c r="X10" s="64">
        <f t="shared" si="4"/>
        <v>868721.67</v>
      </c>
      <c r="Y10" s="64">
        <v>220462.74</v>
      </c>
      <c r="Z10" s="64">
        <v>648258.93000000005</v>
      </c>
      <c r="AA10" s="64"/>
      <c r="AB10" s="64">
        <f t="shared" si="1"/>
        <v>5424039.8600000003</v>
      </c>
      <c r="AC10" s="64">
        <v>0</v>
      </c>
      <c r="AD10" s="64">
        <f t="shared" si="2"/>
        <v>5424039.8600000003</v>
      </c>
      <c r="AE10" s="65" t="s">
        <v>166</v>
      </c>
      <c r="AF10" s="70" t="s">
        <v>196</v>
      </c>
      <c r="AG10" s="68">
        <v>109765.23</v>
      </c>
      <c r="AH10" s="69">
        <v>0</v>
      </c>
      <c r="AI10" s="14"/>
    </row>
    <row r="11" spans="1:108" ht="141.75" x14ac:dyDescent="0.25">
      <c r="A11" s="15">
        <v>5</v>
      </c>
      <c r="B11" s="26">
        <v>6</v>
      </c>
      <c r="C11" s="4" t="s">
        <v>182</v>
      </c>
      <c r="D11" s="16" t="s">
        <v>174</v>
      </c>
      <c r="E11" s="17" t="s">
        <v>129</v>
      </c>
      <c r="F11" s="23" t="s">
        <v>50</v>
      </c>
      <c r="G11" s="23" t="s">
        <v>49</v>
      </c>
      <c r="H11" s="23" t="s">
        <v>196</v>
      </c>
      <c r="I11" s="5" t="s">
        <v>51</v>
      </c>
      <c r="J11" s="6">
        <v>42458</v>
      </c>
      <c r="K11" s="6">
        <v>43553</v>
      </c>
      <c r="L11" s="7">
        <f t="shared" si="0"/>
        <v>83.983862836271243</v>
      </c>
      <c r="M11" s="12" t="s">
        <v>163</v>
      </c>
      <c r="N11" s="12" t="s">
        <v>164</v>
      </c>
      <c r="O11" s="12" t="s">
        <v>164</v>
      </c>
      <c r="P11" s="18" t="s">
        <v>165</v>
      </c>
      <c r="Q11" s="4" t="s">
        <v>37</v>
      </c>
      <c r="R11" s="64">
        <f t="shared" si="3"/>
        <v>15492558.379999999</v>
      </c>
      <c r="S11" s="64">
        <v>2999159.84</v>
      </c>
      <c r="T11" s="64">
        <v>12493398.539999999</v>
      </c>
      <c r="U11" s="64">
        <v>0</v>
      </c>
      <c r="V11" s="64">
        <v>0</v>
      </c>
      <c r="W11" s="64">
        <v>0</v>
      </c>
      <c r="X11" s="64">
        <f t="shared" si="4"/>
        <v>2954507.35</v>
      </c>
      <c r="Y11" s="64">
        <v>749789.96</v>
      </c>
      <c r="Z11" s="64">
        <v>2204717.39</v>
      </c>
      <c r="AA11" s="64"/>
      <c r="AB11" s="64">
        <f t="shared" si="1"/>
        <v>18447065.73</v>
      </c>
      <c r="AC11" s="64">
        <v>0</v>
      </c>
      <c r="AD11" s="64">
        <f t="shared" si="2"/>
        <v>18447065.73</v>
      </c>
      <c r="AE11" s="65" t="s">
        <v>166</v>
      </c>
      <c r="AF11" s="66" t="s">
        <v>220</v>
      </c>
      <c r="AG11" s="68">
        <f>5122201.83+287389.42</f>
        <v>5409591.25</v>
      </c>
      <c r="AH11" s="69">
        <v>0</v>
      </c>
      <c r="AI11" s="14"/>
    </row>
    <row r="12" spans="1:108" ht="110.25" x14ac:dyDescent="0.25">
      <c r="A12" s="15">
        <v>6</v>
      </c>
      <c r="B12" s="26">
        <v>7</v>
      </c>
      <c r="C12" s="4" t="s">
        <v>184</v>
      </c>
      <c r="D12" s="16" t="s">
        <v>174</v>
      </c>
      <c r="E12" s="17" t="s">
        <v>129</v>
      </c>
      <c r="F12" s="23" t="s">
        <v>53</v>
      </c>
      <c r="G12" s="23" t="s">
        <v>52</v>
      </c>
      <c r="H12" s="23" t="s">
        <v>196</v>
      </c>
      <c r="I12" s="5" t="s">
        <v>54</v>
      </c>
      <c r="J12" s="6">
        <v>42592</v>
      </c>
      <c r="K12" s="6">
        <v>43322</v>
      </c>
      <c r="L12" s="7">
        <f t="shared" si="0"/>
        <v>83.983862823517285</v>
      </c>
      <c r="M12" s="12" t="s">
        <v>163</v>
      </c>
      <c r="N12" s="12" t="s">
        <v>164</v>
      </c>
      <c r="O12" s="12" t="s">
        <v>164</v>
      </c>
      <c r="P12" s="18" t="s">
        <v>165</v>
      </c>
      <c r="Q12" s="4" t="s">
        <v>37</v>
      </c>
      <c r="R12" s="64">
        <f t="shared" si="3"/>
        <v>8244072.25</v>
      </c>
      <c r="S12" s="64">
        <v>1595946.25</v>
      </c>
      <c r="T12" s="64">
        <v>6648126</v>
      </c>
      <c r="U12" s="64">
        <v>0</v>
      </c>
      <c r="V12" s="64">
        <v>0</v>
      </c>
      <c r="W12" s="64">
        <v>0</v>
      </c>
      <c r="X12" s="64">
        <f t="shared" si="4"/>
        <v>1572185.27</v>
      </c>
      <c r="Y12" s="64">
        <v>398986.56</v>
      </c>
      <c r="Z12" s="64">
        <v>1173198.71</v>
      </c>
      <c r="AA12" s="64"/>
      <c r="AB12" s="64">
        <f t="shared" si="1"/>
        <v>9816257.5199999996</v>
      </c>
      <c r="AC12" s="64">
        <v>0</v>
      </c>
      <c r="AD12" s="64">
        <f t="shared" si="2"/>
        <v>9816257.5199999996</v>
      </c>
      <c r="AE12" s="65" t="s">
        <v>166</v>
      </c>
      <c r="AF12" s="66" t="s">
        <v>200</v>
      </c>
      <c r="AG12" s="68">
        <f>802226.59+368793.09</f>
        <v>1171019.68</v>
      </c>
      <c r="AH12" s="69">
        <v>0</v>
      </c>
      <c r="AI12" s="14"/>
    </row>
    <row r="13" spans="1:108" ht="236.25" x14ac:dyDescent="0.25">
      <c r="A13" s="15">
        <v>7</v>
      </c>
      <c r="B13" s="26">
        <v>8</v>
      </c>
      <c r="C13" s="4" t="s">
        <v>185</v>
      </c>
      <c r="D13" s="16" t="s">
        <v>174</v>
      </c>
      <c r="E13" s="17" t="s">
        <v>129</v>
      </c>
      <c r="F13" s="23" t="s">
        <v>56</v>
      </c>
      <c r="G13" s="23" t="s">
        <v>55</v>
      </c>
      <c r="H13" s="23" t="s">
        <v>196</v>
      </c>
      <c r="I13" s="5" t="s">
        <v>57</v>
      </c>
      <c r="J13" s="6">
        <v>42661</v>
      </c>
      <c r="K13" s="6">
        <v>43391</v>
      </c>
      <c r="L13" s="7">
        <f t="shared" si="0"/>
        <v>83.983862943976007</v>
      </c>
      <c r="M13" s="12" t="s">
        <v>163</v>
      </c>
      <c r="N13" s="12" t="s">
        <v>164</v>
      </c>
      <c r="O13" s="12" t="s">
        <v>164</v>
      </c>
      <c r="P13" s="18" t="s">
        <v>165</v>
      </c>
      <c r="Q13" s="4" t="s">
        <v>37</v>
      </c>
      <c r="R13" s="64">
        <f t="shared" si="3"/>
        <v>1681184.87</v>
      </c>
      <c r="S13" s="64">
        <v>325455.75</v>
      </c>
      <c r="T13" s="64">
        <v>1355729.12</v>
      </c>
      <c r="U13" s="64">
        <v>0</v>
      </c>
      <c r="V13" s="64">
        <v>0</v>
      </c>
      <c r="W13" s="64">
        <v>0</v>
      </c>
      <c r="X13" s="64">
        <f t="shared" si="4"/>
        <v>320610.25</v>
      </c>
      <c r="Y13" s="64">
        <v>81363.94</v>
      </c>
      <c r="Z13" s="64">
        <v>239246.31</v>
      </c>
      <c r="AA13" s="64"/>
      <c r="AB13" s="64">
        <f t="shared" si="1"/>
        <v>2001795.12</v>
      </c>
      <c r="AC13" s="64">
        <v>0</v>
      </c>
      <c r="AD13" s="64">
        <f t="shared" si="2"/>
        <v>2001795.12</v>
      </c>
      <c r="AE13" s="65" t="s">
        <v>166</v>
      </c>
      <c r="AF13" s="66" t="s">
        <v>212</v>
      </c>
      <c r="AG13" s="68">
        <v>2531.67</v>
      </c>
      <c r="AH13" s="69">
        <v>0</v>
      </c>
      <c r="AI13" s="14"/>
    </row>
    <row r="14" spans="1:108" ht="141.75" x14ac:dyDescent="0.25">
      <c r="A14" s="15">
        <v>8</v>
      </c>
      <c r="B14" s="26">
        <v>9</v>
      </c>
      <c r="C14" s="4" t="s">
        <v>179</v>
      </c>
      <c r="D14" s="16" t="s">
        <v>174</v>
      </c>
      <c r="E14" s="17" t="s">
        <v>129</v>
      </c>
      <c r="F14" s="23" t="s">
        <v>59</v>
      </c>
      <c r="G14" s="23" t="s">
        <v>58</v>
      </c>
      <c r="H14" s="23" t="s">
        <v>234</v>
      </c>
      <c r="I14" s="5" t="s">
        <v>60</v>
      </c>
      <c r="J14" s="6">
        <v>42446</v>
      </c>
      <c r="K14" s="6">
        <v>43541</v>
      </c>
      <c r="L14" s="7">
        <f t="shared" si="0"/>
        <v>83.983862848864618</v>
      </c>
      <c r="M14" s="12" t="s">
        <v>163</v>
      </c>
      <c r="N14" s="12" t="s">
        <v>164</v>
      </c>
      <c r="O14" s="12" t="s">
        <v>164</v>
      </c>
      <c r="P14" s="18" t="s">
        <v>165</v>
      </c>
      <c r="Q14" s="4" t="s">
        <v>37</v>
      </c>
      <c r="R14" s="64">
        <f t="shared" si="3"/>
        <v>30189820.119999997</v>
      </c>
      <c r="S14" s="64">
        <v>5844360.4900000002</v>
      </c>
      <c r="T14" s="64">
        <v>24345459.629999999</v>
      </c>
      <c r="U14" s="64">
        <v>0</v>
      </c>
      <c r="V14" s="64">
        <v>0</v>
      </c>
      <c r="W14" s="64">
        <v>0</v>
      </c>
      <c r="X14" s="64">
        <f t="shared" si="4"/>
        <v>5757347.7000000002</v>
      </c>
      <c r="Y14" s="64">
        <v>1461090.12</v>
      </c>
      <c r="Z14" s="64">
        <v>4296257.58</v>
      </c>
      <c r="AA14" s="64"/>
      <c r="AB14" s="64">
        <f t="shared" si="1"/>
        <v>35947167.82</v>
      </c>
      <c r="AC14" s="64">
        <v>0</v>
      </c>
      <c r="AD14" s="64">
        <f t="shared" si="2"/>
        <v>35947167.82</v>
      </c>
      <c r="AE14" s="65" t="s">
        <v>166</v>
      </c>
      <c r="AF14" s="66" t="s">
        <v>203</v>
      </c>
      <c r="AG14" s="68">
        <v>13729924.189999999</v>
      </c>
      <c r="AH14" s="69">
        <v>0</v>
      </c>
      <c r="AI14" s="14"/>
    </row>
    <row r="15" spans="1:108" ht="330.75" x14ac:dyDescent="0.25">
      <c r="A15" s="15">
        <v>9</v>
      </c>
      <c r="B15" s="26">
        <v>10</v>
      </c>
      <c r="C15" s="4" t="s">
        <v>185</v>
      </c>
      <c r="D15" s="16" t="s">
        <v>174</v>
      </c>
      <c r="E15" s="17" t="s">
        <v>129</v>
      </c>
      <c r="F15" s="23" t="s">
        <v>61</v>
      </c>
      <c r="G15" s="23" t="s">
        <v>55</v>
      </c>
      <c r="H15" s="23" t="s">
        <v>196</v>
      </c>
      <c r="I15" s="5" t="s">
        <v>62</v>
      </c>
      <c r="J15" s="6">
        <v>42538</v>
      </c>
      <c r="K15" s="6">
        <v>43086</v>
      </c>
      <c r="L15" s="7">
        <f t="shared" si="0"/>
        <v>83.983862739322618</v>
      </c>
      <c r="M15" s="12" t="s">
        <v>163</v>
      </c>
      <c r="N15" s="12" t="s">
        <v>164</v>
      </c>
      <c r="O15" s="12" t="s">
        <v>164</v>
      </c>
      <c r="P15" s="18" t="s">
        <v>165</v>
      </c>
      <c r="Q15" s="4" t="s">
        <v>37</v>
      </c>
      <c r="R15" s="64">
        <f t="shared" ref="R15:R21" si="5">S15+T15</f>
        <v>2777962.48</v>
      </c>
      <c r="S15" s="64">
        <v>537777.77</v>
      </c>
      <c r="T15" s="64">
        <v>2240184.71</v>
      </c>
      <c r="U15" s="64">
        <v>0</v>
      </c>
      <c r="V15" s="64">
        <v>0</v>
      </c>
      <c r="W15" s="64">
        <v>0</v>
      </c>
      <c r="X15" s="64">
        <f t="shared" si="4"/>
        <v>529771.16</v>
      </c>
      <c r="Y15" s="64">
        <v>134444.44</v>
      </c>
      <c r="Z15" s="64">
        <v>395326.72000000003</v>
      </c>
      <c r="AA15" s="64"/>
      <c r="AB15" s="64">
        <f t="shared" si="1"/>
        <v>3307733.64</v>
      </c>
      <c r="AC15" s="64">
        <v>192499.20000000001</v>
      </c>
      <c r="AD15" s="64">
        <f t="shared" si="2"/>
        <v>3500232.8400000003</v>
      </c>
      <c r="AE15" s="65" t="s">
        <v>166</v>
      </c>
      <c r="AF15" s="66" t="s">
        <v>213</v>
      </c>
      <c r="AG15" s="68">
        <v>0</v>
      </c>
      <c r="AH15" s="69">
        <v>0</v>
      </c>
      <c r="AI15" s="14"/>
    </row>
    <row r="16" spans="1:108" ht="236.25" x14ac:dyDescent="0.25">
      <c r="A16" s="15">
        <v>10</v>
      </c>
      <c r="B16" s="26">
        <v>11</v>
      </c>
      <c r="C16" s="4" t="s">
        <v>179</v>
      </c>
      <c r="D16" s="16" t="s">
        <v>174</v>
      </c>
      <c r="E16" s="17" t="s">
        <v>129</v>
      </c>
      <c r="F16" s="23" t="s">
        <v>64</v>
      </c>
      <c r="G16" s="23" t="s">
        <v>63</v>
      </c>
      <c r="H16" s="23" t="s">
        <v>234</v>
      </c>
      <c r="I16" s="5" t="s">
        <v>65</v>
      </c>
      <c r="J16" s="6">
        <v>42467</v>
      </c>
      <c r="K16" s="6">
        <v>43562</v>
      </c>
      <c r="L16" s="7">
        <f t="shared" si="0"/>
        <v>83.98386285205288</v>
      </c>
      <c r="M16" s="12" t="s">
        <v>163</v>
      </c>
      <c r="N16" s="12" t="s">
        <v>164</v>
      </c>
      <c r="O16" s="12" t="s">
        <v>164</v>
      </c>
      <c r="P16" s="18" t="s">
        <v>165</v>
      </c>
      <c r="Q16" s="4" t="s">
        <v>37</v>
      </c>
      <c r="R16" s="71">
        <f t="shared" si="5"/>
        <v>13566298.970000001</v>
      </c>
      <c r="S16" s="71">
        <v>2626260.8199999998</v>
      </c>
      <c r="T16" s="71">
        <v>10940038.15</v>
      </c>
      <c r="U16" s="71">
        <v>0</v>
      </c>
      <c r="V16" s="71">
        <v>0</v>
      </c>
      <c r="W16" s="71">
        <v>0</v>
      </c>
      <c r="X16" s="71">
        <f>Y16+Z16</f>
        <v>2587160.17</v>
      </c>
      <c r="Y16" s="71">
        <v>656565.19999999995</v>
      </c>
      <c r="Z16" s="71">
        <v>1930594.97</v>
      </c>
      <c r="AA16" s="64"/>
      <c r="AB16" s="71">
        <f t="shared" si="1"/>
        <v>16153459.140000001</v>
      </c>
      <c r="AC16" s="64">
        <v>0</v>
      </c>
      <c r="AD16" s="64">
        <f t="shared" si="2"/>
        <v>16153459.140000001</v>
      </c>
      <c r="AE16" s="65" t="s">
        <v>166</v>
      </c>
      <c r="AF16" s="66" t="s">
        <v>204</v>
      </c>
      <c r="AG16" s="68">
        <f>5896096.43+397925.62</f>
        <v>6294022.0499999998</v>
      </c>
      <c r="AH16" s="69">
        <v>0</v>
      </c>
      <c r="AI16" s="14"/>
    </row>
    <row r="17" spans="1:35" ht="157.5" x14ac:dyDescent="0.25">
      <c r="A17" s="15">
        <v>11</v>
      </c>
      <c r="B17" s="26">
        <v>13</v>
      </c>
      <c r="C17" s="4" t="s">
        <v>183</v>
      </c>
      <c r="D17" s="16" t="s">
        <v>174</v>
      </c>
      <c r="E17" s="17" t="s">
        <v>129</v>
      </c>
      <c r="F17" s="23" t="s">
        <v>67</v>
      </c>
      <c r="G17" s="23" t="s">
        <v>66</v>
      </c>
      <c r="H17" s="23" t="s">
        <v>230</v>
      </c>
      <c r="I17" s="5" t="s">
        <v>68</v>
      </c>
      <c r="J17" s="6">
        <v>42668</v>
      </c>
      <c r="K17" s="6">
        <v>43763</v>
      </c>
      <c r="L17" s="7">
        <f t="shared" si="0"/>
        <v>83.983862845432327</v>
      </c>
      <c r="M17" s="12" t="s">
        <v>163</v>
      </c>
      <c r="N17" s="12" t="s">
        <v>164</v>
      </c>
      <c r="O17" s="12" t="s">
        <v>164</v>
      </c>
      <c r="P17" s="18" t="s">
        <v>165</v>
      </c>
      <c r="Q17" s="4" t="s">
        <v>37</v>
      </c>
      <c r="R17" s="64">
        <f t="shared" si="5"/>
        <v>9782795.4699999988</v>
      </c>
      <c r="S17" s="64">
        <v>1893823.25</v>
      </c>
      <c r="T17" s="64">
        <v>7888972.2199999997</v>
      </c>
      <c r="U17" s="64">
        <v>0</v>
      </c>
      <c r="V17" s="64">
        <v>0</v>
      </c>
      <c r="W17" s="64">
        <v>0</v>
      </c>
      <c r="X17" s="64">
        <f>Y17+Z17</f>
        <v>1865627.3800000001</v>
      </c>
      <c r="Y17" s="64">
        <v>473455.81</v>
      </c>
      <c r="Z17" s="64">
        <v>1392171.57</v>
      </c>
      <c r="AA17" s="64"/>
      <c r="AB17" s="64">
        <f t="shared" si="1"/>
        <v>11648422.85</v>
      </c>
      <c r="AC17" s="64">
        <v>0</v>
      </c>
      <c r="AD17" s="64">
        <f t="shared" si="2"/>
        <v>11648422.85</v>
      </c>
      <c r="AE17" s="65" t="s">
        <v>166</v>
      </c>
      <c r="AF17" s="66" t="s">
        <v>208</v>
      </c>
      <c r="AG17" s="68">
        <v>251602.2</v>
      </c>
      <c r="AH17" s="69">
        <v>0</v>
      </c>
      <c r="AI17" s="14"/>
    </row>
    <row r="18" spans="1:35" ht="110.25" x14ac:dyDescent="0.25">
      <c r="A18" s="15">
        <v>12</v>
      </c>
      <c r="B18" s="26">
        <v>15</v>
      </c>
      <c r="C18" s="4" t="s">
        <v>184</v>
      </c>
      <c r="D18" s="16" t="s">
        <v>174</v>
      </c>
      <c r="E18" s="17" t="s">
        <v>129</v>
      </c>
      <c r="F18" s="23" t="s">
        <v>70</v>
      </c>
      <c r="G18" s="23" t="s">
        <v>69</v>
      </c>
      <c r="H18" s="23" t="s">
        <v>196</v>
      </c>
      <c r="I18" s="5" t="s">
        <v>71</v>
      </c>
      <c r="J18" s="6">
        <v>42717</v>
      </c>
      <c r="K18" s="6">
        <v>43386</v>
      </c>
      <c r="L18" s="7">
        <f t="shared" si="0"/>
        <v>83.983863051796376</v>
      </c>
      <c r="M18" s="12" t="s">
        <v>163</v>
      </c>
      <c r="N18" s="12" t="s">
        <v>164</v>
      </c>
      <c r="O18" s="12" t="s">
        <v>164</v>
      </c>
      <c r="P18" s="18" t="s">
        <v>165</v>
      </c>
      <c r="Q18" s="4" t="s">
        <v>37</v>
      </c>
      <c r="R18" s="64">
        <f t="shared" si="5"/>
        <v>2106832.29</v>
      </c>
      <c r="S18" s="64">
        <v>407855.61</v>
      </c>
      <c r="T18" s="64">
        <v>1698976.68</v>
      </c>
      <c r="U18" s="64">
        <v>0</v>
      </c>
      <c r="V18" s="64">
        <v>0</v>
      </c>
      <c r="W18" s="64">
        <v>0</v>
      </c>
      <c r="X18" s="64">
        <f>Y18+Z18</f>
        <v>401783.30999999994</v>
      </c>
      <c r="Y18" s="64">
        <v>101963.9</v>
      </c>
      <c r="Z18" s="64">
        <v>299819.40999999997</v>
      </c>
      <c r="AA18" s="64"/>
      <c r="AB18" s="64">
        <f t="shared" si="1"/>
        <v>2508615.6</v>
      </c>
      <c r="AC18" s="64">
        <v>154711.20000000001</v>
      </c>
      <c r="AD18" s="64">
        <f t="shared" si="2"/>
        <v>2663326.8000000003</v>
      </c>
      <c r="AE18" s="65" t="s">
        <v>166</v>
      </c>
      <c r="AF18" s="66" t="s">
        <v>201</v>
      </c>
      <c r="AG18" s="68">
        <v>5817.56</v>
      </c>
      <c r="AH18" s="69">
        <v>0</v>
      </c>
      <c r="AI18" s="14"/>
    </row>
    <row r="19" spans="1:35" ht="204.75" x14ac:dyDescent="0.25">
      <c r="A19" s="15">
        <v>13</v>
      </c>
      <c r="B19" s="26">
        <v>16</v>
      </c>
      <c r="C19" s="19" t="s">
        <v>182</v>
      </c>
      <c r="D19" s="16" t="s">
        <v>174</v>
      </c>
      <c r="E19" s="17" t="s">
        <v>129</v>
      </c>
      <c r="F19" s="23" t="s">
        <v>130</v>
      </c>
      <c r="G19" s="23" t="s">
        <v>128</v>
      </c>
      <c r="H19" s="23" t="s">
        <v>236</v>
      </c>
      <c r="I19" s="5" t="s">
        <v>131</v>
      </c>
      <c r="J19" s="6">
        <v>42884</v>
      </c>
      <c r="K19" s="6">
        <v>43980</v>
      </c>
      <c r="L19" s="7">
        <f t="shared" si="0"/>
        <v>83.983862865206149</v>
      </c>
      <c r="M19" s="12" t="s">
        <v>163</v>
      </c>
      <c r="N19" s="12" t="s">
        <v>164</v>
      </c>
      <c r="O19" s="12" t="s">
        <v>164</v>
      </c>
      <c r="P19" s="18" t="s">
        <v>165</v>
      </c>
      <c r="Q19" s="4" t="s">
        <v>37</v>
      </c>
      <c r="R19" s="71">
        <f t="shared" si="5"/>
        <v>14884782.690000001</v>
      </c>
      <c r="S19" s="64">
        <v>2881502.29</v>
      </c>
      <c r="T19" s="64">
        <v>12003280.4</v>
      </c>
      <c r="U19" s="64">
        <v>0</v>
      </c>
      <c r="V19" s="64">
        <v>0</v>
      </c>
      <c r="W19" s="64">
        <v>0</v>
      </c>
      <c r="X19" s="64">
        <f>Y19+Z19</f>
        <v>2838601.52</v>
      </c>
      <c r="Y19" s="64">
        <v>720375.57</v>
      </c>
      <c r="Z19" s="64">
        <v>2118225.9500000002</v>
      </c>
      <c r="AA19" s="64"/>
      <c r="AB19" s="64">
        <f t="shared" si="1"/>
        <v>17723384.210000001</v>
      </c>
      <c r="AC19" s="64">
        <v>0</v>
      </c>
      <c r="AD19" s="64">
        <f t="shared" si="2"/>
        <v>17723384.210000001</v>
      </c>
      <c r="AE19" s="65" t="s">
        <v>166</v>
      </c>
      <c r="AF19" s="70" t="s">
        <v>196</v>
      </c>
      <c r="AG19" s="68">
        <v>13188.18</v>
      </c>
      <c r="AH19" s="69">
        <v>0</v>
      </c>
      <c r="AI19" s="14"/>
    </row>
    <row r="20" spans="1:35" ht="141.75" x14ac:dyDescent="0.25">
      <c r="A20" s="15">
        <v>14</v>
      </c>
      <c r="B20" s="26">
        <v>17</v>
      </c>
      <c r="C20" s="4" t="s">
        <v>183</v>
      </c>
      <c r="D20" s="16" t="s">
        <v>174</v>
      </c>
      <c r="E20" s="17" t="s">
        <v>129</v>
      </c>
      <c r="F20" s="23" t="s">
        <v>73</v>
      </c>
      <c r="G20" s="23" t="s">
        <v>72</v>
      </c>
      <c r="H20" s="23" t="s">
        <v>196</v>
      </c>
      <c r="I20" s="5" t="s">
        <v>74</v>
      </c>
      <c r="J20" s="6">
        <v>42482</v>
      </c>
      <c r="K20" s="6">
        <v>43577</v>
      </c>
      <c r="L20" s="7">
        <f t="shared" si="0"/>
        <v>83.983862808926887</v>
      </c>
      <c r="M20" s="12" t="s">
        <v>163</v>
      </c>
      <c r="N20" s="12" t="s">
        <v>164</v>
      </c>
      <c r="O20" s="12" t="s">
        <v>164</v>
      </c>
      <c r="P20" s="18" t="s">
        <v>165</v>
      </c>
      <c r="Q20" s="4" t="s">
        <v>37</v>
      </c>
      <c r="R20" s="71">
        <f t="shared" si="5"/>
        <v>10152529.029999999</v>
      </c>
      <c r="S20" s="64">
        <v>1965398.91</v>
      </c>
      <c r="T20" s="64">
        <v>8187130.1200000001</v>
      </c>
      <c r="U20" s="64">
        <v>0</v>
      </c>
      <c r="V20" s="64">
        <v>0</v>
      </c>
      <c r="W20" s="64">
        <v>0</v>
      </c>
      <c r="X20" s="64">
        <f t="shared" ref="X20:X26" si="6">Y20+Z20</f>
        <v>1936137.4</v>
      </c>
      <c r="Y20" s="64">
        <v>491349.73</v>
      </c>
      <c r="Z20" s="64">
        <v>1444787.67</v>
      </c>
      <c r="AA20" s="64"/>
      <c r="AB20" s="64">
        <f t="shared" si="1"/>
        <v>12088666.43</v>
      </c>
      <c r="AC20" s="64">
        <v>0</v>
      </c>
      <c r="AD20" s="64">
        <f t="shared" si="2"/>
        <v>12088666.43</v>
      </c>
      <c r="AE20" s="65" t="s">
        <v>166</v>
      </c>
      <c r="AF20" s="66" t="s">
        <v>209</v>
      </c>
      <c r="AG20" s="68">
        <f>2506289.69+116657.24</f>
        <v>2622946.9300000002</v>
      </c>
      <c r="AH20" s="69">
        <v>0</v>
      </c>
      <c r="AI20" s="14"/>
    </row>
    <row r="21" spans="1:35" ht="141.75" x14ac:dyDescent="0.25">
      <c r="A21" s="15">
        <v>15</v>
      </c>
      <c r="B21" s="26">
        <v>18</v>
      </c>
      <c r="C21" s="4" t="s">
        <v>180</v>
      </c>
      <c r="D21" s="16" t="s">
        <v>174</v>
      </c>
      <c r="E21" s="17" t="s">
        <v>129</v>
      </c>
      <c r="F21" s="23" t="s">
        <v>76</v>
      </c>
      <c r="G21" s="23" t="s">
        <v>75</v>
      </c>
      <c r="H21" s="23" t="s">
        <v>196</v>
      </c>
      <c r="I21" s="5" t="s">
        <v>77</v>
      </c>
      <c r="J21" s="6">
        <v>42464</v>
      </c>
      <c r="K21" s="6">
        <v>43500</v>
      </c>
      <c r="L21" s="7">
        <f t="shared" si="0"/>
        <v>83.983862838046434</v>
      </c>
      <c r="M21" s="12" t="s">
        <v>163</v>
      </c>
      <c r="N21" s="12" t="s">
        <v>164</v>
      </c>
      <c r="O21" s="12" t="s">
        <v>164</v>
      </c>
      <c r="P21" s="18" t="s">
        <v>165</v>
      </c>
      <c r="Q21" s="4" t="s">
        <v>37</v>
      </c>
      <c r="R21" s="71">
        <f t="shared" si="5"/>
        <v>3639337.0599999996</v>
      </c>
      <c r="S21" s="64">
        <v>704528.8</v>
      </c>
      <c r="T21" s="64">
        <v>2934808.26</v>
      </c>
      <c r="U21" s="64">
        <v>0</v>
      </c>
      <c r="V21" s="64">
        <v>0</v>
      </c>
      <c r="W21" s="64">
        <v>0</v>
      </c>
      <c r="X21" s="64">
        <f t="shared" si="6"/>
        <v>694039.54</v>
      </c>
      <c r="Y21" s="64">
        <v>176132.2</v>
      </c>
      <c r="Z21" s="64">
        <v>517907.34</v>
      </c>
      <c r="AA21" s="64"/>
      <c r="AB21" s="64">
        <f t="shared" si="1"/>
        <v>4333376.5999999996</v>
      </c>
      <c r="AC21" s="64">
        <v>0</v>
      </c>
      <c r="AD21" s="64">
        <f t="shared" si="2"/>
        <v>4333376.5999999996</v>
      </c>
      <c r="AE21" s="65" t="s">
        <v>166</v>
      </c>
      <c r="AF21" s="66" t="s">
        <v>300</v>
      </c>
      <c r="AG21" s="68">
        <v>379822.56</v>
      </c>
      <c r="AH21" s="69">
        <v>0</v>
      </c>
      <c r="AI21" s="14"/>
    </row>
    <row r="22" spans="1:35" ht="173.25" x14ac:dyDescent="0.25">
      <c r="A22" s="15">
        <v>16</v>
      </c>
      <c r="B22" s="26">
        <v>19</v>
      </c>
      <c r="C22" s="4" t="s">
        <v>186</v>
      </c>
      <c r="D22" s="16" t="s">
        <v>174</v>
      </c>
      <c r="E22" s="17" t="s">
        <v>129</v>
      </c>
      <c r="F22" s="23" t="s">
        <v>79</v>
      </c>
      <c r="G22" s="23" t="s">
        <v>78</v>
      </c>
      <c r="H22" s="23" t="s">
        <v>196</v>
      </c>
      <c r="I22" s="5" t="s">
        <v>80</v>
      </c>
      <c r="J22" s="6">
        <v>42446</v>
      </c>
      <c r="K22" s="6">
        <v>43360</v>
      </c>
      <c r="L22" s="7">
        <f t="shared" si="0"/>
        <v>83.983862865891041</v>
      </c>
      <c r="M22" s="12" t="s">
        <v>163</v>
      </c>
      <c r="N22" s="12" t="s">
        <v>164</v>
      </c>
      <c r="O22" s="12" t="s">
        <v>164</v>
      </c>
      <c r="P22" s="18" t="s">
        <v>165</v>
      </c>
      <c r="Q22" s="4" t="s">
        <v>37</v>
      </c>
      <c r="R22" s="71">
        <f t="shared" ref="R22:R26" si="7">S22+T22</f>
        <v>3627735.48</v>
      </c>
      <c r="S22" s="64">
        <v>702282.88</v>
      </c>
      <c r="T22" s="64">
        <v>2925452.6</v>
      </c>
      <c r="U22" s="64">
        <v>0</v>
      </c>
      <c r="V22" s="64">
        <v>0</v>
      </c>
      <c r="W22" s="64">
        <v>0</v>
      </c>
      <c r="X22" s="64">
        <f t="shared" si="6"/>
        <v>691827.06</v>
      </c>
      <c r="Y22" s="64">
        <v>175570.72</v>
      </c>
      <c r="Z22" s="64">
        <v>516256.34</v>
      </c>
      <c r="AA22" s="64"/>
      <c r="AB22" s="64">
        <f t="shared" si="1"/>
        <v>4319562.54</v>
      </c>
      <c r="AC22" s="64">
        <v>0</v>
      </c>
      <c r="AD22" s="64">
        <f t="shared" si="2"/>
        <v>4319562.54</v>
      </c>
      <c r="AE22" s="65" t="s">
        <v>166</v>
      </c>
      <c r="AF22" s="66" t="s">
        <v>301</v>
      </c>
      <c r="AG22" s="68">
        <v>417114.04</v>
      </c>
      <c r="AH22" s="69">
        <v>0</v>
      </c>
      <c r="AI22" s="14"/>
    </row>
    <row r="23" spans="1:35" ht="110.25" x14ac:dyDescent="0.25">
      <c r="A23" s="15">
        <v>17</v>
      </c>
      <c r="B23" s="26">
        <v>20</v>
      </c>
      <c r="C23" s="4" t="s">
        <v>180</v>
      </c>
      <c r="D23" s="16" t="s">
        <v>174</v>
      </c>
      <c r="E23" s="17" t="s">
        <v>129</v>
      </c>
      <c r="F23" s="23" t="s">
        <v>81</v>
      </c>
      <c r="G23" s="23" t="s">
        <v>75</v>
      </c>
      <c r="H23" s="23" t="s">
        <v>238</v>
      </c>
      <c r="I23" s="5" t="s">
        <v>82</v>
      </c>
      <c r="J23" s="6">
        <v>42464</v>
      </c>
      <c r="K23" s="6">
        <v>43925</v>
      </c>
      <c r="L23" s="7">
        <f t="shared" si="0"/>
        <v>83.98386284004664</v>
      </c>
      <c r="M23" s="12" t="s">
        <v>163</v>
      </c>
      <c r="N23" s="12" t="s">
        <v>164</v>
      </c>
      <c r="O23" s="12" t="s">
        <v>164</v>
      </c>
      <c r="P23" s="18" t="s">
        <v>165</v>
      </c>
      <c r="Q23" s="4" t="s">
        <v>37</v>
      </c>
      <c r="R23" s="71">
        <f t="shared" si="7"/>
        <v>16139137.140000001</v>
      </c>
      <c r="S23" s="64">
        <v>3124329.16</v>
      </c>
      <c r="T23" s="64">
        <v>13014807.98</v>
      </c>
      <c r="U23" s="64">
        <v>0</v>
      </c>
      <c r="V23" s="64">
        <v>0</v>
      </c>
      <c r="W23" s="64">
        <v>0</v>
      </c>
      <c r="X23" s="64">
        <f t="shared" si="6"/>
        <v>3077813.11</v>
      </c>
      <c r="Y23" s="64">
        <v>781082.29</v>
      </c>
      <c r="Z23" s="64">
        <v>2296730.8199999998</v>
      </c>
      <c r="AA23" s="64"/>
      <c r="AB23" s="64">
        <f t="shared" si="1"/>
        <v>19216950.25</v>
      </c>
      <c r="AC23" s="64">
        <v>0</v>
      </c>
      <c r="AD23" s="64">
        <f t="shared" si="2"/>
        <v>19216950.25</v>
      </c>
      <c r="AE23" s="65" t="s">
        <v>166</v>
      </c>
      <c r="AF23" s="66" t="s">
        <v>299</v>
      </c>
      <c r="AG23" s="68">
        <v>508938.6</v>
      </c>
      <c r="AH23" s="69">
        <v>0</v>
      </c>
      <c r="AI23" s="14"/>
    </row>
    <row r="24" spans="1:35" ht="409.5" x14ac:dyDescent="0.25">
      <c r="A24" s="15">
        <v>18</v>
      </c>
      <c r="B24" s="26">
        <v>21</v>
      </c>
      <c r="C24" s="4" t="s">
        <v>186</v>
      </c>
      <c r="D24" s="16" t="s">
        <v>174</v>
      </c>
      <c r="E24" s="17" t="s">
        <v>129</v>
      </c>
      <c r="F24" s="23" t="s">
        <v>83</v>
      </c>
      <c r="G24" s="23" t="s">
        <v>78</v>
      </c>
      <c r="H24" s="23" t="s">
        <v>225</v>
      </c>
      <c r="I24" s="5" t="s">
        <v>84</v>
      </c>
      <c r="J24" s="6">
        <v>42516</v>
      </c>
      <c r="K24" s="6">
        <v>43430</v>
      </c>
      <c r="L24" s="7">
        <f t="shared" si="0"/>
        <v>83.983862825693933</v>
      </c>
      <c r="M24" s="12" t="s">
        <v>163</v>
      </c>
      <c r="N24" s="12" t="s">
        <v>164</v>
      </c>
      <c r="O24" s="12" t="s">
        <v>164</v>
      </c>
      <c r="P24" s="18" t="s">
        <v>165</v>
      </c>
      <c r="Q24" s="4" t="s">
        <v>37</v>
      </c>
      <c r="R24" s="71">
        <f t="shared" si="7"/>
        <v>13418100</v>
      </c>
      <c r="S24" s="64">
        <v>2597571.4</v>
      </c>
      <c r="T24" s="64">
        <v>10820528.6</v>
      </c>
      <c r="U24" s="64">
        <v>0</v>
      </c>
      <c r="V24" s="64">
        <v>0</v>
      </c>
      <c r="W24" s="64">
        <v>0</v>
      </c>
      <c r="X24" s="64">
        <f t="shared" si="6"/>
        <v>2558897.9</v>
      </c>
      <c r="Y24" s="64">
        <v>649392.85</v>
      </c>
      <c r="Z24" s="64">
        <v>1909505.05</v>
      </c>
      <c r="AA24" s="64"/>
      <c r="AB24" s="64">
        <f t="shared" si="1"/>
        <v>15976997.9</v>
      </c>
      <c r="AC24" s="64">
        <v>16493.400000000001</v>
      </c>
      <c r="AD24" s="64">
        <f t="shared" si="2"/>
        <v>15993491.300000001</v>
      </c>
      <c r="AE24" s="65" t="s">
        <v>166</v>
      </c>
      <c r="AF24" s="66" t="s">
        <v>199</v>
      </c>
      <c r="AG24" s="68">
        <v>1449390.25</v>
      </c>
      <c r="AH24" s="69">
        <v>0</v>
      </c>
      <c r="AI24" s="14"/>
    </row>
    <row r="25" spans="1:35" ht="204.75" x14ac:dyDescent="0.25">
      <c r="A25" s="15">
        <v>19</v>
      </c>
      <c r="B25" s="26">
        <v>22</v>
      </c>
      <c r="C25" s="4" t="s">
        <v>186</v>
      </c>
      <c r="D25" s="16" t="s">
        <v>174</v>
      </c>
      <c r="E25" s="17" t="s">
        <v>129</v>
      </c>
      <c r="F25" s="23" t="s">
        <v>85</v>
      </c>
      <c r="G25" s="23" t="s">
        <v>78</v>
      </c>
      <c r="H25" s="23" t="s">
        <v>226</v>
      </c>
      <c r="I25" s="5" t="s">
        <v>86</v>
      </c>
      <c r="J25" s="6">
        <v>42446</v>
      </c>
      <c r="K25" s="6">
        <v>43176</v>
      </c>
      <c r="L25" s="7">
        <f t="shared" si="0"/>
        <v>83.983862881462997</v>
      </c>
      <c r="M25" s="12" t="s">
        <v>163</v>
      </c>
      <c r="N25" s="12" t="s">
        <v>164</v>
      </c>
      <c r="O25" s="12" t="s">
        <v>164</v>
      </c>
      <c r="P25" s="18" t="s">
        <v>165</v>
      </c>
      <c r="Q25" s="4" t="s">
        <v>37</v>
      </c>
      <c r="R25" s="71">
        <f t="shared" si="7"/>
        <v>13490539.449999999</v>
      </c>
      <c r="S25" s="64">
        <v>2611594.75</v>
      </c>
      <c r="T25" s="64">
        <v>10878944.699999999</v>
      </c>
      <c r="U25" s="64">
        <v>0</v>
      </c>
      <c r="V25" s="64">
        <v>0</v>
      </c>
      <c r="W25" s="64">
        <v>0</v>
      </c>
      <c r="X25" s="64">
        <f t="shared" si="6"/>
        <v>2572712.4500000002</v>
      </c>
      <c r="Y25" s="64">
        <v>652898.68999999994</v>
      </c>
      <c r="Z25" s="64">
        <v>1919813.76</v>
      </c>
      <c r="AA25" s="64"/>
      <c r="AB25" s="64">
        <f t="shared" si="1"/>
        <v>16063251.899999999</v>
      </c>
      <c r="AC25" s="64">
        <v>0</v>
      </c>
      <c r="AD25" s="64">
        <f t="shared" si="2"/>
        <v>16063251.899999999</v>
      </c>
      <c r="AE25" s="65" t="s">
        <v>166</v>
      </c>
      <c r="AF25" s="66" t="s">
        <v>243</v>
      </c>
      <c r="AG25" s="68">
        <f>8294984.39+1799916.34</f>
        <v>10094900.73</v>
      </c>
      <c r="AH25" s="69">
        <v>0</v>
      </c>
      <c r="AI25" s="14"/>
    </row>
    <row r="26" spans="1:35" ht="267.75" x14ac:dyDescent="0.25">
      <c r="A26" s="15">
        <v>20</v>
      </c>
      <c r="B26" s="26">
        <v>23</v>
      </c>
      <c r="C26" s="4" t="s">
        <v>181</v>
      </c>
      <c r="D26" s="16" t="s">
        <v>174</v>
      </c>
      <c r="E26" s="17" t="s">
        <v>129</v>
      </c>
      <c r="F26" s="23" t="s">
        <v>88</v>
      </c>
      <c r="G26" s="23" t="s">
        <v>87</v>
      </c>
      <c r="H26" s="23" t="s">
        <v>196</v>
      </c>
      <c r="I26" s="5" t="s">
        <v>89</v>
      </c>
      <c r="J26" s="6">
        <v>42459</v>
      </c>
      <c r="K26" s="6">
        <v>43281</v>
      </c>
      <c r="L26" s="7">
        <f t="shared" si="0"/>
        <v>83.983862871845758</v>
      </c>
      <c r="M26" s="12" t="s">
        <v>163</v>
      </c>
      <c r="N26" s="12" t="s">
        <v>164</v>
      </c>
      <c r="O26" s="12" t="s">
        <v>164</v>
      </c>
      <c r="P26" s="18" t="s">
        <v>165</v>
      </c>
      <c r="Q26" s="4" t="s">
        <v>37</v>
      </c>
      <c r="R26" s="71">
        <f t="shared" si="7"/>
        <v>6252507.04</v>
      </c>
      <c r="S26" s="64">
        <v>1210404.8600000001</v>
      </c>
      <c r="T26" s="64">
        <v>5042102.18</v>
      </c>
      <c r="U26" s="64">
        <v>0</v>
      </c>
      <c r="V26" s="64">
        <v>0</v>
      </c>
      <c r="W26" s="64">
        <v>0</v>
      </c>
      <c r="X26" s="64">
        <f t="shared" si="6"/>
        <v>1192383.95</v>
      </c>
      <c r="Y26" s="64">
        <v>302601.21999999997</v>
      </c>
      <c r="Z26" s="64">
        <v>889782.73</v>
      </c>
      <c r="AA26" s="64"/>
      <c r="AB26" s="64">
        <f t="shared" si="1"/>
        <v>7444890.9900000002</v>
      </c>
      <c r="AC26" s="64">
        <v>0</v>
      </c>
      <c r="AD26" s="64">
        <f t="shared" si="2"/>
        <v>7444890.9900000002</v>
      </c>
      <c r="AE26" s="65" t="s">
        <v>166</v>
      </c>
      <c r="AF26" s="72" t="s">
        <v>215</v>
      </c>
      <c r="AG26" s="68">
        <v>2598364.04</v>
      </c>
      <c r="AH26" s="69">
        <v>0</v>
      </c>
      <c r="AI26" s="14"/>
    </row>
    <row r="27" spans="1:35" ht="126" x14ac:dyDescent="0.25">
      <c r="A27" s="15">
        <v>21</v>
      </c>
      <c r="B27" s="26">
        <v>24</v>
      </c>
      <c r="C27" s="4" t="s">
        <v>179</v>
      </c>
      <c r="D27" s="16" t="s">
        <v>174</v>
      </c>
      <c r="E27" s="17" t="s">
        <v>129</v>
      </c>
      <c r="F27" s="23" t="s">
        <v>91</v>
      </c>
      <c r="G27" s="23" t="s">
        <v>90</v>
      </c>
      <c r="H27" s="23" t="s">
        <v>196</v>
      </c>
      <c r="I27" s="5" t="s">
        <v>92</v>
      </c>
      <c r="J27" s="6">
        <v>42454</v>
      </c>
      <c r="K27" s="6">
        <v>43490</v>
      </c>
      <c r="L27" s="7">
        <f>R27/AB27*100</f>
        <v>83.983862869823341</v>
      </c>
      <c r="M27" s="12" t="s">
        <v>163</v>
      </c>
      <c r="N27" s="12" t="s">
        <v>164</v>
      </c>
      <c r="O27" s="12" t="s">
        <v>164</v>
      </c>
      <c r="P27" s="18" t="s">
        <v>165</v>
      </c>
      <c r="Q27" s="4" t="s">
        <v>37</v>
      </c>
      <c r="R27" s="71">
        <f>S27+T27</f>
        <v>2984368.02</v>
      </c>
      <c r="S27" s="71">
        <v>577735.23</v>
      </c>
      <c r="T27" s="71">
        <v>2406632.79</v>
      </c>
      <c r="U27" s="71">
        <v>0</v>
      </c>
      <c r="V27" s="71">
        <v>0</v>
      </c>
      <c r="W27" s="71">
        <v>0</v>
      </c>
      <c r="X27" s="71">
        <f>Y27+Z27</f>
        <v>569133.71</v>
      </c>
      <c r="Y27" s="71">
        <v>144433.81</v>
      </c>
      <c r="Z27" s="71">
        <v>424699.9</v>
      </c>
      <c r="AA27" s="71"/>
      <c r="AB27" s="71">
        <f>R27+X27+U27+AA27</f>
        <v>3553501.73</v>
      </c>
      <c r="AC27" s="71"/>
      <c r="AD27" s="71">
        <f>AB27+AC27</f>
        <v>3553501.73</v>
      </c>
      <c r="AE27" s="73" t="s">
        <v>166</v>
      </c>
      <c r="AF27" s="74" t="s">
        <v>195</v>
      </c>
      <c r="AG27" s="68">
        <f>21244.44+1375.64</f>
        <v>22620.079999999998</v>
      </c>
      <c r="AH27" s="69">
        <v>0</v>
      </c>
      <c r="AI27" s="14"/>
    </row>
    <row r="28" spans="1:35" ht="157.5" x14ac:dyDescent="0.25">
      <c r="A28" s="15">
        <v>22</v>
      </c>
      <c r="B28" s="26">
        <v>25</v>
      </c>
      <c r="C28" s="4" t="s">
        <v>181</v>
      </c>
      <c r="D28" s="16" t="s">
        <v>174</v>
      </c>
      <c r="E28" s="17" t="s">
        <v>129</v>
      </c>
      <c r="F28" s="23" t="s">
        <v>93</v>
      </c>
      <c r="G28" s="23" t="s">
        <v>87</v>
      </c>
      <c r="H28" s="23" t="s">
        <v>239</v>
      </c>
      <c r="I28" s="5" t="s">
        <v>94</v>
      </c>
      <c r="J28" s="6">
        <v>42459</v>
      </c>
      <c r="K28" s="6">
        <v>43250</v>
      </c>
      <c r="L28" s="7">
        <f t="shared" si="0"/>
        <v>83.983862877433253</v>
      </c>
      <c r="M28" s="12" t="s">
        <v>163</v>
      </c>
      <c r="N28" s="12" t="s">
        <v>164</v>
      </c>
      <c r="O28" s="12" t="s">
        <v>164</v>
      </c>
      <c r="P28" s="18" t="s">
        <v>165</v>
      </c>
      <c r="Q28" s="4" t="s">
        <v>37</v>
      </c>
      <c r="R28" s="64">
        <f>S28+T28</f>
        <v>11174376.890000001</v>
      </c>
      <c r="S28" s="64">
        <v>2163215.5</v>
      </c>
      <c r="T28" s="64">
        <v>9011161.3900000006</v>
      </c>
      <c r="U28" s="64">
        <v>0</v>
      </c>
      <c r="V28" s="64">
        <v>0</v>
      </c>
      <c r="W28" s="64">
        <v>0</v>
      </c>
      <c r="X28" s="64">
        <f>Y28+Z28</f>
        <v>2131008.8199999998</v>
      </c>
      <c r="Y28" s="64">
        <v>540803.87</v>
      </c>
      <c r="Z28" s="64">
        <v>1590204.95</v>
      </c>
      <c r="AA28" s="64"/>
      <c r="AB28" s="64">
        <f t="shared" si="1"/>
        <v>13305385.710000001</v>
      </c>
      <c r="AC28" s="64">
        <v>0</v>
      </c>
      <c r="AD28" s="64">
        <f t="shared" si="2"/>
        <v>13305385.710000001</v>
      </c>
      <c r="AE28" s="65" t="s">
        <v>166</v>
      </c>
      <c r="AF28" s="72" t="s">
        <v>216</v>
      </c>
      <c r="AG28" s="68">
        <v>4773330.8</v>
      </c>
      <c r="AH28" s="69">
        <v>0</v>
      </c>
      <c r="AI28" s="14"/>
    </row>
    <row r="29" spans="1:35" ht="173.25" x14ac:dyDescent="0.25">
      <c r="A29" s="15">
        <v>23</v>
      </c>
      <c r="B29" s="26">
        <v>26</v>
      </c>
      <c r="C29" s="4" t="s">
        <v>179</v>
      </c>
      <c r="D29" s="16" t="s">
        <v>174</v>
      </c>
      <c r="E29" s="17" t="s">
        <v>129</v>
      </c>
      <c r="F29" s="23" t="s">
        <v>95</v>
      </c>
      <c r="G29" s="23" t="s">
        <v>87</v>
      </c>
      <c r="H29" s="23" t="s">
        <v>196</v>
      </c>
      <c r="I29" s="5" t="s">
        <v>96</v>
      </c>
      <c r="J29" s="6">
        <v>42458</v>
      </c>
      <c r="K29" s="6">
        <v>43249</v>
      </c>
      <c r="L29" s="7">
        <f t="shared" si="0"/>
        <v>83.983862783018438</v>
      </c>
      <c r="M29" s="12" t="s">
        <v>163</v>
      </c>
      <c r="N29" s="12" t="s">
        <v>164</v>
      </c>
      <c r="O29" s="12" t="s">
        <v>164</v>
      </c>
      <c r="P29" s="18" t="s">
        <v>165</v>
      </c>
      <c r="Q29" s="4" t="s">
        <v>37</v>
      </c>
      <c r="R29" s="64">
        <f t="shared" ref="R29:R40" si="8">S29+T29</f>
        <v>3637178.37</v>
      </c>
      <c r="S29" s="64">
        <v>704110.9</v>
      </c>
      <c r="T29" s="64">
        <v>2933067.47</v>
      </c>
      <c r="U29" s="64">
        <v>0</v>
      </c>
      <c r="V29" s="64">
        <v>0</v>
      </c>
      <c r="W29" s="64">
        <v>0</v>
      </c>
      <c r="X29" s="64">
        <f t="shared" ref="X29:X39" si="9">Y29+Z29</f>
        <v>693627.87</v>
      </c>
      <c r="Y29" s="64">
        <v>176027.73</v>
      </c>
      <c r="Z29" s="64">
        <v>517600.14</v>
      </c>
      <c r="AA29" s="64"/>
      <c r="AB29" s="64">
        <f t="shared" si="1"/>
        <v>4330806.24</v>
      </c>
      <c r="AC29" s="64">
        <v>0</v>
      </c>
      <c r="AD29" s="64">
        <f t="shared" si="2"/>
        <v>4330806.24</v>
      </c>
      <c r="AE29" s="65" t="s">
        <v>166</v>
      </c>
      <c r="AF29" s="74" t="s">
        <v>205</v>
      </c>
      <c r="AG29" s="68">
        <v>76007.78</v>
      </c>
      <c r="AH29" s="69">
        <v>0</v>
      </c>
      <c r="AI29" s="14"/>
    </row>
    <row r="30" spans="1:35" ht="267.75" x14ac:dyDescent="0.25">
      <c r="A30" s="15">
        <v>24</v>
      </c>
      <c r="B30" s="26">
        <v>27</v>
      </c>
      <c r="C30" s="4" t="s">
        <v>183</v>
      </c>
      <c r="D30" s="16" t="s">
        <v>174</v>
      </c>
      <c r="E30" s="17" t="s">
        <v>129</v>
      </c>
      <c r="F30" s="23" t="s">
        <v>98</v>
      </c>
      <c r="G30" s="23" t="s">
        <v>97</v>
      </c>
      <c r="H30" s="23" t="s">
        <v>231</v>
      </c>
      <c r="I30" s="5" t="s">
        <v>99</v>
      </c>
      <c r="J30" s="6">
        <v>42585</v>
      </c>
      <c r="K30" s="6">
        <v>43680</v>
      </c>
      <c r="L30" s="7">
        <f t="shared" si="0"/>
        <v>83.983862832504514</v>
      </c>
      <c r="M30" s="12" t="s">
        <v>163</v>
      </c>
      <c r="N30" s="12" t="s">
        <v>164</v>
      </c>
      <c r="O30" s="12" t="s">
        <v>164</v>
      </c>
      <c r="P30" s="18" t="s">
        <v>165</v>
      </c>
      <c r="Q30" s="4" t="s">
        <v>37</v>
      </c>
      <c r="R30" s="64">
        <f t="shared" si="8"/>
        <v>17579267.449999999</v>
      </c>
      <c r="S30" s="64">
        <v>3403119.85</v>
      </c>
      <c r="T30" s="64">
        <v>14176147.6</v>
      </c>
      <c r="U30" s="64">
        <v>0</v>
      </c>
      <c r="V30" s="64">
        <v>0</v>
      </c>
      <c r="W30" s="64">
        <v>0</v>
      </c>
      <c r="X30" s="64">
        <f t="shared" si="9"/>
        <v>3352453.07</v>
      </c>
      <c r="Y30" s="64">
        <v>850779.96</v>
      </c>
      <c r="Z30" s="64">
        <v>2501673.11</v>
      </c>
      <c r="AA30" s="64"/>
      <c r="AB30" s="64">
        <f t="shared" si="1"/>
        <v>20931720.52</v>
      </c>
      <c r="AC30" s="64">
        <v>0</v>
      </c>
      <c r="AD30" s="64">
        <f t="shared" si="2"/>
        <v>20931720.52</v>
      </c>
      <c r="AE30" s="65" t="s">
        <v>166</v>
      </c>
      <c r="AF30" s="66" t="s">
        <v>210</v>
      </c>
      <c r="AG30" s="68">
        <f>7378913.05+528553.93</f>
        <v>7907466.9799999995</v>
      </c>
      <c r="AH30" s="69">
        <v>0</v>
      </c>
      <c r="AI30" s="14"/>
    </row>
    <row r="31" spans="1:35" ht="204.75" x14ac:dyDescent="0.25">
      <c r="A31" s="15">
        <v>25</v>
      </c>
      <c r="B31" s="26">
        <v>28</v>
      </c>
      <c r="C31" s="4" t="s">
        <v>185</v>
      </c>
      <c r="D31" s="16" t="s">
        <v>174</v>
      </c>
      <c r="E31" s="17" t="s">
        <v>129</v>
      </c>
      <c r="F31" s="23" t="s">
        <v>100</v>
      </c>
      <c r="G31" s="23" t="s">
        <v>87</v>
      </c>
      <c r="H31" s="23" t="s">
        <v>235</v>
      </c>
      <c r="I31" s="5" t="s">
        <v>101</v>
      </c>
      <c r="J31" s="6">
        <v>42515</v>
      </c>
      <c r="K31" s="6">
        <v>43613</v>
      </c>
      <c r="L31" s="7">
        <f t="shared" si="0"/>
        <v>83.983862839308514</v>
      </c>
      <c r="M31" s="12" t="s">
        <v>163</v>
      </c>
      <c r="N31" s="12" t="s">
        <v>164</v>
      </c>
      <c r="O31" s="12" t="s">
        <v>164</v>
      </c>
      <c r="P31" s="18" t="s">
        <v>165</v>
      </c>
      <c r="Q31" s="4" t="s">
        <v>37</v>
      </c>
      <c r="R31" s="64">
        <f t="shared" si="8"/>
        <v>36908560.939999998</v>
      </c>
      <c r="S31" s="64">
        <v>7145022.21</v>
      </c>
      <c r="T31" s="64">
        <v>29763538.73</v>
      </c>
      <c r="U31" s="64">
        <v>0</v>
      </c>
      <c r="V31" s="64">
        <v>0</v>
      </c>
      <c r="W31" s="64">
        <v>0</v>
      </c>
      <c r="X31" s="64">
        <f t="shared" si="9"/>
        <v>7038644.7400000002</v>
      </c>
      <c r="Y31" s="64">
        <v>1786255.55</v>
      </c>
      <c r="Z31" s="64">
        <v>5252389.1900000004</v>
      </c>
      <c r="AA31" s="64"/>
      <c r="AB31" s="64">
        <f t="shared" si="1"/>
        <v>43947205.68</v>
      </c>
      <c r="AC31" s="64">
        <v>0</v>
      </c>
      <c r="AD31" s="64">
        <f t="shared" si="2"/>
        <v>43947205.68</v>
      </c>
      <c r="AE31" s="65" t="s">
        <v>166</v>
      </c>
      <c r="AF31" s="66" t="s">
        <v>214</v>
      </c>
      <c r="AG31" s="68">
        <v>9909676.2300000004</v>
      </c>
      <c r="AH31" s="69">
        <v>0</v>
      </c>
      <c r="AI31" s="14"/>
    </row>
    <row r="32" spans="1:35" ht="236.25" x14ac:dyDescent="0.25">
      <c r="A32" s="15">
        <v>26</v>
      </c>
      <c r="B32" s="26">
        <v>29</v>
      </c>
      <c r="C32" s="4" t="s">
        <v>181</v>
      </c>
      <c r="D32" s="16" t="s">
        <v>174</v>
      </c>
      <c r="E32" s="17" t="s">
        <v>129</v>
      </c>
      <c r="F32" s="23" t="s">
        <v>103</v>
      </c>
      <c r="G32" s="23" t="s">
        <v>102</v>
      </c>
      <c r="H32" s="23" t="s">
        <v>240</v>
      </c>
      <c r="I32" s="5" t="s">
        <v>104</v>
      </c>
      <c r="J32" s="6">
        <v>42569</v>
      </c>
      <c r="K32" s="6">
        <v>44030</v>
      </c>
      <c r="L32" s="7">
        <f t="shared" si="0"/>
        <v>83.98386282616714</v>
      </c>
      <c r="M32" s="12" t="s">
        <v>163</v>
      </c>
      <c r="N32" s="12" t="s">
        <v>164</v>
      </c>
      <c r="O32" s="12" t="s">
        <v>164</v>
      </c>
      <c r="P32" s="18" t="s">
        <v>165</v>
      </c>
      <c r="Q32" s="4" t="s">
        <v>37</v>
      </c>
      <c r="R32" s="64">
        <f t="shared" si="8"/>
        <v>35912411.909999996</v>
      </c>
      <c r="S32" s="64">
        <v>6952180.5800000001</v>
      </c>
      <c r="T32" s="64">
        <v>28960231.329999998</v>
      </c>
      <c r="U32" s="64">
        <v>0</v>
      </c>
      <c r="V32" s="64">
        <v>0</v>
      </c>
      <c r="W32" s="64">
        <v>0</v>
      </c>
      <c r="X32" s="64">
        <f t="shared" si="9"/>
        <v>6848674.209999999</v>
      </c>
      <c r="Y32" s="64">
        <v>1738045.15</v>
      </c>
      <c r="Z32" s="64">
        <v>5110629.0599999996</v>
      </c>
      <c r="AA32" s="64"/>
      <c r="AB32" s="64">
        <f t="shared" si="1"/>
        <v>42761086.119999997</v>
      </c>
      <c r="AC32" s="64">
        <v>0</v>
      </c>
      <c r="AD32" s="64">
        <f t="shared" si="2"/>
        <v>42761086.119999997</v>
      </c>
      <c r="AE32" s="65" t="s">
        <v>166</v>
      </c>
      <c r="AF32" s="72" t="s">
        <v>217</v>
      </c>
      <c r="AG32" s="68">
        <v>0</v>
      </c>
      <c r="AH32" s="69">
        <v>0</v>
      </c>
      <c r="AI32" s="14"/>
    </row>
    <row r="33" spans="1:35" ht="409.5" x14ac:dyDescent="0.25">
      <c r="A33" s="15">
        <v>27</v>
      </c>
      <c r="B33" s="26">
        <v>30</v>
      </c>
      <c r="C33" s="4" t="s">
        <v>184</v>
      </c>
      <c r="D33" s="16" t="s">
        <v>174</v>
      </c>
      <c r="E33" s="17" t="s">
        <v>129</v>
      </c>
      <c r="F33" s="23" t="s">
        <v>106</v>
      </c>
      <c r="G33" s="23" t="s">
        <v>105</v>
      </c>
      <c r="H33" s="23" t="s">
        <v>228</v>
      </c>
      <c r="I33" s="5" t="s">
        <v>107</v>
      </c>
      <c r="J33" s="6">
        <v>42446</v>
      </c>
      <c r="K33" s="6">
        <v>43176</v>
      </c>
      <c r="L33" s="7">
        <f t="shared" si="0"/>
        <v>83.983862855154641</v>
      </c>
      <c r="M33" s="12" t="s">
        <v>163</v>
      </c>
      <c r="N33" s="12" t="s">
        <v>164</v>
      </c>
      <c r="O33" s="12" t="s">
        <v>164</v>
      </c>
      <c r="P33" s="18" t="s">
        <v>165</v>
      </c>
      <c r="Q33" s="4" t="s">
        <v>37</v>
      </c>
      <c r="R33" s="64">
        <f t="shared" si="8"/>
        <v>24219050.75</v>
      </c>
      <c r="S33" s="64">
        <v>4688496.41</v>
      </c>
      <c r="T33" s="64">
        <v>19530554.34</v>
      </c>
      <c r="U33" s="64">
        <v>0</v>
      </c>
      <c r="V33" s="64">
        <v>0</v>
      </c>
      <c r="W33" s="64">
        <v>0</v>
      </c>
      <c r="X33" s="64">
        <f t="shared" si="9"/>
        <v>4618692.51</v>
      </c>
      <c r="Y33" s="64">
        <v>1172124.1000000001</v>
      </c>
      <c r="Z33" s="64">
        <v>3446568.41</v>
      </c>
      <c r="AA33" s="64"/>
      <c r="AB33" s="64">
        <f t="shared" si="1"/>
        <v>28837743.259999998</v>
      </c>
      <c r="AC33" s="64">
        <v>54548.57</v>
      </c>
      <c r="AD33" s="64">
        <f t="shared" si="2"/>
        <v>28892291.829999998</v>
      </c>
      <c r="AE33" s="65" t="s">
        <v>166</v>
      </c>
      <c r="AF33" s="66" t="s">
        <v>202</v>
      </c>
      <c r="AG33" s="68">
        <f>13560079.66+4753547.42</f>
        <v>18313627.079999998</v>
      </c>
      <c r="AH33" s="69">
        <v>0</v>
      </c>
      <c r="AI33" s="14"/>
    </row>
    <row r="34" spans="1:35" ht="173.25" x14ac:dyDescent="0.25">
      <c r="A34" s="15">
        <v>28</v>
      </c>
      <c r="B34" s="26">
        <v>47</v>
      </c>
      <c r="C34" s="4" t="s">
        <v>183</v>
      </c>
      <c r="D34" s="16" t="s">
        <v>174</v>
      </c>
      <c r="E34" s="17" t="s">
        <v>133</v>
      </c>
      <c r="F34" s="23" t="s">
        <v>134</v>
      </c>
      <c r="G34" s="23" t="s">
        <v>132</v>
      </c>
      <c r="H34" s="23" t="s">
        <v>196</v>
      </c>
      <c r="I34" s="5" t="s">
        <v>135</v>
      </c>
      <c r="J34" s="6">
        <v>42914</v>
      </c>
      <c r="K34" s="6">
        <v>43827</v>
      </c>
      <c r="L34" s="7">
        <f t="shared" ref="L34:L39" si="10">R34/AB34*100</f>
        <v>83.983862839866035</v>
      </c>
      <c r="M34" s="12" t="s">
        <v>163</v>
      </c>
      <c r="N34" s="12" t="s">
        <v>164</v>
      </c>
      <c r="O34" s="12" t="s">
        <v>164</v>
      </c>
      <c r="P34" s="18" t="s">
        <v>165</v>
      </c>
      <c r="Q34" s="4" t="s">
        <v>37</v>
      </c>
      <c r="R34" s="64">
        <f t="shared" si="8"/>
        <v>6085613.1800000006</v>
      </c>
      <c r="S34" s="64">
        <v>1178096.3600000001</v>
      </c>
      <c r="T34" s="64">
        <v>4907516.82</v>
      </c>
      <c r="U34" s="64">
        <v>0</v>
      </c>
      <c r="V34" s="64">
        <v>0</v>
      </c>
      <c r="W34" s="64">
        <v>0</v>
      </c>
      <c r="X34" s="64">
        <f t="shared" si="9"/>
        <v>1160556.47</v>
      </c>
      <c r="Y34" s="64">
        <v>294524.09000000003</v>
      </c>
      <c r="Z34" s="64">
        <v>866032.38</v>
      </c>
      <c r="AA34" s="64"/>
      <c r="AB34" s="64">
        <f t="shared" ref="AB34:AB39" si="11">R34+X34+U34+AA34</f>
        <v>7246169.6500000004</v>
      </c>
      <c r="AC34" s="64">
        <v>0</v>
      </c>
      <c r="AD34" s="64">
        <f t="shared" ref="AD34:AD39" si="12">R34+X34+AC34</f>
        <v>7246169.6500000004</v>
      </c>
      <c r="AE34" s="65" t="s">
        <v>166</v>
      </c>
      <c r="AF34" s="70" t="s">
        <v>196</v>
      </c>
      <c r="AG34" s="68">
        <v>69590.710000000006</v>
      </c>
      <c r="AH34" s="69">
        <v>0</v>
      </c>
      <c r="AI34" s="14"/>
    </row>
    <row r="35" spans="1:35" ht="173.25" x14ac:dyDescent="0.25">
      <c r="A35" s="15">
        <v>29</v>
      </c>
      <c r="B35" s="26">
        <v>48</v>
      </c>
      <c r="C35" s="4" t="s">
        <v>181</v>
      </c>
      <c r="D35" s="16" t="s">
        <v>174</v>
      </c>
      <c r="E35" s="17" t="s">
        <v>133</v>
      </c>
      <c r="F35" s="23" t="s">
        <v>137</v>
      </c>
      <c r="G35" s="23" t="s">
        <v>136</v>
      </c>
      <c r="H35" s="23" t="s">
        <v>196</v>
      </c>
      <c r="I35" s="5" t="s">
        <v>138</v>
      </c>
      <c r="J35" s="6">
        <v>43004</v>
      </c>
      <c r="K35" s="6">
        <v>43916</v>
      </c>
      <c r="L35" s="7">
        <f t="shared" si="10"/>
        <v>83.9838628091575</v>
      </c>
      <c r="M35" s="12" t="s">
        <v>163</v>
      </c>
      <c r="N35" s="12" t="s">
        <v>164</v>
      </c>
      <c r="O35" s="12" t="s">
        <v>164</v>
      </c>
      <c r="P35" s="18" t="s">
        <v>165</v>
      </c>
      <c r="Q35" s="4" t="s">
        <v>37</v>
      </c>
      <c r="R35" s="64">
        <f t="shared" si="8"/>
        <v>12597407.540000001</v>
      </c>
      <c r="S35" s="64">
        <v>2438695.91</v>
      </c>
      <c r="T35" s="64">
        <v>10158711.630000001</v>
      </c>
      <c r="U35" s="64">
        <v>0</v>
      </c>
      <c r="V35" s="64">
        <v>0</v>
      </c>
      <c r="W35" s="64">
        <v>0</v>
      </c>
      <c r="X35" s="64">
        <f t="shared" si="9"/>
        <v>2402387.7999999998</v>
      </c>
      <c r="Y35" s="64">
        <v>609673.98</v>
      </c>
      <c r="Z35" s="64">
        <v>1792713.82</v>
      </c>
      <c r="AA35" s="64"/>
      <c r="AB35" s="64">
        <f t="shared" si="11"/>
        <v>14999795.34</v>
      </c>
      <c r="AC35" s="64">
        <v>2999990</v>
      </c>
      <c r="AD35" s="64">
        <f t="shared" si="12"/>
        <v>17999785.34</v>
      </c>
      <c r="AE35" s="65" t="s">
        <v>166</v>
      </c>
      <c r="AF35" s="70" t="s">
        <v>196</v>
      </c>
      <c r="AG35" s="68">
        <v>0</v>
      </c>
      <c r="AH35" s="75">
        <v>0</v>
      </c>
      <c r="AI35" s="14"/>
    </row>
    <row r="36" spans="1:35" s="2" customFormat="1" ht="252" x14ac:dyDescent="0.25">
      <c r="A36" s="15">
        <v>30</v>
      </c>
      <c r="B36" s="26">
        <v>49</v>
      </c>
      <c r="C36" s="4" t="s">
        <v>181</v>
      </c>
      <c r="D36" s="16" t="s">
        <v>174</v>
      </c>
      <c r="E36" s="17" t="s">
        <v>133</v>
      </c>
      <c r="F36" s="23" t="s">
        <v>139</v>
      </c>
      <c r="G36" s="23" t="s">
        <v>136</v>
      </c>
      <c r="H36" s="23" t="s">
        <v>196</v>
      </c>
      <c r="I36" s="5" t="s">
        <v>140</v>
      </c>
      <c r="J36" s="6">
        <v>43004</v>
      </c>
      <c r="K36" s="6">
        <v>43916</v>
      </c>
      <c r="L36" s="7">
        <f t="shared" si="10"/>
        <v>83.98386278575461</v>
      </c>
      <c r="M36" s="12" t="s">
        <v>163</v>
      </c>
      <c r="N36" s="12" t="s">
        <v>164</v>
      </c>
      <c r="O36" s="12" t="s">
        <v>164</v>
      </c>
      <c r="P36" s="18" t="s">
        <v>165</v>
      </c>
      <c r="Q36" s="4" t="s">
        <v>37</v>
      </c>
      <c r="R36" s="64">
        <f t="shared" si="8"/>
        <v>11755282.280000001</v>
      </c>
      <c r="S36" s="64">
        <v>2275671.2999999998</v>
      </c>
      <c r="T36" s="64">
        <v>9479610.9800000004</v>
      </c>
      <c r="U36" s="64">
        <v>0</v>
      </c>
      <c r="V36" s="64">
        <v>0</v>
      </c>
      <c r="W36" s="64">
        <v>0</v>
      </c>
      <c r="X36" s="64">
        <f t="shared" si="9"/>
        <v>2241790.36</v>
      </c>
      <c r="Y36" s="64">
        <v>568917.82999999996</v>
      </c>
      <c r="Z36" s="64">
        <v>1672872.53</v>
      </c>
      <c r="AA36" s="64"/>
      <c r="AB36" s="64">
        <f t="shared" si="11"/>
        <v>13997072.640000001</v>
      </c>
      <c r="AC36" s="64">
        <v>0</v>
      </c>
      <c r="AD36" s="64">
        <f t="shared" si="12"/>
        <v>13997072.640000001</v>
      </c>
      <c r="AE36" s="65" t="s">
        <v>166</v>
      </c>
      <c r="AF36" s="70" t="s">
        <v>196</v>
      </c>
      <c r="AG36" s="68">
        <v>0</v>
      </c>
      <c r="AH36" s="75">
        <v>0</v>
      </c>
      <c r="AI36" s="20"/>
    </row>
    <row r="37" spans="1:35" s="2" customFormat="1" ht="173.25" x14ac:dyDescent="0.25">
      <c r="A37" s="15">
        <v>31</v>
      </c>
      <c r="B37" s="26">
        <v>51</v>
      </c>
      <c r="C37" s="4" t="s">
        <v>183</v>
      </c>
      <c r="D37" s="16" t="s">
        <v>174</v>
      </c>
      <c r="E37" s="17" t="s">
        <v>133</v>
      </c>
      <c r="F37" s="23" t="s">
        <v>141</v>
      </c>
      <c r="G37" s="23" t="s">
        <v>66</v>
      </c>
      <c r="H37" s="23" t="s">
        <v>196</v>
      </c>
      <c r="I37" s="5" t="s">
        <v>142</v>
      </c>
      <c r="J37" s="6">
        <v>42956</v>
      </c>
      <c r="K37" s="6">
        <v>43870</v>
      </c>
      <c r="L37" s="7">
        <f t="shared" si="10"/>
        <v>83.983862780427785</v>
      </c>
      <c r="M37" s="12" t="s">
        <v>163</v>
      </c>
      <c r="N37" s="12" t="s">
        <v>164</v>
      </c>
      <c r="O37" s="12" t="s">
        <v>164</v>
      </c>
      <c r="P37" s="18" t="s">
        <v>165</v>
      </c>
      <c r="Q37" s="4" t="s">
        <v>37</v>
      </c>
      <c r="R37" s="64">
        <f t="shared" si="8"/>
        <v>10449475.91</v>
      </c>
      <c r="S37" s="64">
        <v>2022884</v>
      </c>
      <c r="T37" s="64">
        <v>8426591.9100000001</v>
      </c>
      <c r="U37" s="64">
        <f>V37+W37</f>
        <v>0</v>
      </c>
      <c r="V37" s="64">
        <v>0</v>
      </c>
      <c r="W37" s="64">
        <v>0</v>
      </c>
      <c r="X37" s="64">
        <f t="shared" si="9"/>
        <v>1992766.64</v>
      </c>
      <c r="Y37" s="64">
        <v>505721</v>
      </c>
      <c r="Z37" s="64">
        <v>1487045.64</v>
      </c>
      <c r="AA37" s="64"/>
      <c r="AB37" s="64">
        <f t="shared" si="11"/>
        <v>12442242.550000001</v>
      </c>
      <c r="AC37" s="64">
        <v>0</v>
      </c>
      <c r="AD37" s="64">
        <f t="shared" si="12"/>
        <v>12442242.550000001</v>
      </c>
      <c r="AE37" s="65" t="s">
        <v>166</v>
      </c>
      <c r="AF37" s="70" t="s">
        <v>196</v>
      </c>
      <c r="AG37" s="68">
        <v>0</v>
      </c>
      <c r="AH37" s="75">
        <v>0</v>
      </c>
      <c r="AI37" s="20"/>
    </row>
    <row r="38" spans="1:35" s="2" customFormat="1" ht="173.25" x14ac:dyDescent="0.25">
      <c r="A38" s="15">
        <v>32</v>
      </c>
      <c r="B38" s="26">
        <v>52</v>
      </c>
      <c r="C38" s="4" t="s">
        <v>184</v>
      </c>
      <c r="D38" s="16" t="s">
        <v>174</v>
      </c>
      <c r="E38" s="17" t="s">
        <v>133</v>
      </c>
      <c r="F38" s="23" t="s">
        <v>144</v>
      </c>
      <c r="G38" s="23" t="s">
        <v>143</v>
      </c>
      <c r="H38" s="23" t="s">
        <v>196</v>
      </c>
      <c r="I38" s="5" t="s">
        <v>145</v>
      </c>
      <c r="J38" s="6">
        <v>42963</v>
      </c>
      <c r="K38" s="6">
        <v>43877</v>
      </c>
      <c r="L38" s="7">
        <f t="shared" si="10"/>
        <v>83.983862831024851</v>
      </c>
      <c r="M38" s="12" t="s">
        <v>163</v>
      </c>
      <c r="N38" s="12" t="s">
        <v>164</v>
      </c>
      <c r="O38" s="12" t="s">
        <v>164</v>
      </c>
      <c r="P38" s="18" t="s">
        <v>165</v>
      </c>
      <c r="Q38" s="4" t="s">
        <v>37</v>
      </c>
      <c r="R38" s="64">
        <f t="shared" si="8"/>
        <v>12243037.969999999</v>
      </c>
      <c r="S38" s="64">
        <v>2370094.52</v>
      </c>
      <c r="T38" s="64">
        <v>9872943.4499999993</v>
      </c>
      <c r="U38" s="64">
        <v>0</v>
      </c>
      <c r="V38" s="64">
        <v>0</v>
      </c>
      <c r="W38" s="64">
        <v>0</v>
      </c>
      <c r="X38" s="64">
        <f t="shared" si="9"/>
        <v>2334807.77</v>
      </c>
      <c r="Y38" s="64">
        <v>592523.63</v>
      </c>
      <c r="Z38" s="64">
        <v>1742284.14</v>
      </c>
      <c r="AA38" s="64"/>
      <c r="AB38" s="64">
        <f t="shared" si="11"/>
        <v>14577845.739999998</v>
      </c>
      <c r="AC38" s="64">
        <v>0</v>
      </c>
      <c r="AD38" s="64">
        <f t="shared" si="12"/>
        <v>14577845.739999998</v>
      </c>
      <c r="AE38" s="65" t="s">
        <v>166</v>
      </c>
      <c r="AF38" s="70" t="s">
        <v>196</v>
      </c>
      <c r="AG38" s="68">
        <v>0</v>
      </c>
      <c r="AH38" s="75">
        <v>0</v>
      </c>
      <c r="AI38" s="20"/>
    </row>
    <row r="39" spans="1:35" s="2" customFormat="1" ht="267.75" x14ac:dyDescent="0.25">
      <c r="A39" s="15">
        <v>33</v>
      </c>
      <c r="B39" s="26">
        <v>58</v>
      </c>
      <c r="C39" s="4" t="s">
        <v>186</v>
      </c>
      <c r="D39" s="16" t="s">
        <v>174</v>
      </c>
      <c r="E39" s="17" t="s">
        <v>133</v>
      </c>
      <c r="F39" s="23" t="s">
        <v>146</v>
      </c>
      <c r="G39" s="23" t="s">
        <v>78</v>
      </c>
      <c r="H39" s="23" t="s">
        <v>227</v>
      </c>
      <c r="I39" s="5" t="s">
        <v>147</v>
      </c>
      <c r="J39" s="6">
        <v>42963</v>
      </c>
      <c r="K39" s="6">
        <v>43693</v>
      </c>
      <c r="L39" s="7">
        <f t="shared" si="10"/>
        <v>83.983862872994763</v>
      </c>
      <c r="M39" s="12" t="s">
        <v>163</v>
      </c>
      <c r="N39" s="12" t="s">
        <v>164</v>
      </c>
      <c r="O39" s="12" t="s">
        <v>164</v>
      </c>
      <c r="P39" s="18" t="s">
        <v>165</v>
      </c>
      <c r="Q39" s="4" t="s">
        <v>37</v>
      </c>
      <c r="R39" s="64">
        <f t="shared" si="8"/>
        <v>8062160.4699999997</v>
      </c>
      <c r="S39" s="64">
        <v>1560730.47</v>
      </c>
      <c r="T39" s="64">
        <v>6501430</v>
      </c>
      <c r="U39" s="64">
        <v>0</v>
      </c>
      <c r="V39" s="64">
        <v>0</v>
      </c>
      <c r="W39" s="64">
        <v>0</v>
      </c>
      <c r="X39" s="64">
        <f t="shared" si="9"/>
        <v>1537493.79</v>
      </c>
      <c r="Y39" s="64">
        <v>390182.62</v>
      </c>
      <c r="Z39" s="64">
        <v>1147311.17</v>
      </c>
      <c r="AA39" s="64"/>
      <c r="AB39" s="64">
        <f t="shared" si="11"/>
        <v>9599654.2599999998</v>
      </c>
      <c r="AC39" s="64">
        <v>655333</v>
      </c>
      <c r="AD39" s="64">
        <f t="shared" si="12"/>
        <v>10254987.26</v>
      </c>
      <c r="AE39" s="65" t="s">
        <v>166</v>
      </c>
      <c r="AF39" s="70" t="s">
        <v>196</v>
      </c>
      <c r="AG39" s="68">
        <v>0</v>
      </c>
      <c r="AH39" s="75">
        <v>0</v>
      </c>
      <c r="AI39" s="20"/>
    </row>
    <row r="40" spans="1:35" ht="141.75" x14ac:dyDescent="0.25">
      <c r="A40" s="15">
        <v>34</v>
      </c>
      <c r="B40" s="26">
        <v>45</v>
      </c>
      <c r="C40" s="4" t="s">
        <v>172</v>
      </c>
      <c r="D40" s="16" t="s">
        <v>175</v>
      </c>
      <c r="E40" s="17" t="s">
        <v>192</v>
      </c>
      <c r="F40" s="23" t="s">
        <v>126</v>
      </c>
      <c r="G40" s="23" t="s">
        <v>125</v>
      </c>
      <c r="H40" s="23" t="s">
        <v>196</v>
      </c>
      <c r="I40" s="5" t="s">
        <v>127</v>
      </c>
      <c r="J40" s="6">
        <v>42793</v>
      </c>
      <c r="K40" s="6">
        <v>43765</v>
      </c>
      <c r="L40" s="7">
        <f t="shared" ref="L40:L60" si="13">R40/AB40*100</f>
        <v>83.983862835522956</v>
      </c>
      <c r="M40" s="12" t="s">
        <v>163</v>
      </c>
      <c r="N40" s="12" t="s">
        <v>164</v>
      </c>
      <c r="O40" s="12" t="s">
        <v>164</v>
      </c>
      <c r="P40" s="18" t="s">
        <v>165</v>
      </c>
      <c r="Q40" s="4" t="s">
        <v>37</v>
      </c>
      <c r="R40" s="64">
        <f t="shared" si="8"/>
        <v>37233996.450000003</v>
      </c>
      <c r="S40" s="64">
        <v>7208022.3300000001</v>
      </c>
      <c r="T40" s="64">
        <v>30025974.120000001</v>
      </c>
      <c r="U40" s="64">
        <v>0</v>
      </c>
      <c r="V40" s="64">
        <v>0</v>
      </c>
      <c r="W40" s="64">
        <v>0</v>
      </c>
      <c r="X40" s="64">
        <f>Y40+Z40</f>
        <v>7100706.9000000004</v>
      </c>
      <c r="Y40" s="64">
        <v>1802005.58</v>
      </c>
      <c r="Z40" s="64">
        <v>5298701.32</v>
      </c>
      <c r="AA40" s="64"/>
      <c r="AB40" s="64">
        <f t="shared" ref="AB40:AB55" si="14">R40+X40+U40+AA40</f>
        <v>44334703.350000001</v>
      </c>
      <c r="AC40" s="64">
        <v>427346.26</v>
      </c>
      <c r="AD40" s="64">
        <f t="shared" ref="AD40:AD55" si="15">R40+X40+AC40</f>
        <v>44762049.609999999</v>
      </c>
      <c r="AE40" s="65" t="s">
        <v>166</v>
      </c>
      <c r="AF40" s="76" t="s">
        <v>244</v>
      </c>
      <c r="AG40" s="68">
        <v>3227441.09</v>
      </c>
      <c r="AH40" s="75">
        <v>0</v>
      </c>
      <c r="AI40" s="14"/>
    </row>
    <row r="41" spans="1:35" ht="110.25" x14ac:dyDescent="0.25">
      <c r="A41" s="15">
        <v>35</v>
      </c>
      <c r="B41" s="26">
        <v>53</v>
      </c>
      <c r="C41" s="4" t="s">
        <v>172</v>
      </c>
      <c r="D41" s="16" t="s">
        <v>178</v>
      </c>
      <c r="E41" s="17" t="s">
        <v>149</v>
      </c>
      <c r="F41" s="23" t="s">
        <v>116</v>
      </c>
      <c r="G41" s="23" t="s">
        <v>115</v>
      </c>
      <c r="H41" s="23" t="s">
        <v>196</v>
      </c>
      <c r="I41" s="5" t="s">
        <v>117</v>
      </c>
      <c r="J41" s="6">
        <v>42943</v>
      </c>
      <c r="K41" s="6">
        <v>44039</v>
      </c>
      <c r="L41" s="7">
        <f t="shared" si="13"/>
        <v>83.983862843305559</v>
      </c>
      <c r="M41" s="12" t="s">
        <v>163</v>
      </c>
      <c r="N41" s="12" t="s">
        <v>164</v>
      </c>
      <c r="O41" s="12" t="s">
        <v>164</v>
      </c>
      <c r="P41" s="18" t="s">
        <v>165</v>
      </c>
      <c r="Q41" s="4" t="s">
        <v>37</v>
      </c>
      <c r="R41" s="64">
        <f t="shared" ref="R41:R47" si="16">S41+T41</f>
        <v>46010993.850000001</v>
      </c>
      <c r="S41" s="64">
        <v>8907136.0299999993</v>
      </c>
      <c r="T41" s="64">
        <v>37103857.82</v>
      </c>
      <c r="U41" s="64">
        <v>0</v>
      </c>
      <c r="V41" s="64">
        <v>0</v>
      </c>
      <c r="W41" s="64">
        <v>0</v>
      </c>
      <c r="X41" s="64">
        <f t="shared" ref="X41:X47" si="17">Y41+Z41</f>
        <v>8774523.620000001</v>
      </c>
      <c r="Y41" s="64">
        <v>2226784.0099999998</v>
      </c>
      <c r="Z41" s="64">
        <v>6547739.6100000003</v>
      </c>
      <c r="AA41" s="64"/>
      <c r="AB41" s="64">
        <f t="shared" si="14"/>
        <v>54785517.469999999</v>
      </c>
      <c r="AC41" s="64">
        <v>0</v>
      </c>
      <c r="AD41" s="64">
        <f t="shared" si="15"/>
        <v>54785517.469999999</v>
      </c>
      <c r="AE41" s="65" t="s">
        <v>166</v>
      </c>
      <c r="AF41" s="66" t="s">
        <v>196</v>
      </c>
      <c r="AG41" s="68">
        <v>77859.98</v>
      </c>
      <c r="AH41" s="69">
        <v>0</v>
      </c>
      <c r="AI41" s="14"/>
    </row>
    <row r="42" spans="1:35" ht="141.75" x14ac:dyDescent="0.25">
      <c r="A42" s="15">
        <v>36</v>
      </c>
      <c r="B42" s="26">
        <v>54</v>
      </c>
      <c r="C42" s="4" t="s">
        <v>172</v>
      </c>
      <c r="D42" s="16" t="s">
        <v>178</v>
      </c>
      <c r="E42" s="17" t="s">
        <v>149</v>
      </c>
      <c r="F42" s="23" t="s">
        <v>118</v>
      </c>
      <c r="G42" s="23" t="s">
        <v>115</v>
      </c>
      <c r="H42" s="23" t="s">
        <v>196</v>
      </c>
      <c r="I42" s="5" t="s">
        <v>119</v>
      </c>
      <c r="J42" s="6">
        <v>42943</v>
      </c>
      <c r="K42" s="6">
        <v>44039</v>
      </c>
      <c r="L42" s="7">
        <f t="shared" si="13"/>
        <v>83.983862856059488</v>
      </c>
      <c r="M42" s="12" t="s">
        <v>163</v>
      </c>
      <c r="N42" s="12" t="s">
        <v>164</v>
      </c>
      <c r="O42" s="12" t="s">
        <v>164</v>
      </c>
      <c r="P42" s="18" t="s">
        <v>165</v>
      </c>
      <c r="Q42" s="4" t="s">
        <v>37</v>
      </c>
      <c r="R42" s="64">
        <f t="shared" si="16"/>
        <v>11805482.93</v>
      </c>
      <c r="S42" s="64">
        <v>2285389.5</v>
      </c>
      <c r="T42" s="64">
        <v>9520093.4299999997</v>
      </c>
      <c r="U42" s="64">
        <v>0</v>
      </c>
      <c r="V42" s="64">
        <v>0</v>
      </c>
      <c r="W42" s="64">
        <v>0</v>
      </c>
      <c r="X42" s="64">
        <f t="shared" si="17"/>
        <v>2251363.86</v>
      </c>
      <c r="Y42" s="64">
        <v>571347.37</v>
      </c>
      <c r="Z42" s="64">
        <v>1680016.49</v>
      </c>
      <c r="AA42" s="64"/>
      <c r="AB42" s="64">
        <f t="shared" si="14"/>
        <v>14056846.789999999</v>
      </c>
      <c r="AC42" s="64">
        <v>216877.5</v>
      </c>
      <c r="AD42" s="64">
        <f t="shared" si="15"/>
        <v>14273724.289999999</v>
      </c>
      <c r="AE42" s="65" t="s">
        <v>166</v>
      </c>
      <c r="AF42" s="66" t="s">
        <v>196</v>
      </c>
      <c r="AG42" s="68">
        <v>55896.17</v>
      </c>
      <c r="AH42" s="69">
        <v>0</v>
      </c>
      <c r="AI42" s="14"/>
    </row>
    <row r="43" spans="1:35" ht="242.25" x14ac:dyDescent="0.25">
      <c r="A43" s="15">
        <v>37</v>
      </c>
      <c r="B43" s="26">
        <v>55</v>
      </c>
      <c r="C43" s="4" t="s">
        <v>172</v>
      </c>
      <c r="D43" s="16" t="s">
        <v>178</v>
      </c>
      <c r="E43" s="17" t="s">
        <v>149</v>
      </c>
      <c r="F43" s="23" t="s">
        <v>121</v>
      </c>
      <c r="G43" s="23" t="s">
        <v>120</v>
      </c>
      <c r="H43" s="38" t="s">
        <v>224</v>
      </c>
      <c r="I43" s="5" t="s">
        <v>122</v>
      </c>
      <c r="J43" s="6">
        <v>43060</v>
      </c>
      <c r="K43" s="6">
        <v>43606</v>
      </c>
      <c r="L43" s="11">
        <f t="shared" si="13"/>
        <v>83.983862867470734</v>
      </c>
      <c r="M43" s="12" t="s">
        <v>163</v>
      </c>
      <c r="N43" s="12" t="s">
        <v>164</v>
      </c>
      <c r="O43" s="12" t="s">
        <v>164</v>
      </c>
      <c r="P43" s="21" t="s">
        <v>165</v>
      </c>
      <c r="Q43" s="12" t="s">
        <v>37</v>
      </c>
      <c r="R43" s="71">
        <f t="shared" si="16"/>
        <v>8678209.1799999997</v>
      </c>
      <c r="S43" s="71">
        <v>1679989.57</v>
      </c>
      <c r="T43" s="71">
        <v>6998219.6100000003</v>
      </c>
      <c r="U43" s="71">
        <v>0</v>
      </c>
      <c r="V43" s="71">
        <v>0</v>
      </c>
      <c r="W43" s="71">
        <v>0</v>
      </c>
      <c r="X43" s="71">
        <f t="shared" si="17"/>
        <v>1654977.3199999998</v>
      </c>
      <c r="Y43" s="71">
        <v>419997.39</v>
      </c>
      <c r="Z43" s="71">
        <v>1234979.93</v>
      </c>
      <c r="AA43" s="64"/>
      <c r="AB43" s="64">
        <f t="shared" si="14"/>
        <v>10333186.5</v>
      </c>
      <c r="AC43" s="64">
        <v>0</v>
      </c>
      <c r="AD43" s="64">
        <f t="shared" si="15"/>
        <v>10333186.5</v>
      </c>
      <c r="AE43" s="65" t="s">
        <v>166</v>
      </c>
      <c r="AF43" s="66" t="s">
        <v>196</v>
      </c>
      <c r="AG43" s="68">
        <v>0</v>
      </c>
      <c r="AH43" s="69">
        <v>0</v>
      </c>
      <c r="AI43" s="14"/>
    </row>
    <row r="44" spans="1:35" ht="110.25" x14ac:dyDescent="0.25">
      <c r="A44" s="15">
        <v>38</v>
      </c>
      <c r="B44" s="26">
        <v>56</v>
      </c>
      <c r="C44" s="4" t="s">
        <v>177</v>
      </c>
      <c r="D44" s="16" t="s">
        <v>178</v>
      </c>
      <c r="E44" s="17" t="s">
        <v>149</v>
      </c>
      <c r="F44" s="23" t="s">
        <v>150</v>
      </c>
      <c r="G44" s="23" t="s">
        <v>148</v>
      </c>
      <c r="H44" s="23" t="s">
        <v>237</v>
      </c>
      <c r="I44" s="5" t="s">
        <v>151</v>
      </c>
      <c r="J44" s="6">
        <v>43006</v>
      </c>
      <c r="K44" s="6">
        <v>44102</v>
      </c>
      <c r="L44" s="7">
        <f t="shared" si="13"/>
        <v>83.98386279749451</v>
      </c>
      <c r="M44" s="12" t="s">
        <v>163</v>
      </c>
      <c r="N44" s="12" t="s">
        <v>164</v>
      </c>
      <c r="O44" s="12" t="s">
        <v>164</v>
      </c>
      <c r="P44" s="18" t="s">
        <v>165</v>
      </c>
      <c r="Q44" s="4" t="s">
        <v>37</v>
      </c>
      <c r="R44" s="64">
        <f t="shared" si="16"/>
        <v>5145385.2700000005</v>
      </c>
      <c r="S44" s="64">
        <v>996080.34</v>
      </c>
      <c r="T44" s="64">
        <v>4149304.93</v>
      </c>
      <c r="U44" s="64">
        <v>0</v>
      </c>
      <c r="V44" s="64">
        <v>0</v>
      </c>
      <c r="W44" s="64">
        <v>0</v>
      </c>
      <c r="X44" s="64">
        <f t="shared" si="17"/>
        <v>981250.37</v>
      </c>
      <c r="Y44" s="64">
        <v>249020.09</v>
      </c>
      <c r="Z44" s="64">
        <v>732230.28</v>
      </c>
      <c r="AA44" s="64"/>
      <c r="AB44" s="64">
        <f t="shared" si="14"/>
        <v>6126635.6400000006</v>
      </c>
      <c r="AC44" s="64">
        <v>0</v>
      </c>
      <c r="AD44" s="64">
        <f t="shared" si="15"/>
        <v>6126635.6400000006</v>
      </c>
      <c r="AE44" s="65" t="s">
        <v>166</v>
      </c>
      <c r="AF44" s="70" t="s">
        <v>196</v>
      </c>
      <c r="AG44" s="68">
        <v>0</v>
      </c>
      <c r="AH44" s="69">
        <v>0</v>
      </c>
      <c r="AI44" s="14"/>
    </row>
    <row r="45" spans="1:35" ht="110.25" x14ac:dyDescent="0.25">
      <c r="A45" s="15">
        <v>39</v>
      </c>
      <c r="B45" s="26">
        <v>57</v>
      </c>
      <c r="C45" s="4" t="s">
        <v>177</v>
      </c>
      <c r="D45" s="16" t="s">
        <v>178</v>
      </c>
      <c r="E45" s="17" t="s">
        <v>149</v>
      </c>
      <c r="F45" s="23" t="s">
        <v>123</v>
      </c>
      <c r="G45" s="23" t="s">
        <v>120</v>
      </c>
      <c r="H45" s="23" t="s">
        <v>196</v>
      </c>
      <c r="I45" s="5" t="s">
        <v>124</v>
      </c>
      <c r="J45" s="6">
        <v>43060</v>
      </c>
      <c r="K45" s="6">
        <v>43789</v>
      </c>
      <c r="L45" s="11">
        <f t="shared" si="13"/>
        <v>83.98386273060467</v>
      </c>
      <c r="M45" s="12" t="s">
        <v>163</v>
      </c>
      <c r="N45" s="12" t="s">
        <v>164</v>
      </c>
      <c r="O45" s="12" t="s">
        <v>164</v>
      </c>
      <c r="P45" s="18" t="s">
        <v>165</v>
      </c>
      <c r="Q45" s="4" t="s">
        <v>37</v>
      </c>
      <c r="R45" s="64">
        <f t="shared" si="16"/>
        <v>2709276.16</v>
      </c>
      <c r="S45" s="71">
        <v>524480.98</v>
      </c>
      <c r="T45" s="71">
        <v>2184795.1800000002</v>
      </c>
      <c r="U45" s="64">
        <v>0</v>
      </c>
      <c r="V45" s="64">
        <v>0</v>
      </c>
      <c r="W45" s="64">
        <v>0</v>
      </c>
      <c r="X45" s="64">
        <f t="shared" si="17"/>
        <v>516672.34</v>
      </c>
      <c r="Y45" s="71">
        <v>131120.25</v>
      </c>
      <c r="Z45" s="71">
        <v>385552.09</v>
      </c>
      <c r="AA45" s="64"/>
      <c r="AB45" s="64">
        <f t="shared" si="14"/>
        <v>3225948.5</v>
      </c>
      <c r="AC45" s="64">
        <v>0</v>
      </c>
      <c r="AD45" s="64">
        <f t="shared" si="15"/>
        <v>3225948.5</v>
      </c>
      <c r="AE45" s="65" t="s">
        <v>166</v>
      </c>
      <c r="AF45" s="70" t="s">
        <v>196</v>
      </c>
      <c r="AG45" s="68">
        <v>0</v>
      </c>
      <c r="AH45" s="69">
        <v>0</v>
      </c>
      <c r="AI45" s="14"/>
    </row>
    <row r="46" spans="1:35" ht="267.75" x14ac:dyDescent="0.25">
      <c r="A46" s="15">
        <v>40</v>
      </c>
      <c r="B46" s="26">
        <v>136</v>
      </c>
      <c r="C46" s="4" t="s">
        <v>179</v>
      </c>
      <c r="D46" s="16" t="s">
        <v>188</v>
      </c>
      <c r="E46" s="17" t="s">
        <v>152</v>
      </c>
      <c r="F46" s="23" t="s">
        <v>153</v>
      </c>
      <c r="G46" s="23" t="s">
        <v>90</v>
      </c>
      <c r="H46" s="23" t="s">
        <v>233</v>
      </c>
      <c r="I46" s="5" t="s">
        <v>154</v>
      </c>
      <c r="J46" s="6">
        <v>43047</v>
      </c>
      <c r="K46" s="6">
        <v>43838</v>
      </c>
      <c r="L46" s="7">
        <f t="shared" si="13"/>
        <v>83.983862849270778</v>
      </c>
      <c r="M46" s="12" t="s">
        <v>163</v>
      </c>
      <c r="N46" s="12" t="s">
        <v>164</v>
      </c>
      <c r="O46" s="12" t="s">
        <v>164</v>
      </c>
      <c r="P46" s="18" t="s">
        <v>165</v>
      </c>
      <c r="Q46" s="4" t="s">
        <v>37</v>
      </c>
      <c r="R46" s="64">
        <f t="shared" si="16"/>
        <v>30804926.539999999</v>
      </c>
      <c r="S46" s="64">
        <v>5963437.1699999999</v>
      </c>
      <c r="T46" s="64">
        <v>24841489.370000001</v>
      </c>
      <c r="U46" s="64">
        <v>0</v>
      </c>
      <c r="V46" s="64">
        <v>0</v>
      </c>
      <c r="W46" s="64">
        <v>0</v>
      </c>
      <c r="X46" s="64">
        <f t="shared" si="17"/>
        <v>5874651.5300000003</v>
      </c>
      <c r="Y46" s="64">
        <v>1490859.29</v>
      </c>
      <c r="Z46" s="64">
        <v>4383792.24</v>
      </c>
      <c r="AA46" s="64"/>
      <c r="AB46" s="64">
        <f t="shared" si="14"/>
        <v>36679578.07</v>
      </c>
      <c r="AC46" s="64">
        <v>0</v>
      </c>
      <c r="AD46" s="64">
        <f t="shared" si="15"/>
        <v>36679578.07</v>
      </c>
      <c r="AE46" s="65" t="s">
        <v>166</v>
      </c>
      <c r="AF46" s="70" t="s">
        <v>245</v>
      </c>
      <c r="AG46" s="68">
        <v>0</v>
      </c>
      <c r="AH46" s="69">
        <v>0</v>
      </c>
      <c r="AI46" s="14"/>
    </row>
    <row r="47" spans="1:35" s="2" customFormat="1" ht="204.75" x14ac:dyDescent="0.25">
      <c r="A47" s="15">
        <v>41</v>
      </c>
      <c r="B47" s="26">
        <v>34</v>
      </c>
      <c r="C47" s="4" t="s">
        <v>179</v>
      </c>
      <c r="D47" s="16" t="s">
        <v>176</v>
      </c>
      <c r="E47" s="17" t="s">
        <v>191</v>
      </c>
      <c r="F47" s="23" t="s">
        <v>108</v>
      </c>
      <c r="G47" s="23" t="s">
        <v>90</v>
      </c>
      <c r="H47" s="23" t="s">
        <v>225</v>
      </c>
      <c r="I47" s="5" t="s">
        <v>109</v>
      </c>
      <c r="J47" s="6">
        <v>42629</v>
      </c>
      <c r="K47" s="6">
        <v>43540</v>
      </c>
      <c r="L47" s="7">
        <f t="shared" si="13"/>
        <v>83.983862803496507</v>
      </c>
      <c r="M47" s="12" t="s">
        <v>163</v>
      </c>
      <c r="N47" s="12" t="s">
        <v>164</v>
      </c>
      <c r="O47" s="12" t="s">
        <v>164</v>
      </c>
      <c r="P47" s="18" t="s">
        <v>165</v>
      </c>
      <c r="Q47" s="4" t="s">
        <v>37</v>
      </c>
      <c r="R47" s="64">
        <f t="shared" si="16"/>
        <v>4117071.25</v>
      </c>
      <c r="S47" s="64">
        <v>797011.99</v>
      </c>
      <c r="T47" s="64">
        <v>3320059.26</v>
      </c>
      <c r="U47" s="64">
        <v>0</v>
      </c>
      <c r="V47" s="64">
        <v>0</v>
      </c>
      <c r="W47" s="64">
        <v>0</v>
      </c>
      <c r="X47" s="64">
        <f t="shared" si="17"/>
        <v>785145.81</v>
      </c>
      <c r="Y47" s="64">
        <v>199253</v>
      </c>
      <c r="Z47" s="64">
        <v>585892.81000000006</v>
      </c>
      <c r="AA47" s="64"/>
      <c r="AB47" s="64">
        <f t="shared" si="14"/>
        <v>4902217.0600000005</v>
      </c>
      <c r="AC47" s="64">
        <v>0</v>
      </c>
      <c r="AD47" s="64">
        <f t="shared" si="15"/>
        <v>4902217.0600000005</v>
      </c>
      <c r="AE47" s="65" t="s">
        <v>166</v>
      </c>
      <c r="AF47" s="66" t="s">
        <v>206</v>
      </c>
      <c r="AG47" s="68">
        <v>1223423.31</v>
      </c>
      <c r="AH47" s="69">
        <v>0</v>
      </c>
      <c r="AI47" s="20"/>
    </row>
    <row r="48" spans="1:35" s="2" customFormat="1" ht="110.25" x14ac:dyDescent="0.25">
      <c r="A48" s="15">
        <v>42</v>
      </c>
      <c r="B48" s="26">
        <v>35</v>
      </c>
      <c r="C48" s="4" t="s">
        <v>180</v>
      </c>
      <c r="D48" s="16" t="s">
        <v>176</v>
      </c>
      <c r="E48" s="17" t="s">
        <v>191</v>
      </c>
      <c r="F48" s="23" t="s">
        <v>111</v>
      </c>
      <c r="G48" s="23" t="s">
        <v>110</v>
      </c>
      <c r="H48" s="23" t="s">
        <v>241</v>
      </c>
      <c r="I48" s="5" t="s">
        <v>112</v>
      </c>
      <c r="J48" s="6">
        <v>42670</v>
      </c>
      <c r="K48" s="6">
        <v>43308</v>
      </c>
      <c r="L48" s="7">
        <f t="shared" si="13"/>
        <v>83.983863323195678</v>
      </c>
      <c r="M48" s="12" t="s">
        <v>163</v>
      </c>
      <c r="N48" s="12" t="s">
        <v>164</v>
      </c>
      <c r="O48" s="12" t="s">
        <v>164</v>
      </c>
      <c r="P48" s="18" t="s">
        <v>165</v>
      </c>
      <c r="Q48" s="4" t="s">
        <v>37</v>
      </c>
      <c r="R48" s="64">
        <f t="shared" ref="R48:R49" si="18">S48+T48</f>
        <v>1279634.31</v>
      </c>
      <c r="S48" s="64">
        <v>247720.73</v>
      </c>
      <c r="T48" s="64">
        <v>1031913.58</v>
      </c>
      <c r="U48" s="64">
        <v>0</v>
      </c>
      <c r="V48" s="64">
        <v>0</v>
      </c>
      <c r="W48" s="64">
        <v>0</v>
      </c>
      <c r="X48" s="64">
        <f t="shared" ref="X48:X49" si="19">Y48+Z48</f>
        <v>244032.57</v>
      </c>
      <c r="Y48" s="64">
        <v>61930.18</v>
      </c>
      <c r="Z48" s="64">
        <v>182102.39</v>
      </c>
      <c r="AA48" s="64"/>
      <c r="AB48" s="64">
        <f t="shared" si="14"/>
        <v>1523666.8800000001</v>
      </c>
      <c r="AC48" s="64">
        <v>0</v>
      </c>
      <c r="AD48" s="64">
        <f t="shared" si="15"/>
        <v>1523666.8800000001</v>
      </c>
      <c r="AE48" s="65" t="s">
        <v>166</v>
      </c>
      <c r="AF48" s="66" t="s">
        <v>222</v>
      </c>
      <c r="AG48" s="68">
        <v>122689.41</v>
      </c>
      <c r="AH48" s="69">
        <v>0</v>
      </c>
      <c r="AI48" s="20"/>
    </row>
    <row r="49" spans="1:35" s="2" customFormat="1" ht="141.75" x14ac:dyDescent="0.25">
      <c r="A49" s="15">
        <v>43</v>
      </c>
      <c r="B49" s="26">
        <v>36</v>
      </c>
      <c r="C49" s="4" t="s">
        <v>179</v>
      </c>
      <c r="D49" s="16" t="s">
        <v>176</v>
      </c>
      <c r="E49" s="17" t="s">
        <v>191</v>
      </c>
      <c r="F49" s="23" t="s">
        <v>113</v>
      </c>
      <c r="G49" s="23" t="s">
        <v>87</v>
      </c>
      <c r="H49" s="23" t="s">
        <v>196</v>
      </c>
      <c r="I49" s="5" t="s">
        <v>114</v>
      </c>
      <c r="J49" s="6">
        <v>42579</v>
      </c>
      <c r="K49" s="6">
        <v>43128</v>
      </c>
      <c r="L49" s="7">
        <f t="shared" si="13"/>
        <v>83.983863111728837</v>
      </c>
      <c r="M49" s="12" t="s">
        <v>163</v>
      </c>
      <c r="N49" s="12" t="s">
        <v>164</v>
      </c>
      <c r="O49" s="12" t="s">
        <v>164</v>
      </c>
      <c r="P49" s="18" t="s">
        <v>165</v>
      </c>
      <c r="Q49" s="4" t="s">
        <v>37</v>
      </c>
      <c r="R49" s="64">
        <f t="shared" si="18"/>
        <v>1627939.8599999999</v>
      </c>
      <c r="S49" s="64">
        <v>315148.2</v>
      </c>
      <c r="T49" s="64">
        <v>1312791.6599999999</v>
      </c>
      <c r="U49" s="64">
        <v>0</v>
      </c>
      <c r="V49" s="64">
        <v>0</v>
      </c>
      <c r="W49" s="64">
        <v>0</v>
      </c>
      <c r="X49" s="64">
        <f t="shared" si="19"/>
        <v>310456.15999999997</v>
      </c>
      <c r="Y49" s="64">
        <v>78787.05</v>
      </c>
      <c r="Z49" s="64">
        <v>231669.11</v>
      </c>
      <c r="AA49" s="64"/>
      <c r="AB49" s="64">
        <f t="shared" si="14"/>
        <v>1938396.0199999998</v>
      </c>
      <c r="AC49" s="64">
        <v>0</v>
      </c>
      <c r="AD49" s="64">
        <f t="shared" si="15"/>
        <v>1938396.0199999998</v>
      </c>
      <c r="AE49" s="65" t="s">
        <v>166</v>
      </c>
      <c r="AF49" s="66" t="s">
        <v>207</v>
      </c>
      <c r="AG49" s="68">
        <v>453936.04</v>
      </c>
      <c r="AH49" s="69">
        <v>0</v>
      </c>
      <c r="AI49" s="20"/>
    </row>
    <row r="50" spans="1:35" s="2" customFormat="1" ht="173.25" x14ac:dyDescent="0.25">
      <c r="A50" s="15">
        <v>44</v>
      </c>
      <c r="B50" s="26">
        <v>61</v>
      </c>
      <c r="C50" s="4" t="s">
        <v>183</v>
      </c>
      <c r="D50" s="16" t="s">
        <v>176</v>
      </c>
      <c r="E50" s="17" t="s">
        <v>155</v>
      </c>
      <c r="F50" s="23" t="s">
        <v>156</v>
      </c>
      <c r="G50" s="23" t="s">
        <v>132</v>
      </c>
      <c r="H50" s="23" t="s">
        <v>232</v>
      </c>
      <c r="I50" s="5" t="s">
        <v>157</v>
      </c>
      <c r="J50" s="6">
        <v>42893</v>
      </c>
      <c r="K50" s="6">
        <v>43562</v>
      </c>
      <c r="L50" s="7">
        <f t="shared" si="13"/>
        <v>83.983862874316827</v>
      </c>
      <c r="M50" s="12" t="s">
        <v>163</v>
      </c>
      <c r="N50" s="12" t="s">
        <v>164</v>
      </c>
      <c r="O50" s="12" t="s">
        <v>164</v>
      </c>
      <c r="P50" s="18" t="s">
        <v>165</v>
      </c>
      <c r="Q50" s="4" t="s">
        <v>37</v>
      </c>
      <c r="R50" s="64">
        <f>S50+T50</f>
        <v>9885995.1799999997</v>
      </c>
      <c r="S50" s="64">
        <v>1913801.39</v>
      </c>
      <c r="T50" s="64">
        <v>7972193.79</v>
      </c>
      <c r="U50" s="64">
        <v>0</v>
      </c>
      <c r="V50" s="64">
        <v>0</v>
      </c>
      <c r="W50" s="64">
        <v>0</v>
      </c>
      <c r="X50" s="64">
        <f>Y50+Z50</f>
        <v>1885308.0699999998</v>
      </c>
      <c r="Y50" s="64">
        <v>478450.35</v>
      </c>
      <c r="Z50" s="64">
        <v>1406857.72</v>
      </c>
      <c r="AA50" s="64"/>
      <c r="AB50" s="64">
        <f t="shared" si="14"/>
        <v>11771303.25</v>
      </c>
      <c r="AC50" s="64">
        <v>0</v>
      </c>
      <c r="AD50" s="64">
        <f t="shared" si="15"/>
        <v>11771303.25</v>
      </c>
      <c r="AE50" s="65" t="s">
        <v>166</v>
      </c>
      <c r="AF50" s="66" t="s">
        <v>211</v>
      </c>
      <c r="AG50" s="68">
        <f>252799.16+441492.35+104463.33</f>
        <v>798754.84</v>
      </c>
      <c r="AH50" s="68">
        <v>0</v>
      </c>
      <c r="AI50" s="20"/>
    </row>
    <row r="51" spans="1:35" ht="110.25" x14ac:dyDescent="0.25">
      <c r="A51" s="15">
        <v>45</v>
      </c>
      <c r="B51" s="26">
        <v>62</v>
      </c>
      <c r="C51" s="4" t="s">
        <v>172</v>
      </c>
      <c r="D51" s="16" t="s">
        <v>176</v>
      </c>
      <c r="E51" s="17" t="s">
        <v>155</v>
      </c>
      <c r="F51" s="23" t="s">
        <v>158</v>
      </c>
      <c r="G51" s="23" t="s">
        <v>120</v>
      </c>
      <c r="H51" s="39" t="s">
        <v>242</v>
      </c>
      <c r="I51" s="5" t="s">
        <v>159</v>
      </c>
      <c r="J51" s="6">
        <v>43060</v>
      </c>
      <c r="K51" s="6">
        <v>43729</v>
      </c>
      <c r="L51" s="11">
        <f t="shared" si="13"/>
        <v>83.983862836233868</v>
      </c>
      <c r="M51" s="12" t="s">
        <v>163</v>
      </c>
      <c r="N51" s="12" t="s">
        <v>164</v>
      </c>
      <c r="O51" s="12" t="s">
        <v>164</v>
      </c>
      <c r="P51" s="18" t="s">
        <v>165</v>
      </c>
      <c r="Q51" s="12" t="s">
        <v>37</v>
      </c>
      <c r="R51" s="71">
        <f>S51+T51</f>
        <v>3950537.5</v>
      </c>
      <c r="S51" s="71">
        <v>764773.2</v>
      </c>
      <c r="T51" s="71">
        <v>3185764.3</v>
      </c>
      <c r="U51" s="71">
        <v>0</v>
      </c>
      <c r="V51" s="71">
        <v>0</v>
      </c>
      <c r="W51" s="71">
        <v>0</v>
      </c>
      <c r="X51" s="71">
        <f>Y51+Z51</f>
        <v>753387</v>
      </c>
      <c r="Y51" s="71">
        <v>191193.3</v>
      </c>
      <c r="Z51" s="71">
        <v>562193.69999999995</v>
      </c>
      <c r="AA51" s="64"/>
      <c r="AB51" s="64">
        <f t="shared" si="14"/>
        <v>4703924.5</v>
      </c>
      <c r="AC51" s="64"/>
      <c r="AD51" s="64">
        <f t="shared" si="15"/>
        <v>4703924.5</v>
      </c>
      <c r="AE51" s="65" t="s">
        <v>166</v>
      </c>
      <c r="AF51" s="66" t="s">
        <v>196</v>
      </c>
      <c r="AG51" s="68">
        <v>0</v>
      </c>
      <c r="AH51" s="68">
        <v>0</v>
      </c>
      <c r="AI51" s="14"/>
    </row>
    <row r="52" spans="1:35" ht="220.5" x14ac:dyDescent="0.25">
      <c r="A52" s="15">
        <v>46</v>
      </c>
      <c r="B52" s="26">
        <v>63</v>
      </c>
      <c r="C52" s="4" t="s">
        <v>186</v>
      </c>
      <c r="D52" s="16" t="s">
        <v>176</v>
      </c>
      <c r="E52" s="17" t="s">
        <v>155</v>
      </c>
      <c r="F52" s="23" t="s">
        <v>161</v>
      </c>
      <c r="G52" s="23" t="s">
        <v>160</v>
      </c>
      <c r="H52" s="23" t="s">
        <v>196</v>
      </c>
      <c r="I52" s="5" t="s">
        <v>162</v>
      </c>
      <c r="J52" s="6">
        <v>43063</v>
      </c>
      <c r="K52" s="6">
        <v>43609</v>
      </c>
      <c r="L52" s="11">
        <f t="shared" si="13"/>
        <v>83.983862837339956</v>
      </c>
      <c r="M52" s="12" t="s">
        <v>163</v>
      </c>
      <c r="N52" s="12" t="s">
        <v>164</v>
      </c>
      <c r="O52" s="12" t="s">
        <v>164</v>
      </c>
      <c r="P52" s="18" t="s">
        <v>165</v>
      </c>
      <c r="Q52" s="12" t="s">
        <v>37</v>
      </c>
      <c r="R52" s="71">
        <f>S52+T52</f>
        <v>2267315.5699999998</v>
      </c>
      <c r="S52" s="71">
        <v>438923.1</v>
      </c>
      <c r="T52" s="71">
        <v>1828392.47</v>
      </c>
      <c r="U52" s="71">
        <v>0</v>
      </c>
      <c r="V52" s="71">
        <v>0</v>
      </c>
      <c r="W52" s="71">
        <v>0</v>
      </c>
      <c r="X52" s="71">
        <f>Y52+Z52</f>
        <v>432388.27</v>
      </c>
      <c r="Y52" s="71">
        <v>109730.78</v>
      </c>
      <c r="Z52" s="71">
        <v>322657.49</v>
      </c>
      <c r="AA52" s="64"/>
      <c r="AB52" s="64">
        <f t="shared" si="14"/>
        <v>2699703.84</v>
      </c>
      <c r="AC52" s="64">
        <v>0</v>
      </c>
      <c r="AD52" s="64">
        <f t="shared" si="15"/>
        <v>2699703.84</v>
      </c>
      <c r="AE52" s="65" t="s">
        <v>166</v>
      </c>
      <c r="AF52" s="70" t="s">
        <v>196</v>
      </c>
      <c r="AG52" s="68">
        <v>0</v>
      </c>
      <c r="AH52" s="68">
        <v>0</v>
      </c>
      <c r="AI52" s="14"/>
    </row>
    <row r="53" spans="1:35" ht="126" x14ac:dyDescent="0.25">
      <c r="A53" s="15">
        <v>47</v>
      </c>
      <c r="B53" s="26">
        <v>38</v>
      </c>
      <c r="C53" s="4" t="s">
        <v>172</v>
      </c>
      <c r="D53" s="17" t="s">
        <v>171</v>
      </c>
      <c r="E53" s="17" t="s">
        <v>26</v>
      </c>
      <c r="F53" s="23" t="s">
        <v>28</v>
      </c>
      <c r="G53" s="23" t="s">
        <v>25</v>
      </c>
      <c r="H53" s="23" t="s">
        <v>196</v>
      </c>
      <c r="I53" s="5" t="s">
        <v>29</v>
      </c>
      <c r="J53" s="6">
        <v>42488</v>
      </c>
      <c r="K53" s="6">
        <v>44314</v>
      </c>
      <c r="L53" s="7">
        <f t="shared" si="13"/>
        <v>84.695097599999997</v>
      </c>
      <c r="M53" s="12" t="s">
        <v>163</v>
      </c>
      <c r="N53" s="12" t="s">
        <v>164</v>
      </c>
      <c r="O53" s="12" t="s">
        <v>164</v>
      </c>
      <c r="P53" s="18" t="s">
        <v>165</v>
      </c>
      <c r="Q53" s="4" t="s">
        <v>27</v>
      </c>
      <c r="R53" s="64">
        <f>S53+T53</f>
        <v>16939019.52</v>
      </c>
      <c r="S53" s="64">
        <v>975687.71</v>
      </c>
      <c r="T53" s="64">
        <v>15963331.810000001</v>
      </c>
      <c r="U53" s="64">
        <v>0</v>
      </c>
      <c r="V53" s="64">
        <v>0</v>
      </c>
      <c r="W53" s="64">
        <v>0</v>
      </c>
      <c r="X53" s="64">
        <f>Y53+Z53</f>
        <v>3060980.48</v>
      </c>
      <c r="Y53" s="64">
        <v>243921.93</v>
      </c>
      <c r="Z53" s="64">
        <v>2817058.55</v>
      </c>
      <c r="AA53" s="64"/>
      <c r="AB53" s="64">
        <f t="shared" si="14"/>
        <v>20000000</v>
      </c>
      <c r="AC53" s="64">
        <v>200000</v>
      </c>
      <c r="AD53" s="64">
        <f t="shared" si="15"/>
        <v>20200000</v>
      </c>
      <c r="AE53" s="65" t="s">
        <v>166</v>
      </c>
      <c r="AF53" s="66" t="s">
        <v>197</v>
      </c>
      <c r="AG53" s="77">
        <v>208371.82</v>
      </c>
      <c r="AH53" s="78">
        <v>0</v>
      </c>
      <c r="AI53" s="14"/>
    </row>
    <row r="54" spans="1:35" ht="126" x14ac:dyDescent="0.25">
      <c r="A54" s="15">
        <v>48</v>
      </c>
      <c r="B54" s="26">
        <v>39</v>
      </c>
      <c r="C54" s="4" t="s">
        <v>172</v>
      </c>
      <c r="D54" s="17" t="s">
        <v>170</v>
      </c>
      <c r="E54" s="17" t="s">
        <v>26</v>
      </c>
      <c r="F54" s="23" t="s">
        <v>31</v>
      </c>
      <c r="G54" s="23" t="s">
        <v>25</v>
      </c>
      <c r="H54" s="23" t="s">
        <v>196</v>
      </c>
      <c r="I54" s="5" t="s">
        <v>32</v>
      </c>
      <c r="J54" s="6">
        <v>42488</v>
      </c>
      <c r="K54" s="6">
        <v>44314</v>
      </c>
      <c r="L54" s="7">
        <f t="shared" si="13"/>
        <v>84.695097596566526</v>
      </c>
      <c r="M54" s="12" t="s">
        <v>163</v>
      </c>
      <c r="N54" s="12" t="s">
        <v>164</v>
      </c>
      <c r="O54" s="12" t="s">
        <v>164</v>
      </c>
      <c r="P54" s="18" t="s">
        <v>165</v>
      </c>
      <c r="Q54" s="4" t="s">
        <v>30</v>
      </c>
      <c r="R54" s="64">
        <f t="shared" ref="R54:R60" si="20">S54+T54</f>
        <v>59201873.219999999</v>
      </c>
      <c r="S54" s="64">
        <v>3410028.55</v>
      </c>
      <c r="T54" s="64">
        <v>55791844.670000002</v>
      </c>
      <c r="U54" s="64">
        <v>0</v>
      </c>
      <c r="V54" s="64">
        <v>0</v>
      </c>
      <c r="W54" s="64">
        <v>0</v>
      </c>
      <c r="X54" s="64">
        <f t="shared" ref="X54:X55" si="21">Y54+Z54</f>
        <v>10698126.780000001</v>
      </c>
      <c r="Y54" s="64">
        <v>852507.14</v>
      </c>
      <c r="Z54" s="64">
        <v>9845619.6400000006</v>
      </c>
      <c r="AA54" s="64"/>
      <c r="AB54" s="64">
        <f t="shared" si="14"/>
        <v>69900000</v>
      </c>
      <c r="AC54" s="64">
        <v>600000</v>
      </c>
      <c r="AD54" s="64">
        <f t="shared" si="15"/>
        <v>70500000</v>
      </c>
      <c r="AE54" s="65" t="s">
        <v>166</v>
      </c>
      <c r="AF54" s="66" t="s">
        <v>198</v>
      </c>
      <c r="AG54" s="68">
        <f>977061.48+381714.61</f>
        <v>1358776.0899999999</v>
      </c>
      <c r="AH54" s="69">
        <v>0</v>
      </c>
      <c r="AI54" s="14"/>
    </row>
    <row r="55" spans="1:35" ht="33.75" customHeight="1" x14ac:dyDescent="0.25">
      <c r="A55" s="15">
        <v>49</v>
      </c>
      <c r="B55" s="26">
        <v>40</v>
      </c>
      <c r="C55" s="4" t="s">
        <v>172</v>
      </c>
      <c r="D55" s="17" t="s">
        <v>170</v>
      </c>
      <c r="E55" s="17" t="s">
        <v>26</v>
      </c>
      <c r="F55" s="23" t="s">
        <v>34</v>
      </c>
      <c r="G55" s="23" t="s">
        <v>25</v>
      </c>
      <c r="H55" s="23" t="s">
        <v>196</v>
      </c>
      <c r="I55" s="5" t="s">
        <v>35</v>
      </c>
      <c r="J55" s="6">
        <v>42488</v>
      </c>
      <c r="K55" s="6">
        <v>44314</v>
      </c>
      <c r="L55" s="7">
        <f t="shared" si="13"/>
        <v>84.695097599999997</v>
      </c>
      <c r="M55" s="12" t="s">
        <v>163</v>
      </c>
      <c r="N55" s="12" t="s">
        <v>164</v>
      </c>
      <c r="O55" s="12" t="s">
        <v>164</v>
      </c>
      <c r="P55" s="18" t="s">
        <v>165</v>
      </c>
      <c r="Q55" s="4" t="s">
        <v>33</v>
      </c>
      <c r="R55" s="64">
        <f t="shared" si="20"/>
        <v>50817058.560000002</v>
      </c>
      <c r="S55" s="64">
        <v>2927063.13</v>
      </c>
      <c r="T55" s="64">
        <v>47889995.43</v>
      </c>
      <c r="U55" s="64">
        <v>0</v>
      </c>
      <c r="V55" s="64">
        <v>0</v>
      </c>
      <c r="W55" s="64">
        <v>0</v>
      </c>
      <c r="X55" s="64">
        <f t="shared" si="21"/>
        <v>9182941.4399999995</v>
      </c>
      <c r="Y55" s="64">
        <v>731765.78</v>
      </c>
      <c r="Z55" s="64">
        <v>8451175.6600000001</v>
      </c>
      <c r="AA55" s="64"/>
      <c r="AB55" s="64">
        <f t="shared" si="14"/>
        <v>60000000</v>
      </c>
      <c r="AC55" s="64">
        <v>1936000</v>
      </c>
      <c r="AD55" s="64">
        <f t="shared" si="15"/>
        <v>61936000</v>
      </c>
      <c r="AE55" s="65" t="s">
        <v>166</v>
      </c>
      <c r="AF55" s="66" t="s">
        <v>247</v>
      </c>
      <c r="AG55" s="68">
        <v>15451156.02</v>
      </c>
      <c r="AH55" s="69">
        <v>0</v>
      </c>
      <c r="AI55" s="14"/>
    </row>
    <row r="56" spans="1:35" ht="252" x14ac:dyDescent="0.25">
      <c r="A56" s="15">
        <v>50</v>
      </c>
      <c r="B56" s="26">
        <v>69</v>
      </c>
      <c r="C56" s="4" t="s">
        <v>184</v>
      </c>
      <c r="D56" s="16" t="s">
        <v>267</v>
      </c>
      <c r="E56" s="17" t="s">
        <v>248</v>
      </c>
      <c r="F56" s="23" t="s">
        <v>250</v>
      </c>
      <c r="G56" s="23" t="s">
        <v>253</v>
      </c>
      <c r="H56" s="23" t="s">
        <v>196</v>
      </c>
      <c r="I56" s="5" t="s">
        <v>256</v>
      </c>
      <c r="J56" s="6">
        <v>43129</v>
      </c>
      <c r="K56" s="6" t="s">
        <v>264</v>
      </c>
      <c r="L56" s="7">
        <f t="shared" si="13"/>
        <v>85</v>
      </c>
      <c r="M56" s="12">
        <v>2</v>
      </c>
      <c r="N56" s="12" t="s">
        <v>263</v>
      </c>
      <c r="O56" s="12" t="s">
        <v>261</v>
      </c>
      <c r="P56" s="18" t="s">
        <v>249</v>
      </c>
      <c r="Q56" s="12" t="s">
        <v>37</v>
      </c>
      <c r="R56" s="64">
        <f t="shared" si="20"/>
        <v>312939.57</v>
      </c>
      <c r="S56" s="64">
        <v>0</v>
      </c>
      <c r="T56" s="64">
        <v>312939.57</v>
      </c>
      <c r="U56" s="64">
        <f>V56+W56</f>
        <v>47861.35</v>
      </c>
      <c r="V56" s="64">
        <v>0</v>
      </c>
      <c r="W56" s="64">
        <v>47861.35</v>
      </c>
      <c r="X56" s="64">
        <f>Y56+Z56</f>
        <v>7363.28</v>
      </c>
      <c r="Y56" s="64">
        <v>0</v>
      </c>
      <c r="Z56" s="64">
        <v>7363.28</v>
      </c>
      <c r="AA56" s="64">
        <v>0</v>
      </c>
      <c r="AB56" s="64">
        <f>R56+U56+X56</f>
        <v>368164.2</v>
      </c>
      <c r="AC56" s="64">
        <v>0</v>
      </c>
      <c r="AD56" s="64">
        <f>AB56+AC56</f>
        <v>368164.2</v>
      </c>
      <c r="AE56" s="65" t="s">
        <v>166</v>
      </c>
      <c r="AF56" s="66" t="s">
        <v>196</v>
      </c>
      <c r="AG56" s="68">
        <v>0</v>
      </c>
      <c r="AH56" s="69">
        <v>0</v>
      </c>
      <c r="AI56" s="14"/>
    </row>
    <row r="57" spans="1:35" ht="204.75" x14ac:dyDescent="0.25">
      <c r="A57" s="15">
        <v>51</v>
      </c>
      <c r="B57" s="26">
        <v>77</v>
      </c>
      <c r="C57" s="4" t="s">
        <v>184</v>
      </c>
      <c r="D57" s="16" t="s">
        <v>267</v>
      </c>
      <c r="E57" s="17" t="s">
        <v>248</v>
      </c>
      <c r="F57" s="23" t="s">
        <v>251</v>
      </c>
      <c r="G57" s="23" t="s">
        <v>254</v>
      </c>
      <c r="H57" s="23" t="s">
        <v>196</v>
      </c>
      <c r="I57" s="5" t="s">
        <v>257</v>
      </c>
      <c r="J57" s="6">
        <v>43126</v>
      </c>
      <c r="K57" s="6" t="s">
        <v>265</v>
      </c>
      <c r="L57" s="7">
        <f t="shared" si="13"/>
        <v>84.999999763641128</v>
      </c>
      <c r="M57" s="12">
        <v>6</v>
      </c>
      <c r="N57" s="12" t="s">
        <v>259</v>
      </c>
      <c r="O57" s="12" t="s">
        <v>260</v>
      </c>
      <c r="P57" s="18" t="s">
        <v>249</v>
      </c>
      <c r="Q57" s="12" t="s">
        <v>37</v>
      </c>
      <c r="R57" s="64">
        <f t="shared" si="20"/>
        <v>359622.64</v>
      </c>
      <c r="S57" s="64">
        <v>0</v>
      </c>
      <c r="T57" s="64">
        <v>359622.64</v>
      </c>
      <c r="U57" s="64">
        <f t="shared" ref="U57:U60" si="22">V57+W57</f>
        <v>55001.11</v>
      </c>
      <c r="V57" s="64">
        <v>0</v>
      </c>
      <c r="W57" s="64">
        <v>55001.11</v>
      </c>
      <c r="X57" s="64">
        <f t="shared" ref="X57:X60" si="23">Y57+Z57</f>
        <v>8461.7099999999991</v>
      </c>
      <c r="Y57" s="64">
        <v>0</v>
      </c>
      <c r="Z57" s="64">
        <v>8461.7099999999991</v>
      </c>
      <c r="AA57" s="64">
        <v>0</v>
      </c>
      <c r="AB57" s="64">
        <f t="shared" ref="AB57:AB59" si="24">R57+U57+X57</f>
        <v>423085.46</v>
      </c>
      <c r="AC57" s="64">
        <v>0</v>
      </c>
      <c r="AD57" s="64">
        <f t="shared" ref="AD57:AD60" si="25">AB57+AC57</f>
        <v>423085.46</v>
      </c>
      <c r="AE57" s="65" t="s">
        <v>166</v>
      </c>
      <c r="AF57" s="66" t="s">
        <v>196</v>
      </c>
      <c r="AG57" s="68">
        <v>0</v>
      </c>
      <c r="AH57" s="69">
        <v>0</v>
      </c>
      <c r="AI57" s="14"/>
    </row>
    <row r="58" spans="1:35" ht="211.5" customHeight="1" x14ac:dyDescent="0.25">
      <c r="A58" s="4">
        <v>52</v>
      </c>
      <c r="B58" s="26">
        <v>109</v>
      </c>
      <c r="C58" s="4" t="s">
        <v>184</v>
      </c>
      <c r="D58" s="16" t="s">
        <v>267</v>
      </c>
      <c r="E58" s="90" t="s">
        <v>248</v>
      </c>
      <c r="F58" s="23" t="s">
        <v>252</v>
      </c>
      <c r="G58" s="23" t="s">
        <v>255</v>
      </c>
      <c r="H58" s="23" t="s">
        <v>196</v>
      </c>
      <c r="I58" s="5" t="s">
        <v>258</v>
      </c>
      <c r="J58" s="6">
        <v>43129</v>
      </c>
      <c r="K58" s="6" t="s">
        <v>266</v>
      </c>
      <c r="L58" s="7">
        <f t="shared" si="13"/>
        <v>85.000000819683009</v>
      </c>
      <c r="M58" s="12">
        <v>1</v>
      </c>
      <c r="N58" s="12" t="s">
        <v>262</v>
      </c>
      <c r="O58" s="12" t="s">
        <v>262</v>
      </c>
      <c r="P58" s="18" t="s">
        <v>249</v>
      </c>
      <c r="Q58" s="12" t="s">
        <v>37</v>
      </c>
      <c r="R58" s="64">
        <f t="shared" si="20"/>
        <v>518493.12</v>
      </c>
      <c r="S58" s="64">
        <v>0</v>
      </c>
      <c r="T58" s="64">
        <v>518493.12</v>
      </c>
      <c r="U58" s="64">
        <f t="shared" si="22"/>
        <v>79298.94</v>
      </c>
      <c r="V58" s="64">
        <v>0</v>
      </c>
      <c r="W58" s="64">
        <v>79298.94</v>
      </c>
      <c r="X58" s="64">
        <f t="shared" si="23"/>
        <v>12199.84</v>
      </c>
      <c r="Y58" s="64">
        <v>0</v>
      </c>
      <c r="Z58" s="64">
        <v>12199.84</v>
      </c>
      <c r="AA58" s="64">
        <v>0</v>
      </c>
      <c r="AB58" s="64">
        <f t="shared" si="24"/>
        <v>609991.9</v>
      </c>
      <c r="AC58" s="64">
        <v>0</v>
      </c>
      <c r="AD58" s="64">
        <f t="shared" si="25"/>
        <v>609991.9</v>
      </c>
      <c r="AE58" s="65" t="s">
        <v>166</v>
      </c>
      <c r="AF58" s="66" t="s">
        <v>196</v>
      </c>
      <c r="AG58" s="68">
        <v>0</v>
      </c>
      <c r="AH58" s="69">
        <v>0</v>
      </c>
      <c r="AI58" s="14"/>
    </row>
    <row r="59" spans="1:35" s="56" customFormat="1" ht="121.5" customHeight="1" x14ac:dyDescent="0.25">
      <c r="A59" s="15">
        <v>53</v>
      </c>
      <c r="B59" s="52">
        <v>76</v>
      </c>
      <c r="C59" s="46" t="s">
        <v>187</v>
      </c>
      <c r="D59" s="53" t="s">
        <v>267</v>
      </c>
      <c r="E59" s="91" t="s">
        <v>248</v>
      </c>
      <c r="F59" s="54" t="s">
        <v>307</v>
      </c>
      <c r="G59" s="54" t="s">
        <v>308</v>
      </c>
      <c r="H59" s="46" t="s">
        <v>196</v>
      </c>
      <c r="I59" s="46" t="s">
        <v>309</v>
      </c>
      <c r="J59" s="47">
        <v>43129</v>
      </c>
      <c r="K59" s="47">
        <v>43129</v>
      </c>
      <c r="L59" s="7">
        <f t="shared" si="13"/>
        <v>85.000000405063261</v>
      </c>
      <c r="M59" s="16">
        <v>3</v>
      </c>
      <c r="N59" s="16" t="s">
        <v>310</v>
      </c>
      <c r="O59" s="16" t="s">
        <v>311</v>
      </c>
      <c r="P59" s="19" t="s">
        <v>249</v>
      </c>
      <c r="Q59" s="16" t="s">
        <v>37</v>
      </c>
      <c r="R59" s="64">
        <f t="shared" si="20"/>
        <v>524609.42000000004</v>
      </c>
      <c r="S59" s="48">
        <v>0</v>
      </c>
      <c r="T59" s="79">
        <v>524609.42000000004</v>
      </c>
      <c r="U59" s="64">
        <f t="shared" si="22"/>
        <v>80234.38</v>
      </c>
      <c r="V59" s="48">
        <v>0</v>
      </c>
      <c r="W59" s="79">
        <v>80234.38</v>
      </c>
      <c r="X59" s="64">
        <f t="shared" si="23"/>
        <v>12343.75</v>
      </c>
      <c r="Y59" s="48">
        <v>0</v>
      </c>
      <c r="Z59" s="79">
        <v>12343.75</v>
      </c>
      <c r="AA59" s="48">
        <v>0</v>
      </c>
      <c r="AB59" s="64">
        <f t="shared" si="24"/>
        <v>617187.55000000005</v>
      </c>
      <c r="AC59" s="48">
        <v>0</v>
      </c>
      <c r="AD59" s="64">
        <f t="shared" si="25"/>
        <v>617187.55000000005</v>
      </c>
      <c r="AE59" s="49" t="s">
        <v>166</v>
      </c>
      <c r="AF59" s="50" t="s">
        <v>196</v>
      </c>
      <c r="AG59" s="51"/>
      <c r="AH59" s="51"/>
      <c r="AI59" s="55"/>
    </row>
    <row r="60" spans="1:35" s="56" customFormat="1" ht="171" customHeight="1" x14ac:dyDescent="0.25">
      <c r="A60" s="4">
        <v>54</v>
      </c>
      <c r="B60" s="52">
        <v>81</v>
      </c>
      <c r="C60" s="46" t="s">
        <v>186</v>
      </c>
      <c r="D60" s="53" t="s">
        <v>267</v>
      </c>
      <c r="E60" s="91" t="s">
        <v>248</v>
      </c>
      <c r="F60" s="54" t="s">
        <v>302</v>
      </c>
      <c r="G60" s="54" t="s">
        <v>303</v>
      </c>
      <c r="H60" s="46" t="s">
        <v>196</v>
      </c>
      <c r="I60" s="46" t="s">
        <v>304</v>
      </c>
      <c r="J60" s="47">
        <v>43129</v>
      </c>
      <c r="K60" s="47">
        <v>43614</v>
      </c>
      <c r="L60" s="7">
        <f t="shared" si="13"/>
        <v>84.999999195969949</v>
      </c>
      <c r="M60" s="16">
        <v>3</v>
      </c>
      <c r="N60" s="16" t="s">
        <v>305</v>
      </c>
      <c r="O60" s="16" t="s">
        <v>306</v>
      </c>
      <c r="P60" s="19" t="s">
        <v>249</v>
      </c>
      <c r="Q60" s="16" t="s">
        <v>37</v>
      </c>
      <c r="R60" s="64">
        <f t="shared" si="20"/>
        <v>528587.19999999995</v>
      </c>
      <c r="S60" s="48">
        <v>0</v>
      </c>
      <c r="T60" s="79">
        <v>528587.19999999995</v>
      </c>
      <c r="U60" s="64">
        <f t="shared" si="22"/>
        <v>80842.75</v>
      </c>
      <c r="V60" s="48">
        <v>0</v>
      </c>
      <c r="W60" s="79">
        <v>80842.75</v>
      </c>
      <c r="X60" s="64">
        <f t="shared" si="23"/>
        <v>12437.35</v>
      </c>
      <c r="Y60" s="48">
        <v>0</v>
      </c>
      <c r="Z60" s="79">
        <v>12437.35</v>
      </c>
      <c r="AA60" s="48">
        <v>0</v>
      </c>
      <c r="AB60" s="64">
        <f>R60+U60+X60</f>
        <v>621867.29999999993</v>
      </c>
      <c r="AC60" s="48">
        <v>0</v>
      </c>
      <c r="AD60" s="64">
        <f t="shared" si="25"/>
        <v>621867.29999999993</v>
      </c>
      <c r="AE60" s="49" t="s">
        <v>166</v>
      </c>
      <c r="AF60" s="50" t="s">
        <v>196</v>
      </c>
      <c r="AG60" s="51">
        <v>0</v>
      </c>
      <c r="AH60" s="69">
        <v>0</v>
      </c>
      <c r="AI60" s="55"/>
    </row>
    <row r="61" spans="1:35" ht="18" x14ac:dyDescent="0.25">
      <c r="A61" s="89"/>
      <c r="B61" s="29"/>
      <c r="C61" s="28"/>
      <c r="D61" s="30"/>
      <c r="E61" s="30"/>
      <c r="F61" s="31"/>
      <c r="G61" s="31"/>
      <c r="H61" s="31"/>
      <c r="I61" s="32"/>
      <c r="J61" s="33"/>
      <c r="K61" s="33"/>
      <c r="L61" s="34"/>
      <c r="M61" s="35"/>
      <c r="N61" s="35"/>
      <c r="O61" s="35"/>
      <c r="P61" s="36"/>
      <c r="Q61" s="28"/>
      <c r="R61" s="80"/>
      <c r="S61" s="80"/>
      <c r="T61" s="80"/>
      <c r="U61" s="80"/>
      <c r="V61" s="80"/>
      <c r="W61" s="80"/>
      <c r="X61" s="80"/>
      <c r="Y61" s="80"/>
      <c r="Z61" s="80"/>
      <c r="AA61" s="80"/>
      <c r="AB61" s="80"/>
      <c r="AC61" s="80"/>
      <c r="AD61" s="80"/>
      <c r="AE61" s="81"/>
      <c r="AF61" s="82"/>
      <c r="AG61" s="83"/>
      <c r="AH61" s="83"/>
      <c r="AI61" s="14"/>
    </row>
    <row r="62" spans="1:35" ht="18" x14ac:dyDescent="0.25">
      <c r="A62" s="89"/>
      <c r="B62" s="29"/>
      <c r="C62" s="28"/>
      <c r="D62" s="30"/>
      <c r="E62" s="30"/>
      <c r="F62" s="31"/>
      <c r="G62" s="31"/>
      <c r="H62" s="31"/>
      <c r="I62" s="32"/>
      <c r="J62" s="33"/>
      <c r="K62" s="33"/>
      <c r="L62" s="34"/>
      <c r="M62" s="35"/>
      <c r="N62" s="35"/>
      <c r="O62" s="35"/>
      <c r="P62" s="36"/>
      <c r="Q62" s="28"/>
      <c r="R62" s="80"/>
      <c r="S62" s="80"/>
      <c r="T62" s="80"/>
      <c r="U62" s="80"/>
      <c r="V62" s="80"/>
      <c r="W62" s="80"/>
      <c r="X62" s="80"/>
      <c r="Y62" s="80"/>
      <c r="Z62" s="80"/>
      <c r="AA62" s="80"/>
      <c r="AB62" s="80"/>
      <c r="AC62" s="80"/>
      <c r="AD62" s="80"/>
      <c r="AE62" s="81"/>
      <c r="AF62" s="82"/>
      <c r="AG62" s="83"/>
      <c r="AH62" s="83"/>
      <c r="AI62" s="14"/>
    </row>
    <row r="63" spans="1:35" ht="18" x14ac:dyDescent="0.25">
      <c r="A63" s="89"/>
      <c r="B63" s="29"/>
      <c r="C63" s="28"/>
      <c r="D63" s="30"/>
      <c r="E63" s="30"/>
      <c r="F63" s="31"/>
      <c r="G63" s="31"/>
      <c r="H63" s="31"/>
      <c r="I63" s="32"/>
      <c r="J63" s="33"/>
      <c r="K63" s="33"/>
      <c r="L63" s="34"/>
      <c r="M63" s="35"/>
      <c r="N63" s="35"/>
      <c r="O63" s="35"/>
      <c r="P63" s="36"/>
      <c r="Q63" s="28"/>
      <c r="R63" s="80"/>
      <c r="S63" s="80"/>
      <c r="T63" s="80"/>
      <c r="U63" s="80"/>
      <c r="V63" s="80"/>
      <c r="W63" s="80"/>
      <c r="X63" s="80"/>
      <c r="Y63" s="80"/>
      <c r="Z63" s="80"/>
      <c r="AA63" s="80"/>
      <c r="AB63" s="80"/>
      <c r="AC63" s="80"/>
      <c r="AD63" s="80"/>
      <c r="AE63" s="81"/>
      <c r="AF63" s="82"/>
      <c r="AG63" s="83"/>
      <c r="AH63" s="83"/>
      <c r="AI63" s="14"/>
    </row>
    <row r="64" spans="1:35" ht="18" x14ac:dyDescent="0.25">
      <c r="A64" s="28"/>
      <c r="B64" s="29"/>
      <c r="C64" s="28"/>
      <c r="D64" s="30"/>
      <c r="E64" s="30"/>
      <c r="F64" s="31"/>
      <c r="G64" s="31"/>
      <c r="H64" s="31"/>
      <c r="I64" s="32"/>
      <c r="J64" s="33"/>
      <c r="K64" s="33"/>
      <c r="L64" s="34"/>
      <c r="M64" s="35"/>
      <c r="N64" s="35"/>
      <c r="O64" s="35"/>
      <c r="P64" s="36"/>
      <c r="Q64" s="28"/>
      <c r="R64" s="80"/>
      <c r="S64" s="80"/>
      <c r="T64" s="80"/>
      <c r="U64" s="80"/>
      <c r="V64" s="80"/>
      <c r="W64" s="80"/>
      <c r="X64" s="80"/>
      <c r="Y64" s="80"/>
      <c r="Z64" s="80"/>
      <c r="AA64" s="80"/>
      <c r="AB64" s="80"/>
      <c r="AC64" s="80"/>
      <c r="AD64" s="80"/>
      <c r="AE64" s="81"/>
      <c r="AF64" s="82"/>
      <c r="AG64" s="83"/>
      <c r="AH64" s="83"/>
      <c r="AI64" s="14"/>
    </row>
  </sheetData>
  <protectedRanges>
    <protectedRange sqref="I43:XFD43 A51:G51 A44:XFD50 A1:G3 A6:G43 A4:H4 H1:H2 I1:Q4 H6:Q42 R1:AA42 AB1:AH4 AI1:XFD42 AB6:AH42 A52:H58 I51:XFD58 A60:XFD1048576" name="maria" securityDescriptor="O:WDG:WDD:(A;;CC;;;S-1-5-21-3048853270-2157241324-869001692-3245)(A;;CC;;;S-1-5-21-3048853270-2157241324-869001692-1007)"/>
    <protectedRange sqref="I59:XFD59 A59:G59" name="maria_1" securityDescriptor="O:WDG:WDD:(A;;CC;;;S-1-5-21-3048853270-2157241324-869001692-3245)(A;;CC;;;S-1-5-21-3048853270-2157241324-869001692-1007)"/>
  </protectedRanges>
  <autoFilter ref="A3:AI60"/>
  <sortState ref="A7:AH52">
    <sortCondition descending="1" ref="D7:D52"/>
    <sortCondition ref="B7:B52"/>
  </sortState>
  <customSheetViews>
    <customSheetView guid="{53ED3D47-B2C0-43A1-9A1E-F030D529F74C}" scale="70" showPageBreaks="1" fitToPage="1" printArea="1" showAutoFilter="1" topLeftCell="L1">
      <selection activeCell="AA1" sqref="R1:AA1"/>
      <pageMargins left="0.70866141732283472" right="0.70866141732283472" top="0.74803149606299213" bottom="0.74803149606299213" header="0.31496062992125984" footer="0.31496062992125984"/>
      <pageSetup paperSize="8" scale="26" fitToHeight="0" orientation="landscape" horizontalDpi="4294967294" verticalDpi="4294967294" r:id="rId1"/>
      <headerFooter>
        <oddHeader>&amp;CLISTA PROIECTELOR CONTRACTATE - PROGRAMUL OPERATIONAl CAPACITATE ADMINISTRATIVĂ</oddHeader>
        <oddFooter>Page &amp;P of &amp;N</oddFooter>
      </headerFooter>
      <autoFilter ref="A3:AI57"/>
    </customSheetView>
    <customSheetView guid="{7C1B4D6D-D666-48DD-AB17-E00791B6F0B6}" scale="70" showPageBreaks="1" fitToPage="1" printArea="1" showAutoFilter="1">
      <pane xSplit="7" ySplit="35" topLeftCell="U37" activePane="bottomRight" state="frozen"/>
      <selection pane="bottomRight" activeCell="AC69" sqref="AC69"/>
      <pageMargins left="0.70866141732283472" right="0.70866141732283472" top="0.74803149606299213" bottom="0.74803149606299213" header="0.31496062992125984" footer="0.31496062992125984"/>
      <pageSetup paperSize="8" scale="26" fitToHeight="0" orientation="landscape" horizontalDpi="4294967294" verticalDpi="4294967294" r:id="rId2"/>
      <headerFooter>
        <oddHeader>&amp;CLISTA PROIECTELOR CONTRACTATE - PROGRAMUL OPERATIONAl CAPACITATE ADMINISTRATIVĂ</oddHeader>
        <oddFooter>Page &amp;P of &amp;N</oddFooter>
      </headerFooter>
      <autoFilter ref="A4:AI68"/>
    </customSheetView>
    <customSheetView guid="{3AFE79CE-CE75-447D-8C73-1AE63A224CBA}" scale="70" fitToPage="1" filter="1" showAutoFilter="1">
      <pane xSplit="7" ySplit="36" topLeftCell="U38" activePane="bottomRight" state="frozen"/>
      <selection pane="bottomRight" activeCell="AJ44" sqref="AJ44"/>
      <pageMargins left="0.70866141732283472" right="0.70866141732283472" top="0.74803149606299213" bottom="0.74803149606299213" header="0.31496062992125984" footer="0.31496062992125984"/>
      <pageSetup paperSize="8" scale="26" fitToHeight="0" orientation="landscape" horizontalDpi="4294967294" verticalDpi="4294967294" r:id="rId3"/>
      <headerFooter>
        <oddHeader>&amp;CLISTA PROIECTELOR CONTRACTATE - PROGRAMUL OPERATIONAl CAPACITATE ADMINISTRATIVĂ</oddHeader>
        <oddFooter>Page &amp;P of &amp;N</oddFooter>
      </headerFooter>
      <autoFilter ref="A3:AI53">
        <filterColumn colId="1">
          <filters>
            <filter val="136"/>
          </filters>
        </filterColumn>
      </autoFilter>
    </customSheetView>
    <customSheetView guid="{EF10298D-3F59-43F1-9A86-8C1CCA3B5D93}" scale="70" fitToPage="1" showAutoFilter="1">
      <pane xSplit="7" ySplit="4" topLeftCell="Y23" activePane="bottomRight" state="frozen"/>
      <selection pane="bottomRight" activeCell="AF23" sqref="AF23"/>
      <pageMargins left="0.70866141732283472" right="0.70866141732283472" top="0.74803149606299213" bottom="0.74803149606299213" header="0.31496062992125984" footer="0.31496062992125984"/>
      <pageSetup paperSize="8" scale="26" fitToHeight="0" orientation="landscape" horizontalDpi="4294967294" verticalDpi="4294967294" r:id="rId4"/>
      <headerFooter>
        <oddHeader>&amp;CLISTA PROIECTELOR CONTRACTATE - PROGRAMUL OPERATIONAl CAPACITATE ADMINISTRATIVĂ</oddHeader>
        <oddFooter>Page &amp;P of &amp;N</oddFooter>
      </headerFooter>
      <autoFilter ref="A4:AI68"/>
    </customSheetView>
    <customSheetView guid="{A5B1481C-EF26-486A-984F-85CDDC2FD94F}" scale="90" fitToPage="1" showAutoFilter="1">
      <pane xSplit="7" ySplit="4" topLeftCell="Z46" activePane="bottomRight" state="frozen"/>
      <selection pane="bottomRight" activeCell="AF46" sqref="AF46"/>
      <pageMargins left="0.70866141732283472" right="0.70866141732283472" top="0.74803149606299213" bottom="0.74803149606299213" header="0.31496062992125984" footer="0.31496062992125984"/>
      <pageSetup paperSize="8" scale="27" fitToHeight="0" orientation="landscape" horizontalDpi="4294967294" verticalDpi="4294967294" r:id="rId5"/>
      <headerFooter>
        <oddHeader>&amp;CLISTA PROIECTELOR CONTRACTATE - PROGRAMUL OPERATIONAl CAPACITATE ADMINISTRATIVĂ</oddHeader>
        <oddFooter>Page &amp;P of &amp;N</oddFooter>
      </headerFooter>
      <autoFilter ref="A4:AH68"/>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6"/>
      <headerFooter>
        <oddHeader>&amp;CLISTA PROIECTELOR CONTRACTATE - PROGRAMUL OPERATIONAl CAPACITATE ADMINISTRATIVĂ</oddHeader>
        <oddFooter>Page &amp;P of &amp;N</oddFooter>
      </headerFooter>
      <autoFilter ref="A4:AH68"/>
    </customSheetView>
    <customSheetView guid="{A87F3E0E-3A8E-4B82-8170-33752259B7DB}" scale="70" showPageBreaks="1" fitToPage="1" printArea="1" showAutoFilter="1">
      <pane xSplit="7" ySplit="4" topLeftCell="W5" activePane="bottomRight" state="frozen"/>
      <selection pane="bottomRight" activeCell="AI4" sqref="AI4"/>
      <pageMargins left="0.70866141732283472" right="0.70866141732283472" top="0.74803149606299213" bottom="0.74803149606299213" header="0.31496062992125984" footer="0.31496062992125984"/>
      <pageSetup paperSize="8" scale="26" fitToHeight="0" orientation="landscape" horizontalDpi="4294967294" verticalDpi="4294967294" r:id="rId7"/>
      <headerFooter>
        <oddHeader>&amp;CLISTA PROIECTELOR CONTRACTATE - PROGRAMUL OPERATIONAl CAPACITATE ADMINISTRATIVĂ</oddHeader>
        <oddFooter>Page &amp;P of &amp;N</oddFooter>
      </headerFooter>
      <autoFilter ref="A4:AI68"/>
    </customSheetView>
    <customSheetView guid="{9980B309-0131-4577-BF29-212714399FDF}" scale="70" showPageBreaks="1" fitToPage="1" printArea="1" showAutoFilter="1">
      <pane xSplit="7" ySplit="4" topLeftCell="P52" activePane="bottomRight" state="frozen"/>
      <selection pane="bottomRight" activeCell="R56" sqref="R56"/>
      <pageMargins left="0.70866141732283472" right="0.70866141732283472" top="0.74803149606299213" bottom="0.74803149606299213" header="0.31496062992125984" footer="0.31496062992125984"/>
      <pageSetup paperSize="8" scale="26" fitToHeight="0" orientation="landscape" horizontalDpi="4294967294" verticalDpi="4294967294" r:id="rId8"/>
      <headerFooter>
        <oddHeader>&amp;CLISTA PROIECTELOR CONTRACTATE - PROGRAMUL OPERATIONAl CAPACITATE ADMINISTRATIVĂ</oddHeader>
        <oddFooter>Page &amp;P of &amp;N</oddFooter>
      </headerFooter>
      <autoFilter ref="A4:AI71"/>
    </customSheetView>
  </customSheetViews>
  <mergeCells count="55">
    <mergeCell ref="AE4:AE5"/>
    <mergeCell ref="AF4:AF5"/>
    <mergeCell ref="AG4:AG5"/>
    <mergeCell ref="AH4:AH5"/>
    <mergeCell ref="P4:P5"/>
    <mergeCell ref="Q4:Q5"/>
    <mergeCell ref="AB4:AB5"/>
    <mergeCell ref="AC4:AC5"/>
    <mergeCell ref="AD4:AD5"/>
    <mergeCell ref="R4:AA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A1:A3"/>
    <mergeCell ref="F1:F3"/>
    <mergeCell ref="G1:G3"/>
    <mergeCell ref="M1:M3"/>
    <mergeCell ref="N1:N3"/>
    <mergeCell ref="B1:B3"/>
    <mergeCell ref="C1:C3"/>
    <mergeCell ref="E1:E3"/>
    <mergeCell ref="D1:D3"/>
    <mergeCell ref="I1:I3"/>
    <mergeCell ref="J1:J3"/>
    <mergeCell ref="K1:K3"/>
    <mergeCell ref="L1:L3"/>
    <mergeCell ref="H1:H3"/>
    <mergeCell ref="X2:X3"/>
    <mergeCell ref="O1:O3"/>
    <mergeCell ref="P1:P3"/>
    <mergeCell ref="Q1:Q3"/>
    <mergeCell ref="R1:AA1"/>
    <mergeCell ref="R2:W2"/>
    <mergeCell ref="AI1:AI2"/>
    <mergeCell ref="AG1:AH1"/>
    <mergeCell ref="AG2:AG3"/>
    <mergeCell ref="AH2:AH3"/>
    <mergeCell ref="AA2:AA3"/>
    <mergeCell ref="AD1:AD3"/>
    <mergeCell ref="AE1:AE3"/>
    <mergeCell ref="AF1:AF3"/>
    <mergeCell ref="AC2:AC3"/>
    <mergeCell ref="AB1:AB3"/>
  </mergeCells>
  <pageMargins left="0.70866141732283472" right="0.70866141732283472" top="0.74803149606299213" bottom="0.74803149606299213" header="0.31496062992125984" footer="0.31496062992125984"/>
  <pageSetup paperSize="8" scale="49" fitToHeight="0" orientation="landscape" horizontalDpi="4294967294" verticalDpi="4294967294" r:id="rId9"/>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viorel.zlotariu</cp:lastModifiedBy>
  <cp:lastPrinted>2018-02-02T09:20:55Z</cp:lastPrinted>
  <dcterms:created xsi:type="dcterms:W3CDTF">2016-07-18T10:59:34Z</dcterms:created>
  <dcterms:modified xsi:type="dcterms:W3CDTF">2018-02-06T14:12:55Z</dcterms:modified>
</cp:coreProperties>
</file>